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/>
</workbook>
</file>

<file path=xl/calcChain.xml><?xml version="1.0" encoding="utf-8"?>
<calcChain xmlns="http://schemas.openxmlformats.org/spreadsheetml/2006/main">
  <c r="AD17" i="17"/>
  <c r="AL144"/>
  <c r="X144"/>
  <c r="AL141"/>
  <c r="X141"/>
  <c r="AL138"/>
  <c r="X138"/>
  <c r="AL135"/>
  <c r="X135"/>
  <c r="AL133"/>
  <c r="X133"/>
  <c r="AL130"/>
  <c r="X130"/>
  <c r="AL128"/>
  <c r="X128"/>
  <c r="AL125"/>
  <c r="X125"/>
  <c r="BN108"/>
  <c r="AL108"/>
  <c r="X108"/>
  <c r="AZ84"/>
  <c r="AS47"/>
  <c r="AL36"/>
  <c r="AL31"/>
  <c r="N32"/>
  <c r="I32"/>
  <c r="Q32"/>
  <c r="R32"/>
  <c r="S32"/>
  <c r="Y32"/>
  <c r="Z32"/>
  <c r="AA32"/>
  <c r="AC32"/>
  <c r="AC15"/>
  <c r="AC98"/>
  <c r="AD32"/>
  <c r="AE32"/>
  <c r="AF32"/>
  <c r="AG32"/>
  <c r="AM32"/>
  <c r="AN32"/>
  <c r="AO32"/>
  <c r="AP32"/>
  <c r="AQ32"/>
  <c r="AR32"/>
  <c r="AS32"/>
  <c r="AT32"/>
  <c r="AU32"/>
  <c r="BA32"/>
  <c r="BB32"/>
  <c r="BC32"/>
  <c r="BD32"/>
  <c r="BN32"/>
  <c r="BE32"/>
  <c r="BF32"/>
  <c r="BG32"/>
  <c r="BH32"/>
  <c r="BI32"/>
  <c r="BJ32"/>
  <c r="BK32"/>
  <c r="BK35"/>
  <c r="BL32"/>
  <c r="BL35"/>
  <c r="I123"/>
  <c r="J123"/>
  <c r="X123"/>
  <c r="AB123"/>
  <c r="AN123"/>
  <c r="I121"/>
  <c r="J121"/>
  <c r="I120"/>
  <c r="J120"/>
  <c r="I118"/>
  <c r="J118"/>
  <c r="BB143"/>
  <c r="BC143"/>
  <c r="BD143"/>
  <c r="BN143"/>
  <c r="BE143"/>
  <c r="G143"/>
  <c r="BF143"/>
  <c r="BG143"/>
  <c r="BH143"/>
  <c r="BI143"/>
  <c r="BB142"/>
  <c r="BC142"/>
  <c r="BD142"/>
  <c r="BE142"/>
  <c r="BF142"/>
  <c r="BG142"/>
  <c r="BI142"/>
  <c r="BF140"/>
  <c r="BI140"/>
  <c r="BA143"/>
  <c r="BA142"/>
  <c r="BA140"/>
  <c r="H139"/>
  <c r="AS137"/>
  <c r="G132"/>
  <c r="I111"/>
  <c r="J111"/>
  <c r="I116"/>
  <c r="J116"/>
  <c r="Q116"/>
  <c r="U116"/>
  <c r="AS116"/>
  <c r="AW116"/>
  <c r="I114"/>
  <c r="J114"/>
  <c r="I113"/>
  <c r="J113"/>
  <c r="G109"/>
  <c r="BE104"/>
  <c r="BD104"/>
  <c r="BC98"/>
  <c r="BC111"/>
  <c r="BC101"/>
  <c r="BC114"/>
  <c r="R103"/>
  <c r="R123"/>
  <c r="S103"/>
  <c r="S116"/>
  <c r="T103"/>
  <c r="T116"/>
  <c r="U103"/>
  <c r="U123"/>
  <c r="V103"/>
  <c r="V123"/>
  <c r="W103"/>
  <c r="W116"/>
  <c r="X103"/>
  <c r="Y103"/>
  <c r="Y123"/>
  <c r="Z103"/>
  <c r="Z123"/>
  <c r="AA103"/>
  <c r="AA116"/>
  <c r="AB103"/>
  <c r="AC103"/>
  <c r="AD103"/>
  <c r="AD123"/>
  <c r="AE103"/>
  <c r="AE116"/>
  <c r="AF103"/>
  <c r="AF116"/>
  <c r="AG103"/>
  <c r="AG123"/>
  <c r="AH103"/>
  <c r="AH123"/>
  <c r="AI103"/>
  <c r="AI116"/>
  <c r="AJ103"/>
  <c r="AJ116"/>
  <c r="AK103"/>
  <c r="AK123"/>
  <c r="AM103"/>
  <c r="AM116"/>
  <c r="AN103"/>
  <c r="AN116"/>
  <c r="AO103"/>
  <c r="AO123"/>
  <c r="AP103"/>
  <c r="AP123"/>
  <c r="AQ103"/>
  <c r="AQ116"/>
  <c r="AR103"/>
  <c r="AR116"/>
  <c r="AS103"/>
  <c r="AS123"/>
  <c r="AT103"/>
  <c r="AT123"/>
  <c r="AU103"/>
  <c r="AU116"/>
  <c r="AV103"/>
  <c r="AV116"/>
  <c r="AW103"/>
  <c r="AW123"/>
  <c r="AX103"/>
  <c r="AX123"/>
  <c r="AY103"/>
  <c r="AY116"/>
  <c r="BA103"/>
  <c r="BA123"/>
  <c r="BB103"/>
  <c r="BB123"/>
  <c r="BC103"/>
  <c r="BC116"/>
  <c r="BD103"/>
  <c r="BD116"/>
  <c r="BE103"/>
  <c r="BE123"/>
  <c r="BF103"/>
  <c r="BF123"/>
  <c r="BG103"/>
  <c r="BG116"/>
  <c r="BH103"/>
  <c r="BH116"/>
  <c r="BI103"/>
  <c r="BI123"/>
  <c r="BJ103"/>
  <c r="BJ123"/>
  <c r="BK103"/>
  <c r="BK116"/>
  <c r="BL103"/>
  <c r="BL116"/>
  <c r="BM103"/>
  <c r="BM123"/>
  <c r="Q103"/>
  <c r="Q123"/>
  <c r="AV17"/>
  <c r="AW17"/>
  <c r="AW100"/>
  <c r="AX17"/>
  <c r="AX100"/>
  <c r="AX120"/>
  <c r="AY17"/>
  <c r="AY100"/>
  <c r="AY120"/>
  <c r="AN17"/>
  <c r="AO17"/>
  <c r="AP17"/>
  <c r="AP100"/>
  <c r="AQ17"/>
  <c r="AR17"/>
  <c r="AR100"/>
  <c r="AR113"/>
  <c r="AS17"/>
  <c r="AS100"/>
  <c r="AT17"/>
  <c r="AT100"/>
  <c r="AT120"/>
  <c r="AU17"/>
  <c r="AU100"/>
  <c r="AM17"/>
  <c r="AM100"/>
  <c r="AM113"/>
  <c r="BH65"/>
  <c r="BN65"/>
  <c r="BA45"/>
  <c r="AS45"/>
  <c r="AU45"/>
  <c r="AU42"/>
  <c r="AE45"/>
  <c r="AG45"/>
  <c r="BH83"/>
  <c r="BJ83"/>
  <c r="BJ80"/>
  <c r="BM83"/>
  <c r="F77"/>
  <c r="BH74"/>
  <c r="BG77"/>
  <c r="BG74"/>
  <c r="BB74"/>
  <c r="BE74"/>
  <c r="G76"/>
  <c r="F76"/>
  <c r="BI74"/>
  <c r="BI77"/>
  <c r="BG65"/>
  <c r="BC65"/>
  <c r="BC62"/>
  <c r="AS65"/>
  <c r="AU65"/>
  <c r="AU62"/>
  <c r="BI57"/>
  <c r="BJ60"/>
  <c r="BJ143"/>
  <c r="BJ59"/>
  <c r="BJ142"/>
  <c r="BH59"/>
  <c r="BH142"/>
  <c r="G54"/>
  <c r="BJ50"/>
  <c r="BJ47"/>
  <c r="BD50"/>
  <c r="BG50"/>
  <c r="BG47"/>
  <c r="BA50"/>
  <c r="BE37"/>
  <c r="BL37"/>
  <c r="G35"/>
  <c r="G32"/>
  <c r="BH24"/>
  <c r="BM24"/>
  <c r="F26"/>
  <c r="G26"/>
  <c r="BG24"/>
  <c r="BG21"/>
  <c r="BC24"/>
  <c r="BC21"/>
  <c r="AS24"/>
  <c r="AM107"/>
  <c r="AM45"/>
  <c r="AM42"/>
  <c r="I23"/>
  <c r="I26"/>
  <c r="I29"/>
  <c r="I34"/>
  <c r="I35"/>
  <c r="J35"/>
  <c r="I39"/>
  <c r="I40"/>
  <c r="I41"/>
  <c r="I44"/>
  <c r="I46"/>
  <c r="I49"/>
  <c r="I55"/>
  <c r="J55"/>
  <c r="I59"/>
  <c r="I60"/>
  <c r="I64"/>
  <c r="J64"/>
  <c r="I66"/>
  <c r="J66"/>
  <c r="I67"/>
  <c r="J67"/>
  <c r="I68"/>
  <c r="J68"/>
  <c r="I69"/>
  <c r="J69"/>
  <c r="I70"/>
  <c r="I71"/>
  <c r="J71"/>
  <c r="I72"/>
  <c r="J72"/>
  <c r="I76"/>
  <c r="I79"/>
  <c r="J79"/>
  <c r="I82"/>
  <c r="AT140"/>
  <c r="AU143"/>
  <c r="AU140"/>
  <c r="AS134"/>
  <c r="AZ134"/>
  <c r="AZ137"/>
  <c r="AT37"/>
  <c r="AU83"/>
  <c r="AU80"/>
  <c r="BD74"/>
  <c r="BM74"/>
  <c r="AE65"/>
  <c r="AS50"/>
  <c r="AU50"/>
  <c r="AU47"/>
  <c r="AP45"/>
  <c r="AR45"/>
  <c r="AR42"/>
  <c r="AP50"/>
  <c r="AR50"/>
  <c r="AR47"/>
  <c r="AR62"/>
  <c r="AQ37"/>
  <c r="AZ143"/>
  <c r="AS140"/>
  <c r="AS74"/>
  <c r="AZ74"/>
  <c r="G83"/>
  <c r="AO83"/>
  <c r="AN74"/>
  <c r="AM50"/>
  <c r="AO50"/>
  <c r="AO47"/>
  <c r="AN45"/>
  <c r="AN18"/>
  <c r="AN101"/>
  <c r="AM24"/>
  <c r="AM18"/>
  <c r="AM101"/>
  <c r="AP24"/>
  <c r="AR24"/>
  <c r="AR21"/>
  <c r="AO65"/>
  <c r="AO62"/>
  <c r="AO59"/>
  <c r="F107"/>
  <c r="F104"/>
  <c r="F134"/>
  <c r="F137"/>
  <c r="AS104"/>
  <c r="AG107"/>
  <c r="AG104"/>
  <c r="AG134"/>
  <c r="AG137"/>
  <c r="AF104"/>
  <c r="AF134"/>
  <c r="AF137"/>
  <c r="AF62"/>
  <c r="AF24"/>
  <c r="G24"/>
  <c r="BH45"/>
  <c r="AE42"/>
  <c r="AG65"/>
  <c r="AG62"/>
  <c r="AP54"/>
  <c r="AE54"/>
  <c r="AE50"/>
  <c r="AG50"/>
  <c r="AG47"/>
  <c r="AP30"/>
  <c r="I30"/>
  <c r="AC142"/>
  <c r="AB45"/>
  <c r="AB42"/>
  <c r="AE83"/>
  <c r="I83"/>
  <c r="J83"/>
  <c r="AD83"/>
  <c r="AC74"/>
  <c r="AB65"/>
  <c r="AD65"/>
  <c r="AD62"/>
  <c r="AB50"/>
  <c r="AD50"/>
  <c r="AD47"/>
  <c r="AB24"/>
  <c r="AE24"/>
  <c r="AE21"/>
  <c r="Z20"/>
  <c r="AL143"/>
  <c r="X143"/>
  <c r="AZ142"/>
  <c r="AL142"/>
  <c r="X142"/>
  <c r="AR140"/>
  <c r="AQ140"/>
  <c r="AP140"/>
  <c r="AO140"/>
  <c r="AN140"/>
  <c r="AM140"/>
  <c r="AZ140"/>
  <c r="AG140"/>
  <c r="AF140"/>
  <c r="AE140"/>
  <c r="AB140"/>
  <c r="AA140"/>
  <c r="Z140"/>
  <c r="Y140"/>
  <c r="X140"/>
  <c r="Z77"/>
  <c r="G77"/>
  <c r="AA83"/>
  <c r="AA80"/>
  <c r="Z74"/>
  <c r="AA65"/>
  <c r="AM57"/>
  <c r="AA54"/>
  <c r="AA52"/>
  <c r="AA50"/>
  <c r="AM47"/>
  <c r="Q45"/>
  <c r="Y45"/>
  <c r="AA45"/>
  <c r="AA42"/>
  <c r="Y24"/>
  <c r="BN109"/>
  <c r="AB109"/>
  <c r="F109"/>
  <c r="H109"/>
  <c r="X109"/>
  <c r="Q20"/>
  <c r="R107"/>
  <c r="G107"/>
  <c r="H107"/>
  <c r="H104"/>
  <c r="H134"/>
  <c r="H137"/>
  <c r="S83"/>
  <c r="S80"/>
  <c r="S35"/>
  <c r="S24"/>
  <c r="K134"/>
  <c r="K137"/>
  <c r="L134"/>
  <c r="L137"/>
  <c r="M134"/>
  <c r="M137"/>
  <c r="N134"/>
  <c r="N137"/>
  <c r="O134"/>
  <c r="O137"/>
  <c r="P134"/>
  <c r="P137"/>
  <c r="T134"/>
  <c r="T137"/>
  <c r="U134"/>
  <c r="U137"/>
  <c r="V134"/>
  <c r="V137"/>
  <c r="W134"/>
  <c r="W137"/>
  <c r="Y134"/>
  <c r="Y137"/>
  <c r="Z134"/>
  <c r="Z137"/>
  <c r="AA134"/>
  <c r="AA137"/>
  <c r="AB134"/>
  <c r="AB137"/>
  <c r="AC134"/>
  <c r="AC137"/>
  <c r="AD134"/>
  <c r="AD137"/>
  <c r="AE137"/>
  <c r="AH134"/>
  <c r="AH137"/>
  <c r="AI134"/>
  <c r="AI137"/>
  <c r="AJ134"/>
  <c r="AJ137"/>
  <c r="AK134"/>
  <c r="AK137"/>
  <c r="AQ134"/>
  <c r="AQ137"/>
  <c r="AR134"/>
  <c r="AR137"/>
  <c r="AT134"/>
  <c r="AT137"/>
  <c r="AU134"/>
  <c r="AU137"/>
  <c r="AV134"/>
  <c r="AV137"/>
  <c r="AW134"/>
  <c r="AW137"/>
  <c r="AX134"/>
  <c r="AX137"/>
  <c r="AY134"/>
  <c r="AY137"/>
  <c r="BA134"/>
  <c r="BA137"/>
  <c r="BB134"/>
  <c r="BB137"/>
  <c r="BC134"/>
  <c r="BC137"/>
  <c r="BC121"/>
  <c r="BE134"/>
  <c r="BE137"/>
  <c r="BF134"/>
  <c r="BF137"/>
  <c r="BG134"/>
  <c r="BG137"/>
  <c r="BK134"/>
  <c r="BK137"/>
  <c r="BL134"/>
  <c r="BL137"/>
  <c r="BM134"/>
  <c r="BM137"/>
  <c r="AP104"/>
  <c r="AM104"/>
  <c r="Q104"/>
  <c r="Q134"/>
  <c r="Q137"/>
  <c r="N45"/>
  <c r="BN136"/>
  <c r="AL136"/>
  <c r="X136"/>
  <c r="P24"/>
  <c r="P21"/>
  <c r="P35"/>
  <c r="P32"/>
  <c r="P83"/>
  <c r="N77"/>
  <c r="Q77"/>
  <c r="Q50"/>
  <c r="F50"/>
  <c r="N50"/>
  <c r="P50"/>
  <c r="P47"/>
  <c r="Q65"/>
  <c r="S65"/>
  <c r="S62"/>
  <c r="N65"/>
  <c r="AL79"/>
  <c r="AZ79"/>
  <c r="BM79"/>
  <c r="BN79"/>
  <c r="BN103"/>
  <c r="F79"/>
  <c r="F103"/>
  <c r="G65"/>
  <c r="K65"/>
  <c r="M65"/>
  <c r="M62"/>
  <c r="AL104"/>
  <c r="AL134"/>
  <c r="AL137"/>
  <c r="AL105"/>
  <c r="AL106"/>
  <c r="AL107"/>
  <c r="AL110"/>
  <c r="AL124"/>
  <c r="AL126"/>
  <c r="AL127"/>
  <c r="AL131"/>
  <c r="AL132"/>
  <c r="X104"/>
  <c r="X105"/>
  <c r="X106"/>
  <c r="X107"/>
  <c r="X110"/>
  <c r="X124"/>
  <c r="X126"/>
  <c r="X127"/>
  <c r="X131"/>
  <c r="X132"/>
  <c r="BN105"/>
  <c r="BN106"/>
  <c r="BN107"/>
  <c r="BN110"/>
  <c r="BN117"/>
  <c r="BN124"/>
  <c r="BN126"/>
  <c r="BN127"/>
  <c r="BN131"/>
  <c r="BN132"/>
  <c r="K129"/>
  <c r="X129"/>
  <c r="L129"/>
  <c r="M129"/>
  <c r="N129"/>
  <c r="O129"/>
  <c r="P129"/>
  <c r="Q129"/>
  <c r="R129"/>
  <c r="S129"/>
  <c r="T129"/>
  <c r="U129"/>
  <c r="V129"/>
  <c r="W129"/>
  <c r="Y129"/>
  <c r="Z129"/>
  <c r="AA129"/>
  <c r="AB129"/>
  <c r="AL129"/>
  <c r="AC129"/>
  <c r="AD129"/>
  <c r="AE129"/>
  <c r="AF129"/>
  <c r="AG129"/>
  <c r="AH129"/>
  <c r="AI129"/>
  <c r="AJ129"/>
  <c r="AK129"/>
  <c r="AM129"/>
  <c r="AN129"/>
  <c r="AO129"/>
  <c r="AP129"/>
  <c r="AQ129"/>
  <c r="AR129"/>
  <c r="AS129"/>
  <c r="AT129"/>
  <c r="AU129"/>
  <c r="AV129"/>
  <c r="AW129"/>
  <c r="AX129"/>
  <c r="AY129"/>
  <c r="BA129"/>
  <c r="BB129"/>
  <c r="BC129"/>
  <c r="BD129"/>
  <c r="BE129"/>
  <c r="BF129"/>
  <c r="BG129"/>
  <c r="BH129"/>
  <c r="BI129"/>
  <c r="BJ129"/>
  <c r="F132"/>
  <c r="F129"/>
  <c r="BJ104"/>
  <c r="BJ134"/>
  <c r="BJ137"/>
  <c r="BI104"/>
  <c r="BI134"/>
  <c r="BI137"/>
  <c r="BH104"/>
  <c r="BH134"/>
  <c r="BH137"/>
  <c r="Y42"/>
  <c r="BD45"/>
  <c r="BD42"/>
  <c r="AP42"/>
  <c r="BH42"/>
  <c r="L42"/>
  <c r="M42"/>
  <c r="O42"/>
  <c r="R42"/>
  <c r="T42"/>
  <c r="U42"/>
  <c r="V42"/>
  <c r="W42"/>
  <c r="Z42"/>
  <c r="AC42"/>
  <c r="AF42"/>
  <c r="AH42"/>
  <c r="AH15"/>
  <c r="AH98"/>
  <c r="AI42"/>
  <c r="AJ42"/>
  <c r="AK42"/>
  <c r="AQ42"/>
  <c r="AT42"/>
  <c r="AV42"/>
  <c r="AV15"/>
  <c r="AV98"/>
  <c r="AV118"/>
  <c r="AW42"/>
  <c r="AX42"/>
  <c r="AY42"/>
  <c r="BB42"/>
  <c r="BC42"/>
  <c r="BE42"/>
  <c r="BF42"/>
  <c r="BG42"/>
  <c r="BI42"/>
  <c r="BJ42"/>
  <c r="K42"/>
  <c r="L62"/>
  <c r="O62"/>
  <c r="R62"/>
  <c r="T62"/>
  <c r="U62"/>
  <c r="V62"/>
  <c r="W62"/>
  <c r="Y62"/>
  <c r="Z62"/>
  <c r="AA62"/>
  <c r="AC62"/>
  <c r="AE62"/>
  <c r="AH62"/>
  <c r="AI62"/>
  <c r="AJ62"/>
  <c r="AK62"/>
  <c r="AM62"/>
  <c r="AN62"/>
  <c r="AP62"/>
  <c r="AQ62"/>
  <c r="AT62"/>
  <c r="AV62"/>
  <c r="AW62"/>
  <c r="AX62"/>
  <c r="AY62"/>
  <c r="BA62"/>
  <c r="BB62"/>
  <c r="BD62"/>
  <c r="BE62"/>
  <c r="BF62"/>
  <c r="BG62"/>
  <c r="BI62"/>
  <c r="L80"/>
  <c r="M80"/>
  <c r="N80"/>
  <c r="O80"/>
  <c r="P80"/>
  <c r="Q80"/>
  <c r="R80"/>
  <c r="K80"/>
  <c r="Z80"/>
  <c r="AB80"/>
  <c r="AC80"/>
  <c r="AD80"/>
  <c r="AF80"/>
  <c r="AG80"/>
  <c r="Y80"/>
  <c r="AN80"/>
  <c r="AO80"/>
  <c r="AP80"/>
  <c r="AQ80"/>
  <c r="AR80"/>
  <c r="AS80"/>
  <c r="AT80"/>
  <c r="AM80"/>
  <c r="BB80"/>
  <c r="BC80"/>
  <c r="BD80"/>
  <c r="BE80"/>
  <c r="BF80"/>
  <c r="BG80"/>
  <c r="BI80"/>
  <c r="BA80"/>
  <c r="X83"/>
  <c r="L74"/>
  <c r="M74"/>
  <c r="O74"/>
  <c r="Q74"/>
  <c r="R74"/>
  <c r="S74"/>
  <c r="K74"/>
  <c r="Z57"/>
  <c r="AA57"/>
  <c r="AB57"/>
  <c r="AC57"/>
  <c r="AE57"/>
  <c r="AL57"/>
  <c r="AF57"/>
  <c r="AG57"/>
  <c r="Y57"/>
  <c r="AN57"/>
  <c r="AO57"/>
  <c r="AP57"/>
  <c r="AQ57"/>
  <c r="AR57"/>
  <c r="AS57"/>
  <c r="AT57"/>
  <c r="AU57"/>
  <c r="BB57"/>
  <c r="BB140"/>
  <c r="BC57"/>
  <c r="BC140"/>
  <c r="BD57"/>
  <c r="BD140"/>
  <c r="BE57"/>
  <c r="BL57"/>
  <c r="BL60"/>
  <c r="BF57"/>
  <c r="BG57"/>
  <c r="BG140"/>
  <c r="BA57"/>
  <c r="L52"/>
  <c r="M52"/>
  <c r="N52"/>
  <c r="O52"/>
  <c r="P52"/>
  <c r="Q52"/>
  <c r="R52"/>
  <c r="S52"/>
  <c r="T52"/>
  <c r="U52"/>
  <c r="V52"/>
  <c r="W52"/>
  <c r="Y52"/>
  <c r="Z52"/>
  <c r="AB52"/>
  <c r="AC52"/>
  <c r="AD52"/>
  <c r="AH52"/>
  <c r="AI52"/>
  <c r="AJ52"/>
  <c r="AK52"/>
  <c r="AM52"/>
  <c r="AN52"/>
  <c r="AO52"/>
  <c r="AP52"/>
  <c r="AQ52"/>
  <c r="AR52"/>
  <c r="AS52"/>
  <c r="AT52"/>
  <c r="AV52"/>
  <c r="AW52"/>
  <c r="AX52"/>
  <c r="AY52"/>
  <c r="BA52"/>
  <c r="BM52"/>
  <c r="BB52"/>
  <c r="BC52"/>
  <c r="BD52"/>
  <c r="BE52"/>
  <c r="BF52"/>
  <c r="BG52"/>
  <c r="BH52"/>
  <c r="BI52"/>
  <c r="BJ52"/>
  <c r="K52"/>
  <c r="BB47"/>
  <c r="BE47"/>
  <c r="BL47"/>
  <c r="BF47"/>
  <c r="BH47"/>
  <c r="BI47"/>
  <c r="AN47"/>
  <c r="AQ47"/>
  <c r="AT47"/>
  <c r="Z47"/>
  <c r="AA47"/>
  <c r="AB47"/>
  <c r="AC47"/>
  <c r="AF47"/>
  <c r="Y47"/>
  <c r="L47"/>
  <c r="M47"/>
  <c r="O47"/>
  <c r="R47"/>
  <c r="K47"/>
  <c r="BM41"/>
  <c r="BM20"/>
  <c r="Z37"/>
  <c r="G37"/>
  <c r="G40"/>
  <c r="AA37"/>
  <c r="AB37"/>
  <c r="AC37"/>
  <c r="AD37"/>
  <c r="AE37"/>
  <c r="AF37"/>
  <c r="AG37"/>
  <c r="Y37"/>
  <c r="I37"/>
  <c r="F35"/>
  <c r="AM27"/>
  <c r="AZ30"/>
  <c r="AE27"/>
  <c r="AL27"/>
  <c r="AZ23"/>
  <c r="AZ26"/>
  <c r="AZ29"/>
  <c r="AZ34"/>
  <c r="AZ35"/>
  <c r="AZ37"/>
  <c r="AZ39"/>
  <c r="AZ40"/>
  <c r="AZ41"/>
  <c r="AZ46"/>
  <c r="AZ20"/>
  <c r="AZ49"/>
  <c r="AZ54"/>
  <c r="AZ52"/>
  <c r="AZ55"/>
  <c r="AZ59"/>
  <c r="AZ60"/>
  <c r="AZ66"/>
  <c r="AZ67"/>
  <c r="AZ68"/>
  <c r="AZ69"/>
  <c r="AZ70"/>
  <c r="AZ71"/>
  <c r="AZ72"/>
  <c r="AZ76"/>
  <c r="AZ77"/>
  <c r="AZ82"/>
  <c r="AZ83"/>
  <c r="AL23"/>
  <c r="AL26"/>
  <c r="AL29"/>
  <c r="AL30"/>
  <c r="AL34"/>
  <c r="AL35"/>
  <c r="AL39"/>
  <c r="AL40"/>
  <c r="AL41"/>
  <c r="AL44"/>
  <c r="AL49"/>
  <c r="AL55"/>
  <c r="AL59"/>
  <c r="AL60"/>
  <c r="AL66"/>
  <c r="AL67"/>
  <c r="AL68"/>
  <c r="AL69"/>
  <c r="AL70"/>
  <c r="AL71"/>
  <c r="AL72"/>
  <c r="AL74"/>
  <c r="AL76"/>
  <c r="AL77"/>
  <c r="AL82"/>
  <c r="AL83"/>
  <c r="L21"/>
  <c r="M21"/>
  <c r="N21"/>
  <c r="O21"/>
  <c r="Q21"/>
  <c r="R21"/>
  <c r="S21"/>
  <c r="T21"/>
  <c r="T15"/>
  <c r="T98"/>
  <c r="U21"/>
  <c r="V21"/>
  <c r="W21"/>
  <c r="W15"/>
  <c r="W98"/>
  <c r="W118"/>
  <c r="Z21"/>
  <c r="Z15"/>
  <c r="AC21"/>
  <c r="AH21"/>
  <c r="AI21"/>
  <c r="AJ21"/>
  <c r="AJ15"/>
  <c r="AJ98"/>
  <c r="AJ111"/>
  <c r="AK21"/>
  <c r="AN21"/>
  <c r="AQ21"/>
  <c r="AT21"/>
  <c r="AV21"/>
  <c r="AW21"/>
  <c r="BL21"/>
  <c r="BL24"/>
  <c r="AX21"/>
  <c r="AX15"/>
  <c r="AX98"/>
  <c r="AX111"/>
  <c r="AY21"/>
  <c r="BA21"/>
  <c r="BB21"/>
  <c r="BD21"/>
  <c r="BE21"/>
  <c r="BE15"/>
  <c r="BE98"/>
  <c r="BE111"/>
  <c r="BF21"/>
  <c r="BI21"/>
  <c r="K21"/>
  <c r="X24"/>
  <c r="X21"/>
  <c r="X27"/>
  <c r="X29"/>
  <c r="X30"/>
  <c r="X34"/>
  <c r="X35"/>
  <c r="X37"/>
  <c r="X39"/>
  <c r="X40"/>
  <c r="X41"/>
  <c r="X20"/>
  <c r="X44"/>
  <c r="X49"/>
  <c r="X54"/>
  <c r="X52"/>
  <c r="X55"/>
  <c r="X57"/>
  <c r="X59"/>
  <c r="X60"/>
  <c r="X66"/>
  <c r="X67"/>
  <c r="X68"/>
  <c r="X69"/>
  <c r="X70"/>
  <c r="X71"/>
  <c r="X72"/>
  <c r="X76"/>
  <c r="X82"/>
  <c r="BE18"/>
  <c r="BE101"/>
  <c r="BE121"/>
  <c r="BN35"/>
  <c r="BK37"/>
  <c r="AY20"/>
  <c r="BK68"/>
  <c r="BM70"/>
  <c r="BL76"/>
  <c r="G44"/>
  <c r="BL93"/>
  <c r="BK93"/>
  <c r="BK91"/>
  <c r="BL91"/>
  <c r="BN82"/>
  <c r="BM82"/>
  <c r="G82"/>
  <c r="J82"/>
  <c r="BN76"/>
  <c r="BM76"/>
  <c r="BF17"/>
  <c r="BF100"/>
  <c r="M17"/>
  <c r="M100"/>
  <c r="M120"/>
  <c r="BN72"/>
  <c r="BM72"/>
  <c r="BN71"/>
  <c r="BM71"/>
  <c r="BN70"/>
  <c r="H70"/>
  <c r="G70"/>
  <c r="F70"/>
  <c r="BN69"/>
  <c r="BM69"/>
  <c r="BN68"/>
  <c r="BM68"/>
  <c r="BL68"/>
  <c r="BN67"/>
  <c r="BM67"/>
  <c r="BN66"/>
  <c r="BM66"/>
  <c r="BM64"/>
  <c r="BN60"/>
  <c r="BM60"/>
  <c r="G59"/>
  <c r="F60"/>
  <c r="BM55"/>
  <c r="BN54"/>
  <c r="BM54"/>
  <c r="S17"/>
  <c r="S100"/>
  <c r="BN49"/>
  <c r="BM49"/>
  <c r="G46"/>
  <c r="F46"/>
  <c r="BM44"/>
  <c r="W20"/>
  <c r="G41"/>
  <c r="F41"/>
  <c r="BM40"/>
  <c r="F40"/>
  <c r="F37"/>
  <c r="BN39"/>
  <c r="BM39"/>
  <c r="BN37"/>
  <c r="BM37"/>
  <c r="BN34"/>
  <c r="BM34"/>
  <c r="BN29"/>
  <c r="BM29"/>
  <c r="BN27"/>
  <c r="BM27"/>
  <c r="J26"/>
  <c r="BI18"/>
  <c r="BI101"/>
  <c r="Z18"/>
  <c r="Z101"/>
  <c r="O18"/>
  <c r="O101"/>
  <c r="BN23"/>
  <c r="BM23"/>
  <c r="AK17"/>
  <c r="AK100"/>
  <c r="BL20"/>
  <c r="BK20"/>
  <c r="BJ20"/>
  <c r="BI20"/>
  <c r="BH20"/>
  <c r="BG20"/>
  <c r="BF20"/>
  <c r="BE20"/>
  <c r="BD20"/>
  <c r="BC20"/>
  <c r="BB20"/>
  <c r="BA20"/>
  <c r="AX20"/>
  <c r="AW20"/>
  <c r="AV20"/>
  <c r="AU20"/>
  <c r="AT20"/>
  <c r="AS20"/>
  <c r="AR20"/>
  <c r="AQ20"/>
  <c r="AP20"/>
  <c r="AO20"/>
  <c r="AN20"/>
  <c r="AM20"/>
  <c r="AK20"/>
  <c r="AJ20"/>
  <c r="AI20"/>
  <c r="AH20"/>
  <c r="AG20"/>
  <c r="AF20"/>
  <c r="AE20"/>
  <c r="AD20"/>
  <c r="AC20"/>
  <c r="AB20"/>
  <c r="Y20"/>
  <c r="V20"/>
  <c r="U20"/>
  <c r="T20"/>
  <c r="R20"/>
  <c r="P20"/>
  <c r="O20"/>
  <c r="N20"/>
  <c r="M20"/>
  <c r="L20"/>
  <c r="K20"/>
  <c r="AX18"/>
  <c r="AX101"/>
  <c r="AF18"/>
  <c r="AF101"/>
  <c r="L18"/>
  <c r="L101"/>
  <c r="BI17"/>
  <c r="BG17"/>
  <c r="BG100"/>
  <c r="BE17"/>
  <c r="BE100"/>
  <c r="BE113"/>
  <c r="BD17"/>
  <c r="BD100"/>
  <c r="BD113"/>
  <c r="BB17"/>
  <c r="BB100"/>
  <c r="BB113"/>
  <c r="AQ100"/>
  <c r="AQ120"/>
  <c r="AF17"/>
  <c r="AF100"/>
  <c r="AD100"/>
  <c r="AD120"/>
  <c r="AC17"/>
  <c r="AC100"/>
  <c r="AB17"/>
  <c r="AB100"/>
  <c r="AB120"/>
  <c r="Z17"/>
  <c r="Z100"/>
  <c r="Y17"/>
  <c r="Y100"/>
  <c r="Y120"/>
  <c r="R17"/>
  <c r="R100"/>
  <c r="Q17"/>
  <c r="Q100"/>
  <c r="Q120"/>
  <c r="P17"/>
  <c r="P100"/>
  <c r="P120"/>
  <c r="O17"/>
  <c r="O100"/>
  <c r="O120"/>
  <c r="N17"/>
  <c r="N100"/>
  <c r="BL12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AA12"/>
  <c r="Y12"/>
  <c r="U12"/>
  <c r="T12"/>
  <c r="R12"/>
  <c r="S12"/>
  <c r="Q12"/>
  <c r="O12"/>
  <c r="N12"/>
  <c r="P12"/>
  <c r="L12"/>
  <c r="M12"/>
  <c r="K12"/>
  <c r="G12"/>
  <c r="F12"/>
  <c r="H12"/>
  <c r="BM30"/>
  <c r="BN40"/>
  <c r="BN55"/>
  <c r="AJ17"/>
  <c r="AJ100"/>
  <c r="K17"/>
  <c r="I17"/>
  <c r="AQ18"/>
  <c r="AQ101"/>
  <c r="AQ114"/>
  <c r="BM35"/>
  <c r="BL77"/>
  <c r="W17"/>
  <c r="W100"/>
  <c r="W120"/>
  <c r="AN100"/>
  <c r="AN113"/>
  <c r="AR98"/>
  <c r="AR101"/>
  <c r="G27"/>
  <c r="G30"/>
  <c r="J30"/>
  <c r="BK27"/>
  <c r="BK30"/>
  <c r="BM77"/>
  <c r="BN77"/>
  <c r="BA17"/>
  <c r="BA100"/>
  <c r="BA113"/>
  <c r="G60"/>
  <c r="H60"/>
  <c r="F44"/>
  <c r="AT18"/>
  <c r="AT101"/>
  <c r="AT114"/>
  <c r="BB18"/>
  <c r="BB101"/>
  <c r="AJ18"/>
  <c r="AJ101"/>
  <c r="AJ114"/>
  <c r="AC18"/>
  <c r="L17"/>
  <c r="L100"/>
  <c r="BL27"/>
  <c r="BL30"/>
  <c r="BF18"/>
  <c r="BF101"/>
  <c r="BN30"/>
  <c r="R18"/>
  <c r="U18"/>
  <c r="U101"/>
  <c r="F83"/>
  <c r="F80"/>
  <c r="T17"/>
  <c r="T100"/>
  <c r="AK18"/>
  <c r="AK101"/>
  <c r="V17"/>
  <c r="V100"/>
  <c r="BK52"/>
  <c r="BK82"/>
  <c r="AH17"/>
  <c r="AH100"/>
  <c r="AH120"/>
  <c r="V18"/>
  <c r="V101"/>
  <c r="BK77"/>
  <c r="T18"/>
  <c r="T101"/>
  <c r="AY18"/>
  <c r="AY101"/>
  <c r="AY114"/>
  <c r="AI18"/>
  <c r="AI101"/>
  <c r="AH18"/>
  <c r="AH101"/>
  <c r="AH121"/>
  <c r="U17"/>
  <c r="U100"/>
  <c r="W18"/>
  <c r="W101"/>
  <c r="W114"/>
  <c r="BL83"/>
  <c r="BK76"/>
  <c r="BK17"/>
  <c r="BK100"/>
  <c r="BK113"/>
  <c r="AV100"/>
  <c r="AV113"/>
  <c r="AI17"/>
  <c r="AI100"/>
  <c r="AI113"/>
  <c r="AW18"/>
  <c r="AW101"/>
  <c r="AV18"/>
  <c r="AV101"/>
  <c r="AV121"/>
  <c r="BL82"/>
  <c r="BL17"/>
  <c r="BL100"/>
  <c r="BL113"/>
  <c r="BN52"/>
  <c r="X134"/>
  <c r="X137"/>
  <c r="G52"/>
  <c r="AP21"/>
  <c r="N74"/>
  <c r="X77"/>
  <c r="N42"/>
  <c r="AG24"/>
  <c r="AG21"/>
  <c r="R104"/>
  <c r="R134"/>
  <c r="R137"/>
  <c r="AG42"/>
  <c r="AE17"/>
  <c r="AE100"/>
  <c r="AZ107"/>
  <c r="AZ104"/>
  <c r="O103"/>
  <c r="K103"/>
  <c r="P103"/>
  <c r="P116"/>
  <c r="AZ136"/>
  <c r="AP137"/>
  <c r="K100"/>
  <c r="K120"/>
  <c r="I77"/>
  <c r="P77"/>
  <c r="P74"/>
  <c r="BH57"/>
  <c r="BH17"/>
  <c r="BH100"/>
  <c r="BH113"/>
  <c r="S107"/>
  <c r="S104"/>
  <c r="S134"/>
  <c r="S137"/>
  <c r="I54"/>
  <c r="J54"/>
  <c r="AL54"/>
  <c r="AL52"/>
  <c r="AZ50"/>
  <c r="AL37"/>
  <c r="AE18"/>
  <c r="AE101"/>
  <c r="AY15"/>
  <c r="AY98"/>
  <c r="AY118"/>
  <c r="I45"/>
  <c r="M103"/>
  <c r="M123"/>
  <c r="L103"/>
  <c r="L116"/>
  <c r="BC100"/>
  <c r="BC120"/>
  <c r="AZ45"/>
  <c r="AZ42"/>
  <c r="BK83"/>
  <c r="BN83"/>
  <c r="BH80"/>
  <c r="BN80"/>
  <c r="F74"/>
  <c r="J76"/>
  <c r="BH62"/>
  <c r="BK62"/>
  <c r="BJ65"/>
  <c r="BJ62"/>
  <c r="BJ101"/>
  <c r="BJ98"/>
  <c r="BL140"/>
  <c r="BL143"/>
  <c r="J17"/>
  <c r="G57"/>
  <c r="J57"/>
  <c r="G62"/>
  <c r="BN74"/>
  <c r="AO45"/>
  <c r="AO42"/>
  <c r="AE47"/>
  <c r="AL47"/>
  <c r="Y18"/>
  <c r="Y101"/>
  <c r="Y121"/>
  <c r="BB15"/>
  <c r="BB98"/>
  <c r="BB118"/>
  <c r="O15"/>
  <c r="O98"/>
  <c r="O118"/>
  <c r="AL65"/>
  <c r="AL62"/>
  <c r="BF15"/>
  <c r="BF98"/>
  <c r="BF118"/>
  <c r="BL42"/>
  <c r="AR123"/>
  <c r="L123"/>
  <c r="BM65"/>
  <c r="AS42"/>
  <c r="I57"/>
  <c r="AL45"/>
  <c r="AL42"/>
  <c r="AO100"/>
  <c r="AZ24"/>
  <c r="AE80"/>
  <c r="AL80"/>
  <c r="BM59"/>
  <c r="BD18"/>
  <c r="BD101"/>
  <c r="BD114"/>
  <c r="F59"/>
  <c r="H59"/>
  <c r="BF121"/>
  <c r="V12"/>
  <c r="AX12"/>
  <c r="BH21"/>
  <c r="BN21"/>
  <c r="BM21"/>
  <c r="AZ103"/>
  <c r="AZ116"/>
  <c r="N47"/>
  <c r="K62"/>
  <c r="BL62"/>
  <c r="BM62"/>
  <c r="G142"/>
  <c r="AO24"/>
  <c r="AO21"/>
  <c r="BJ24"/>
  <c r="BJ21"/>
  <c r="BM45"/>
  <c r="BM18"/>
  <c r="BM101"/>
  <c r="AK116"/>
  <c r="BE140"/>
  <c r="BE120"/>
  <c r="BD123"/>
  <c r="AJ123"/>
  <c r="T123"/>
  <c r="BH123"/>
  <c r="J32"/>
  <c r="AD45"/>
  <c r="AD42"/>
  <c r="F24"/>
  <c r="X74"/>
  <c r="BB121"/>
  <c r="J41"/>
  <c r="G17"/>
  <c r="G100"/>
  <c r="AL50"/>
  <c r="AZ57"/>
  <c r="BL123"/>
  <c r="AQ15"/>
  <c r="AQ98"/>
  <c r="AZ32"/>
  <c r="BH18"/>
  <c r="BH101"/>
  <c r="G21"/>
  <c r="AM21"/>
  <c r="AM15"/>
  <c r="AM98"/>
  <c r="BN59"/>
  <c r="BN17"/>
  <c r="K18"/>
  <c r="K101"/>
  <c r="K114"/>
  <c r="J60"/>
  <c r="O121"/>
  <c r="F20"/>
  <c r="AT15"/>
  <c r="AT98"/>
  <c r="AT118"/>
  <c r="AK15"/>
  <c r="AK98"/>
  <c r="AK118"/>
  <c r="U15"/>
  <c r="U98"/>
  <c r="U111"/>
  <c r="AP27"/>
  <c r="AZ27"/>
  <c r="AZ80"/>
  <c r="AB62"/>
  <c r="BN129"/>
  <c r="BD47"/>
  <c r="BD15"/>
  <c r="BD98"/>
  <c r="J59"/>
  <c r="AS18"/>
  <c r="AS101"/>
  <c r="AS114"/>
  <c r="H26"/>
  <c r="AB116"/>
  <c r="BM116"/>
  <c r="AG116"/>
  <c r="AN120"/>
  <c r="AV123"/>
  <c r="AF123"/>
  <c r="P123"/>
  <c r="AL32"/>
  <c r="J70"/>
  <c r="J46"/>
  <c r="G20"/>
  <c r="J20"/>
  <c r="I20"/>
  <c r="F32"/>
  <c r="H32"/>
  <c r="H35"/>
  <c r="BM32"/>
  <c r="X32"/>
  <c r="AF15"/>
  <c r="AF98"/>
  <c r="AF118"/>
  <c r="AN114"/>
  <c r="AO101"/>
  <c r="AQ118"/>
  <c r="AQ111"/>
  <c r="G120"/>
  <c r="AU18"/>
  <c r="AU101"/>
  <c r="AU114"/>
  <c r="BF120"/>
  <c r="BF113"/>
  <c r="X65"/>
  <c r="X62"/>
  <c r="F65"/>
  <c r="N62"/>
  <c r="N15"/>
  <c r="P15"/>
  <c r="P98"/>
  <c r="P118"/>
  <c r="BN142"/>
  <c r="F142"/>
  <c r="BM142"/>
  <c r="H77"/>
  <c r="J77"/>
  <c r="AU120"/>
  <c r="AU113"/>
  <c r="BD134"/>
  <c r="BD137"/>
  <c r="BN104"/>
  <c r="BN134"/>
  <c r="BN137"/>
  <c r="J40"/>
  <c r="H40"/>
  <c r="H37"/>
  <c r="AM118"/>
  <c r="AM111"/>
  <c r="I42"/>
  <c r="R101"/>
  <c r="R121"/>
  <c r="BM57"/>
  <c r="BN57"/>
  <c r="S45"/>
  <c r="S42"/>
  <c r="Q18"/>
  <c r="Q101"/>
  <c r="Q114"/>
  <c r="AS113"/>
  <c r="AS120"/>
  <c r="AW113"/>
  <c r="AW120"/>
  <c r="AK114"/>
  <c r="AK121"/>
  <c r="AR111"/>
  <c r="AR118"/>
  <c r="BI114"/>
  <c r="BI121"/>
  <c r="AP113"/>
  <c r="AP120"/>
  <c r="AL17"/>
  <c r="AX118"/>
  <c r="AT121"/>
  <c r="N18"/>
  <c r="AI121"/>
  <c r="BH15"/>
  <c r="BH98"/>
  <c r="BH118"/>
  <c r="V15"/>
  <c r="V98"/>
  <c r="V111"/>
  <c r="G74"/>
  <c r="BA116"/>
  <c r="AL140"/>
  <c r="BM80"/>
  <c r="BK57"/>
  <c r="BK60"/>
  <c r="Z98"/>
  <c r="Z118"/>
  <c r="G104"/>
  <c r="G134"/>
  <c r="G137"/>
  <c r="Q42"/>
  <c r="F42"/>
  <c r="BJ17"/>
  <c r="BJ100"/>
  <c r="BM17"/>
  <c r="BM100"/>
  <c r="BM113"/>
  <c r="AI15"/>
  <c r="AI98"/>
  <c r="AZ17"/>
  <c r="AZ100"/>
  <c r="AZ113"/>
  <c r="G47"/>
  <c r="X116"/>
  <c r="BE116"/>
  <c r="AO116"/>
  <c r="Y116"/>
  <c r="AZ123"/>
  <c r="BH140"/>
  <c r="BK140"/>
  <c r="BK143"/>
  <c r="BJ57"/>
  <c r="BJ140"/>
  <c r="O116"/>
  <c r="O123"/>
  <c r="BG120"/>
  <c r="BG113"/>
  <c r="AK120"/>
  <c r="AK113"/>
  <c r="AL20"/>
  <c r="AL103"/>
  <c r="BL52"/>
  <c r="BL15"/>
  <c r="AW15"/>
  <c r="AW98"/>
  <c r="BN123"/>
  <c r="BN116"/>
  <c r="X50"/>
  <c r="S50"/>
  <c r="S47"/>
  <c r="I50"/>
  <c r="Q47"/>
  <c r="BN50"/>
  <c r="BC50"/>
  <c r="BC47"/>
  <c r="BA47"/>
  <c r="BM50"/>
  <c r="K116"/>
  <c r="K123"/>
  <c r="AH118"/>
  <c r="AH111"/>
  <c r="AM121"/>
  <c r="AM114"/>
  <c r="AC101"/>
  <c r="AC114"/>
  <c r="AJ113"/>
  <c r="AJ120"/>
  <c r="F27"/>
  <c r="X80"/>
  <c r="I80"/>
  <c r="F45"/>
  <c r="P45"/>
  <c r="P42"/>
  <c r="Y21"/>
  <c r="AL24"/>
  <c r="AL18"/>
  <c r="AA24"/>
  <c r="AA21"/>
  <c r="I24"/>
  <c r="J24"/>
  <c r="AD24"/>
  <c r="AD21"/>
  <c r="AB21"/>
  <c r="AB15"/>
  <c r="AB18"/>
  <c r="AB101"/>
  <c r="AD101"/>
  <c r="AD114"/>
  <c r="F54"/>
  <c r="AE52"/>
  <c r="I52"/>
  <c r="J52"/>
  <c r="G45"/>
  <c r="AN42"/>
  <c r="AN15"/>
  <c r="H83"/>
  <c r="G80"/>
  <c r="AU24"/>
  <c r="AU21"/>
  <c r="AS21"/>
  <c r="AC123"/>
  <c r="G103"/>
  <c r="F123"/>
  <c r="F116"/>
  <c r="H132"/>
  <c r="H129"/>
  <c r="G129"/>
  <c r="AS62"/>
  <c r="BN140"/>
  <c r="BA18"/>
  <c r="BA101"/>
  <c r="BA121"/>
  <c r="BL18"/>
  <c r="BL101"/>
  <c r="F57"/>
  <c r="H57"/>
  <c r="I65"/>
  <c r="J65"/>
  <c r="L15"/>
  <c r="L98"/>
  <c r="L111"/>
  <c r="AP47"/>
  <c r="AP15"/>
  <c r="AP98"/>
  <c r="AP118"/>
  <c r="X45"/>
  <c r="X42"/>
  <c r="P65"/>
  <c r="P62"/>
  <c r="AW121"/>
  <c r="AP18"/>
  <c r="AP101"/>
  <c r="AX121"/>
  <c r="X17"/>
  <c r="AZ65"/>
  <c r="R15"/>
  <c r="R98"/>
  <c r="R118"/>
  <c r="J37"/>
  <c r="I74"/>
  <c r="AI114"/>
  <c r="BI116"/>
  <c r="AC116"/>
  <c r="M116"/>
  <c r="AY111"/>
  <c r="AR121"/>
  <c r="BJ116"/>
  <c r="BB116"/>
  <c r="AX116"/>
  <c r="AP116"/>
  <c r="AH116"/>
  <c r="Z116"/>
  <c r="BN62"/>
  <c r="BI15"/>
  <c r="BI98"/>
  <c r="BA42"/>
  <c r="K15"/>
  <c r="AC140"/>
  <c r="G140"/>
  <c r="BN24"/>
  <c r="AO113"/>
  <c r="Q62"/>
  <c r="BM143"/>
  <c r="F143"/>
  <c r="H143"/>
  <c r="BK123"/>
  <c r="BG123"/>
  <c r="BC123"/>
  <c r="AY123"/>
  <c r="AU123"/>
  <c r="AQ123"/>
  <c r="AM123"/>
  <c r="AI123"/>
  <c r="AE123"/>
  <c r="AA123"/>
  <c r="W123"/>
  <c r="S123"/>
  <c r="BB120"/>
  <c r="BF116"/>
  <c r="AT116"/>
  <c r="AD116"/>
  <c r="V116"/>
  <c r="R116"/>
  <c r="BN45"/>
  <c r="N103"/>
  <c r="BI100"/>
  <c r="AR114"/>
  <c r="AG18"/>
  <c r="AG101"/>
  <c r="X100"/>
  <c r="X120"/>
  <c r="K113"/>
  <c r="AF111"/>
  <c r="Y114"/>
  <c r="T118"/>
  <c r="T111"/>
  <c r="R114"/>
  <c r="AC121"/>
  <c r="AF120"/>
  <c r="AF113"/>
  <c r="AE114"/>
  <c r="AE121"/>
  <c r="AE113"/>
  <c r="AE120"/>
  <c r="U120"/>
  <c r="U113"/>
  <c r="T120"/>
  <c r="T113"/>
  <c r="L120"/>
  <c r="L113"/>
  <c r="R120"/>
  <c r="S120"/>
  <c r="R113"/>
  <c r="AF121"/>
  <c r="AF114"/>
  <c r="Z114"/>
  <c r="Z121"/>
  <c r="Q121"/>
  <c r="AC120"/>
  <c r="AC113"/>
  <c r="V114"/>
  <c r="V121"/>
  <c r="K121"/>
  <c r="AC111"/>
  <c r="T121"/>
  <c r="T114"/>
  <c r="V120"/>
  <c r="V113"/>
  <c r="U114"/>
  <c r="U121"/>
  <c r="Z120"/>
  <c r="Z113"/>
  <c r="AA100"/>
  <c r="L121"/>
  <c r="L114"/>
  <c r="AX113"/>
  <c r="W113"/>
  <c r="N113"/>
  <c r="AH114"/>
  <c r="O111"/>
  <c r="BA120"/>
  <c r="N120"/>
  <c r="AY121"/>
  <c r="BC113"/>
  <c r="AH113"/>
  <c r="AV111"/>
  <c r="U118"/>
  <c r="AQ121"/>
  <c r="W121"/>
  <c r="BN100"/>
  <c r="BN113"/>
  <c r="AA18"/>
  <c r="Q113"/>
  <c r="M113"/>
  <c r="BF114"/>
  <c r="BB114"/>
  <c r="AX114"/>
  <c r="BF111"/>
  <c r="BB111"/>
  <c r="AK111"/>
  <c r="W111"/>
  <c r="BE118"/>
  <c r="BH120"/>
  <c r="BD120"/>
  <c r="AZ120"/>
  <c r="AV120"/>
  <c r="AR120"/>
  <c r="AM120"/>
  <c r="AI120"/>
  <c r="AN121"/>
  <c r="AJ121"/>
  <c r="AT113"/>
  <c r="O114"/>
  <c r="AL100"/>
  <c r="AY113"/>
  <c r="AQ113"/>
  <c r="AB113"/>
  <c r="O113"/>
  <c r="AV114"/>
  <c r="AJ118"/>
  <c r="AA17"/>
  <c r="Y113"/>
  <c r="P113"/>
  <c r="G113"/>
  <c r="BE114"/>
  <c r="AW114"/>
  <c r="Z111"/>
  <c r="BH121"/>
  <c r="BH114"/>
  <c r="BD121"/>
  <c r="R111"/>
  <c r="AT111"/>
  <c r="M18"/>
  <c r="AA101"/>
  <c r="AL101"/>
  <c r="AL114"/>
  <c r="BN101"/>
  <c r="I27"/>
  <c r="J27"/>
  <c r="AP111"/>
  <c r="AC118"/>
  <c r="BK21"/>
  <c r="BK24"/>
  <c r="BK18"/>
  <c r="BK101"/>
  <c r="BK121"/>
  <c r="I18"/>
  <c r="AZ47"/>
  <c r="H20"/>
  <c r="L118"/>
  <c r="V118"/>
  <c r="BL149"/>
  <c r="BL98"/>
  <c r="G123"/>
  <c r="G116"/>
  <c r="H116"/>
  <c r="H103"/>
  <c r="H123"/>
  <c r="Y15"/>
  <c r="AL21"/>
  <c r="AL15"/>
  <c r="F21"/>
  <c r="G50"/>
  <c r="J47"/>
  <c r="BN20"/>
  <c r="BN18"/>
  <c r="BD118"/>
  <c r="BD111"/>
  <c r="AD15"/>
  <c r="AB98"/>
  <c r="BI113"/>
  <c r="BI120"/>
  <c r="BN42"/>
  <c r="BM42"/>
  <c r="BA15"/>
  <c r="BA98"/>
  <c r="BK42"/>
  <c r="BK15"/>
  <c r="AZ62"/>
  <c r="AZ18"/>
  <c r="AZ101"/>
  <c r="BL114"/>
  <c r="BL121"/>
  <c r="AS15"/>
  <c r="AZ21"/>
  <c r="AO15"/>
  <c r="AN98"/>
  <c r="AB114"/>
  <c r="AB121"/>
  <c r="F30"/>
  <c r="F18"/>
  <c r="F101"/>
  <c r="H27"/>
  <c r="H30"/>
  <c r="BN47"/>
  <c r="BK47"/>
  <c r="BM47"/>
  <c r="AI118"/>
  <c r="AI111"/>
  <c r="N101"/>
  <c r="P18"/>
  <c r="P101"/>
  <c r="BM114"/>
  <c r="BM121"/>
  <c r="K98"/>
  <c r="F17"/>
  <c r="F52"/>
  <c r="H52"/>
  <c r="H54"/>
  <c r="F47"/>
  <c r="H47"/>
  <c r="H50"/>
  <c r="X47"/>
  <c r="X15"/>
  <c r="I47"/>
  <c r="AL123"/>
  <c r="AL116"/>
  <c r="H74"/>
  <c r="J74"/>
  <c r="F62"/>
  <c r="H62"/>
  <c r="H65"/>
  <c r="I62"/>
  <c r="J62"/>
  <c r="S18"/>
  <c r="S101"/>
  <c r="N98"/>
  <c r="N111"/>
  <c r="BH111"/>
  <c r="BA114"/>
  <c r="X113"/>
  <c r="P111"/>
  <c r="X18"/>
  <c r="F140"/>
  <c r="AE15"/>
  <c r="AS121"/>
  <c r="AU121"/>
  <c r="BN120"/>
  <c r="BM140"/>
  <c r="AD18"/>
  <c r="Q15"/>
  <c r="I21"/>
  <c r="J21"/>
  <c r="AO114"/>
  <c r="J80"/>
  <c r="H80"/>
  <c r="BJ120"/>
  <c r="BJ113"/>
  <c r="N123"/>
  <c r="N116"/>
  <c r="BI118"/>
  <c r="BI111"/>
  <c r="AP114"/>
  <c r="AP121"/>
  <c r="J45"/>
  <c r="G42"/>
  <c r="J42"/>
  <c r="H45"/>
  <c r="H42"/>
  <c r="AW111"/>
  <c r="AW118"/>
  <c r="H140"/>
  <c r="H142"/>
  <c r="AG114"/>
  <c r="S121"/>
  <c r="AA113"/>
  <c r="AA120"/>
  <c r="AL120"/>
  <c r="AL113"/>
  <c r="AG120"/>
  <c r="S114"/>
  <c r="S113"/>
  <c r="M101"/>
  <c r="M15"/>
  <c r="AL121"/>
  <c r="AD113"/>
  <c r="AG121"/>
  <c r="BN121"/>
  <c r="BN114"/>
  <c r="BK114"/>
  <c r="N118"/>
  <c r="F114"/>
  <c r="F121"/>
  <c r="BA111"/>
  <c r="BA118"/>
  <c r="BN98"/>
  <c r="J50"/>
  <c r="G18"/>
  <c r="Y98"/>
  <c r="AA15"/>
  <c r="BL163"/>
  <c r="BL118"/>
  <c r="BL166"/>
  <c r="BL111"/>
  <c r="Q98"/>
  <c r="S15"/>
  <c r="S98"/>
  <c r="K111"/>
  <c r="X98"/>
  <c r="K118"/>
  <c r="M98"/>
  <c r="N114"/>
  <c r="N121"/>
  <c r="X101"/>
  <c r="AN111"/>
  <c r="AO111"/>
  <c r="AO98"/>
  <c r="AN118"/>
  <c r="BK149"/>
  <c r="BK98"/>
  <c r="P121"/>
  <c r="P114"/>
  <c r="AS98"/>
  <c r="AU15"/>
  <c r="F15"/>
  <c r="F98"/>
  <c r="H21"/>
  <c r="H24"/>
  <c r="AE98"/>
  <c r="AG15"/>
  <c r="AG98"/>
  <c r="F100"/>
  <c r="H17"/>
  <c r="AZ121"/>
  <c r="AZ114"/>
  <c r="AB118"/>
  <c r="AD118"/>
  <c r="AD121"/>
  <c r="AD98"/>
  <c r="AD111"/>
  <c r="AB111"/>
  <c r="I15"/>
  <c r="BN15"/>
  <c r="AZ15"/>
  <c r="AZ98"/>
  <c r="BM15"/>
  <c r="M114"/>
  <c r="M121"/>
  <c r="BL170"/>
  <c r="BK111"/>
  <c r="BK118"/>
  <c r="BK166"/>
  <c r="BK163"/>
  <c r="M111"/>
  <c r="M118"/>
  <c r="F113"/>
  <c r="H113"/>
  <c r="F120"/>
  <c r="H100"/>
  <c r="F111"/>
  <c r="F118"/>
  <c r="G101"/>
  <c r="H18"/>
  <c r="G15"/>
  <c r="J15"/>
  <c r="J18"/>
  <c r="AZ118"/>
  <c r="AZ111"/>
  <c r="X118"/>
  <c r="X111"/>
  <c r="Y118"/>
  <c r="AL98"/>
  <c r="Y111"/>
  <c r="AA98"/>
  <c r="BM149"/>
  <c r="BM98"/>
  <c r="AE111"/>
  <c r="AG111"/>
  <c r="AE118"/>
  <c r="AG118"/>
  <c r="AS111"/>
  <c r="AS118"/>
  <c r="AU118"/>
  <c r="AU98"/>
  <c r="AU111"/>
  <c r="X114"/>
  <c r="X121"/>
  <c r="Q118"/>
  <c r="S118"/>
  <c r="Q111"/>
  <c r="S111"/>
  <c r="BN118"/>
  <c r="BN111"/>
  <c r="G114"/>
  <c r="H114"/>
  <c r="G121"/>
  <c r="H121"/>
  <c r="H101"/>
  <c r="BM163"/>
  <c r="BM111"/>
  <c r="BM118"/>
  <c r="BM166"/>
  <c r="AL111"/>
  <c r="AL118"/>
  <c r="H15"/>
  <c r="G98"/>
  <c r="BK170"/>
  <c r="BM170"/>
  <c r="G118"/>
  <c r="H118"/>
  <c r="G111"/>
  <c r="H111"/>
  <c r="H9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<sst xmlns="http://schemas.openxmlformats.org/spreadsheetml/2006/main" count="679" uniqueCount="154">
  <si>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</si>
  <si>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</si>
  <si>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</si>
  <si>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</si>
  <si>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</si>
  <si>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</si>
  <si>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</si>
  <si>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</si>
  <si>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</si>
  <si>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</si>
  <si>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</si>
  <si>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</si>
  <si>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</si>
  <si>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</si>
  <si>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</si>
  <si>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</si>
  <si>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</si>
  <si>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</si>
  <si>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</si>
  <si>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</si>
  <si>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2017 год (проверка)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</si>
  <si>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</si>
  <si>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</si>
  <si>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</si>
  <si>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</si>
  <si>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</si>
  <si>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</si>
  <si>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</si>
  <si>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</si>
  <si>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>МКУ УКС</t>
  </si>
  <si>
    <t xml:space="preserve">Ответственный исполнитель </t>
  </si>
  <si>
    <t>№</t>
  </si>
  <si>
    <t xml:space="preserve"> - </t>
  </si>
  <si>
    <t>_____________________________</t>
  </si>
  <si>
    <t>Целевой показатель,         №</t>
  </si>
  <si>
    <t>О.А.Лаушкин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</si>
  <si>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</si>
  <si>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</si>
  <si>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</si>
  <si>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</si>
  <si>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</si>
  <si>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</si>
  <si>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1.1.1.10</t>
  </si>
  <si>
    <t>ВСЕГО по программе:</t>
  </si>
  <si>
    <t>10.Проведение капитального ремонта многоквартирных домов и оплата взносов на капитальный ремонт за муниципальное имущество в многоквартирных домах</t>
  </si>
  <si>
    <t>1.3.</t>
  </si>
  <si>
    <t>2.</t>
  </si>
  <si>
    <t>4.</t>
  </si>
  <si>
    <t>Задача 2.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</si>
  <si>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</si>
  <si>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</si>
  <si>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</si>
  <si>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</si>
  <si>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</si>
  <si>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</si>
  <si>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</si>
  <si>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</si>
  <si>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</si>
  <si>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</si>
  <si>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</si>
  <si>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</si>
  <si>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</si>
  <si>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</si>
  <si>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</si>
  <si>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</si>
  <si>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</si>
  <si>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</si>
  <si>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</si>
  <si>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</si>
  <si>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</si>
  <si>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</si>
  <si>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</si>
  <si>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</si>
  <si>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</si>
  <si>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</si>
  <si>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</si>
  <si>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</si>
  <si>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>Начальник  МКУ "Управление ЖКХ г.Урай"</t>
  </si>
  <si>
    <t xml:space="preserve">"_____" ________________20___г.  </t>
  </si>
  <si>
    <t>Исполнитель : Волокитина А.С.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</si>
  <si>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</si>
  <si>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</si>
  <si>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</si>
  <si>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</si>
  <si>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</si>
  <si>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</si>
  <si>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</si>
  <si>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</si>
  <si>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</si>
  <si>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 xml:space="preserve">Организация отлова, транспортировки, учета, содержания, умерщвления, утилизации безнадзорных и бродячих животных  (5)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</si>
  <si>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</si>
  <si>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</si>
  <si>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</si>
  <si>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захоронения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</si>
  <si>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</si>
  <si>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</si>
  <si>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</si>
  <si>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</si>
  <si>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</si>
  <si>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Всего:</t>
  </si>
  <si>
    <t>Федеральный бюджет</t>
  </si>
  <si>
    <t>Местный бюджет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</si>
  <si>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</si>
  <si>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</si>
  <si>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</si>
  <si>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</si>
  <si>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</si>
  <si>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</si>
  <si>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</si>
  <si>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</si>
  <si>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</si>
  <si>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</si>
  <si>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</si>
  <si>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</si>
  <si>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</si>
  <si>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</si>
  <si>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Соисполнитель 4 – (Отдел учета и отчетности Администрация города Урай)</t>
  </si>
  <si>
    <t>Содержание мест массового отдыха на р.Конда - 270,6 тыс.руб.</t>
  </si>
  <si>
    <t xml:space="preserve">Оплата за транспортировку и доставку в морг останков невостребованных осуществлялась по факту перевозки. </t>
  </si>
  <si>
    <t>Оплата по факту потребления ресурса</t>
  </si>
  <si>
    <t>Снос,разбор конструкций,вывоз мусора,отсыпка участков под домами:г.Урай,мкр.1А,д.1,3,4. - 1441, 9 тыс.руб.: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</si>
  <si>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</si>
  <si>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</si>
  <si>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</si>
  <si>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</si>
  <si>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декабрь 2020 год.</t>
  </si>
  <si>
    <t>-</t>
  </si>
  <si>
    <t>Организация содержания дорожного хозяйства –91975,1 тыс. руб.: 1.Содержание автомобильных дорог производственной зоны –12057,0 тыс.руб.;2.Содержание дорог жилой зоны –73223,1 тыс.руб.; 3.Ремонт тротуаров вдоль автомобильных дорог по ул. Яковлева (район дома №77 мкр.2), ул.Узбекистанская (район Храма Рождества Пресвятой Богородицы), ул.Космонавтов (район дома №13 ул.Маяковского, район дома №38 мкр.1Г), ул.Парковая (район МБУ ДО «Детская школа искусств») -209,5 тыс. руб.; 4.Ремонт светофоров-3498,8 тыс. руб.;5.Поставка информационных щитов в кол-ве 21 шт -126,0 тыс.руб.; 6. Поставка модулей ожидания общественного транспорта в кол-ве 16 шт. - 2850,4 тыс.руб., 7. Взвешивание транспортных средств, осущест. транспортирование снега от сезонной уборки -10,3 тыс.руб.</t>
  </si>
  <si>
    <t>В рамках данного мероприятия финансируется объект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ВЛКСМ", с финансированим в сумме 1232,6 тыс. руб., в том числе 1071,6 тыс. руб. - лимиты, 161,0 тыс. руб. - переходяще остатки.  Выполнены и оплачены проектные работы (за счет переходящих остатков средств).</t>
  </si>
  <si>
    <t>Выполнение работ по содержанию автомобильной дороги производственной зоны и жилой зоны закрыто по факту.                                                                                                                                           Неосвоение денежных средств по объекту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ВЛКСМ", обусловлено поздними сроками получения проектно-сметной документации на выполнение  работ по замене п-образных опор и установке г-образных опор (в 4 квартале 2020 года), доведенными лимитами на выполнение работ в ноябре 2020 года. Работы планируются к выполнению в 1 квартале 2021 года.</t>
  </si>
  <si>
    <t xml:space="preserve">Организация содержания мест захоронения - 13,0 тыс.руб., в т.ч.,транспортировка и доставка в морг останков невостребованных близкими и родственниками умерших (4 ед.) - 13,0 тыс.руб.,  </t>
  </si>
  <si>
    <t>Организация ремонта муниципального  жилищного фонда - 1467,0 тыс.руб. в т.ч произведен 1. Ремонт жилых помещений по адресу:г.Урай,1Д, дом 39, кв. 20; мкр. 1Д, дом 36, кв. 13; мкр. 1Д, дом 23, кв. 11; мкр. 1Г, дом 49, кв. 9; мкр. 1А, дом 70, кв. 1; мкр. 1Д, дом 53А, кв. 5; мкр. 1Д, дом 30А, кв. 1; мкр. Западный, дом 13, кв. 73; мкр. 3, дом 25, кв. 85; мкр. 2А, дом 21, кв. 13; мкр. 2, дом 83, кв. 22; мкр. 2А, дом 40/1, кв. 48; мкр. 2А, дом 21, кв. 11; мкр. 2А, дом 45/2, кв. 35; мкр.3, дом 44, кв.58; мкр. 2А, дом 40/1, кв.40;мкр. 1, дом 5, кв.54; мкр. 2А, дом 45/2, кв.18; мкр. 2А, дом 21, кв.9; мкр.1Д, дом 35, кв.13; мкр. 2А, дом 45/2, кв.13; мкр.1Г, дом 8Г, кв. 21; мкр. 1Г, дом 8Г, кв. 15; мкр. 3, дом 26, кв. 15 - 1130,7 тыс.руб., 2.Восстановление греющего кабеля системы водоснабжения жил.фонда - 158,2 тыс. руб.; 3.Ремонт внутридомовой системы теплоснабжения муниципального жил.фонда ул.Кольцова д.59 - 76,2 тыс. руб. , 4. Замена насосного оборуд.газ котла:г.Урай,мкр.2А,д.45/2,кв.6,26, замена электронной платы газ.котла:г.Урай,мкр.Г,д.13Г,кв.8- 43,2 тыс. руб., 5. Выполнение работ по ремонту жилых помещений по адр. г. Урай, мкр. 1Д, дом 35А, кв. 8-58,7 тыс. руб.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</si>
  <si>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домах)–4057,1 тыс.руб. (за период 01-12.2020г.). В том числе, сумма  взносов, перечисленных в Югорский фонд капитального ремонта многоквартирных домов составила 3940,6 тыс.руб., сумма взносов, перечисленных на специальные счета составила 116,5  тыс.рублей, в том числе: ТСЖ «Кедр» – 65,4 тыс.руб.; ТСЖ «Югра» –4,9 тыс.руб., ТСЖ "Западный 13" - 46,3 тыс.руб.</t>
  </si>
  <si>
    <t>Снос аварийных МКД -4592,8 тыс. руб. 1) Произведен снос жилых многоквартирных домов – 3 033,1 тыс.руб., расположенные по адресам: мкр.1Г,д.7, мкр. 1А, д. 16, ул. Нагорная д.13, мкр. 1А, д.2, ул. Пионеров, д.13. , мкр.1А,д.5, мкр.1Г,д.21,мкр. 1А,д.7, ул. Толстого,д.15, мкр. 1Г, д. 40, мкр. 1Д, д. 26.  2) Оказание услуг по разработке проекта: "Организация работ по сносу МКД" – 376,0 тыс. руб. расположенных по адр.: мкр.1А, д.№16; мкр. 1А, дом 2;  мкр.1Г, д.7., ул. Нагорная д.37, ул. Пионеров, д. 13., мкр. 1А, д.5, 7, мкр. 1Г, д. 21, ул. Толстого, д. 15 , мкр.1Г, д. 40,  ул.Береговая, д. 4, мкр. 1Д, д 26, мкр. 1Г, д. 18, 39, 45; мкр. 1Д, д. 27, 28, 42, 73, ул. Толстого, д. 12, 17  3.)Выполнение  работ по отключению от сети газоснабжения снесенных домов по адресу :г.Урай,мкр.1Г,ж/д №7,17,47,мкр.1Д,ж/д №12,15- 436,2 тыс. руб.; 4.) Обследование технического состояния многоквартирного дома: - 427,3 тыс.руб. расположенные по адр.: г.Урай,мкр.1Г,дом 10,39,41,42,43,44,50,56,62,52; мкр.1Д, д.65; мкр. Аэропорт, д. 6А , мкр. 1А, д.19,20,21,22, 33, 23,24,30,31,32, мкр.1Г, д. 51, 54; мкр. 1Д, д. 8, 9, 16, 17, 18, 19, 35, 36, 37, 39; 5.) Оказание услуг по размещению строительных отходов IV-V класса опасности -320,2 тыс.руб.</t>
  </si>
  <si>
    <t>Обеспечение деятельности  МКУ "Управление ЖКХ г.Урай": за 2020 год учреждением заключено 294 мун. контрактов и договоров, из них 31ед. с применением конкурентных процедур, в соответствии с ФЗ 05.04.2013г. № 44-ФЗ методом проведения запроса котировок, электронного аукциона, открытого конкурса, 263 ед. заключены с единственным поставщиком, . Заключено 5 соглашений на предоставление субсидии . За отчетный период учреждением организована работа по ремонту  в 25  мун. квартирах,  произведен ремонт внутридомовой системы теплоснабжения муниципального жил.фонда, восстановление греющего кабеля системы водоснабжения, ремонт газовых котлов. . Организован снос 15 ветхих домов с отсыпкой участков после сноса песком, обследовано на предмет аварийности 34 жилых дома., разработаны проекты сноса 21 МКД.</t>
  </si>
  <si>
    <t>Экономия по начислениям на оплату труда обусловлена возвратом больничного с ФСС.</t>
  </si>
  <si>
    <t>Оказание услуг по отлову безнадзорных и бродячих домашних животных на территории города Урай-1246,5тыс.руб.- произведен отлов 75 безнадзорных и бродячих домашних животных (выполнен отлов, транспортировка и регистрация животных), в передержке животные находились (суммарно) 1505 дней, вакцинация , стерилизация, кастрация 105 безнадзорных и бродячих домашних животных , собранны на территории г. Урай 48 тел падших безнадзорных и бродячих животных</t>
  </si>
  <si>
    <t>Организация электроснабжения уличного освещения – 37 992,0 тыс.руб, в том числе  1.Техническое обслуживания сетей уличного освещения города Урай за период 01.-12.20г.- 6406,1 тыс.руб., 2.Перенос щита управления улич.освещением в районе стадиона "Нефтяник" г.Урай- 77,2 тыс.руб.,  3.,Технологическое присоеденение ВРУ Урайский клуб здоровья "Моржи", ВРУ-0,4кВ объекта "Фонтан"-2,2 тыс.руб., 4. Восстановление опоры уличного освещения- 48,0 тыс. руб. ; 5. Выполнение работ по электроснабжению фонтана 42,3 тыс. руб.; 6.Работы по разделению учета электрической энергии - 34,3 тыс.руб., 7. Оформление документов на технологическое присоеденение "Линия наружного освещения проезда 10 и автостоянки - 0,6 тыс.руб; 8. Выполнение работ по замене светильников уличного освещения на светодиодные - 2386,9 тыс. руб.,9.Выполнение работ по устройству уличного освещения-157,2 тыс.руб.  10"Поставка электрической энергии за период 01.-12.2020 г. 1.)по м/к № 599/УЮ( 3365,249 тыс.кВт*час) .24 797,3 тыс.руб. предоплата за декабрь 2020  г.-2 286,0 тыс.руб, 2.) по м/к № 598/УЮ( 280,806 тыс.кВт*час) 1753,9 тыс.руб.</t>
  </si>
  <si>
    <t xml:space="preserve">Текущее  содержание объектов благоустройства – 124010,4 тыс.руб. 1.Содержание объектов внешнего благоустройства -35104,4  тыс.руб. в.т.ч .содержание парково-культурной зоны 3690,6 тыс.руб.; содержание внутриквартальных проездов –10891,4 тыс.руб.;  содержание детских городков – 2998,1 тыс.руб.; содержание кладбищ -3511,3 тыс.руб.; содержание контейнерных площадок -2279,2 тыс.руб., содержание мест массового отдыха на реке Конда (подготовка к празднику Крещения Господни) – 90,9 тыс.руб.;  содержание объекта водопонижения мкр. Юго-Восточный – 249, 7 тыс. руб., содержание мест проведения праздничных мероприятий -44,3 тыс. руб., содержание зеленных насаждений и газонов– 4961,0 тыс. руб.; содержание цветников – 5178,4 тыс.  руб.; содержание берегоукрепления-217,9  тыс.руб. ; содержание детского городка «Гнездо» -845,1 тыс. руб.; содержание фонтанного хозяйства– 146,5 тыс.руб. 2.Оплата поставки нефтяного (попутного) газа на газогорелочное устройство Мемориала памяти (  17.240 тыс.м3) – 84,0 тыс.руб.;3.Осуществление приема сточных вод города Урай в централизованную систему водоотведения и обеспечение их транспортировки – 17999,1 тыс.руб.;.4.Оказание услуг по отлову безнадзорных и бродячих домашних животных на территории города Урай-569,7 тыс.руб.- произведен отлов 47 безнадзорных и бродячих домашних животных (выполнен отлов, транспортировка и регистрация животных), в передержке животные находились (суммарно) 956 дней, вакцинация , стерилизация, кастрация 47 безнадзорных и бродячих домашних животных, собранны на территории г. Урай 32 тел падших безнадзорных и бродячих животных ;   5. Техническое обслуживание и очистка систем водоотведения и дренажных труб: г.Урай, мкр.2А-2913,5 тыс. руб.;  6. Благоустройство парковой зоны в районе МАУ ДО ДЮСШ "Звезды Югры"на выполнение работ по изготовлению и установке детской игровой площадки в г.Урай. – 57 019,0 тыс.руб.; 7. Ремонт ливневой канализации по ул.Энтузиастов – 961,1 тыс.руб.; 8. Устройство  перильного ограждения к пандусу -55,0 тыс.руб.; 9. Ремонт  внутриквартальных проездов по адресу: с  заезда с ул. Парковая  к домам  №28,29, мкр. 3; арка в доме № 24, мкр. 3 дом 24 – 361,9 тыс.руб.; 10. Ремонт  внутриквартальных проездов по адресу: мкр. Д дом 77а, мкр. 3 дом 47, тротуар у ТЦ "Седой Каспий", мкр. 3 дом 30, мкр. 2 дом 83 – 105,3 тыс.руб.; 11. Ремонт внутриквартальных проездов по адресу: мкр. Западный д. 4,5,6,7,11,12; мкр. 3 проезд вдоль детского сада № 21, школа № 6; проезд от ТЦ «Олимп» до здания по адресу: ул. Береговая,10. и устройству ИДН по адресам: ул. Маяковского дом 15 (детский сад № 7 «Антошка»);мкр.2А дом 35 (детский сад № 8 «Умка»); мкр. 2 дом 70 (магазин «Монетка»); мкр. 3 дом 42,46А (детский сад № 21 «Лукоморье», школа № 6); мкр. Западный дом 13 (стоянка) – 1257,8 тыс.руб.;12. Лазерная гравировка (крышка капсулы) -2,9 тыс.руб., 14. Обустройство контейнерных площадок - 2644,7 тыс. руб., 15. приобретение контейнеров -2605,9 тыс. руб.; 15. Конкурс «Юбилейное соцветие» - 119,7 тыс. руб.; 16.ремонт  тротуара: г.Урай, район д.№7 мкр.1 – 148,5 тыс.руб.; 17. Благоустройство территории в р-не заброшенных погребов:г.Урай,мкр.2,р-н жд№29,36,35,95,83 – 214,9 тыс.руб.; 18. Разработка эскизного проекта оформления новогоднего снежно-ледового городка "Зимняя сказка 2021"- 25,0 тыс. руб.; 19. Изготовление  и размещение наклеек для раздельного сбора отходов на мусорные контейнеры -128,0 тыс. руб.; 20. Взвешивание транспортных средств, осущест. транспортирование снега от сезонной уборки  - 3,9 тыс.руб.; 21. Ремонту малых архитектурных форм – 128,8 тыс. руб.; 22. Вырубка  деревьев на территории городских кладбищ №№2,4 – 190,5 тыс. руб.; 23. Сборка, погрузке и транспортировке отработанных покрышек – 70,0 тыс.руб.; 24. Сбор, транспортировка и утилизация  отработанных шин и покрышек – 55,4 тыс. руб.;  25. Проверка пожарных гидрантов – 596,0 тыс.руб. ; 26. Обустройство тротуара вдоль проезжей части напротив гимназии им. А.И.Яковлева" – 464,1 тыс. руб. 27. Техническое обслуживание и внеплановый ремонт  газового оборудования: Мемориал Памяти в г.Урай – 39,3 тыс. руб.; 28. Конкурс «Снежная сказка» - 142,0 тыс. руб.
</t>
  </si>
  <si>
    <t xml:space="preserve">1.Выполнение работ по поддержанию санитарного состояния территорий в местах размещения новогодних елей  149,6 тыс. руб. - договор заключен со сроком выполнения работ  до 20 января 2021г. Оплата  будет произведена в феврале 2021 года .
</t>
  </si>
  <si>
    <t>Иные источники финансирования (внебюджетные средства)</t>
  </si>
  <si>
    <t>Проведен электронный  аукцион от 29.12.2020г.
В настоящее время идет процедура заключения контракта на
выполнение работ по ремонту жилого помещения по адресу: г. Урай, мкр. 2, дом 77, кв. 31</t>
  </si>
  <si>
    <t>Предоставление субсидий на возмещение недополученных доходов организациям, осуществляющим реализацию населению сжиженного газа по розничным ценам - 1954,1 тыс.руб. 1) Фактическое потребление населением сжиженного газа  – 1819,3тыс.руб (10 234 кг)., 2. Возмещение расходов организации за доставку населению сжиженного газа для бытовых нужд и на возмещение недополученных доходов организациям - 132,2 тыс.руб., администрирование переданного государственного полномочия составило  - 2,6 тыс.руб. (оплата труда 1,997 тыс.руб. и начисления на оплату труда  0,603тыс.руб.)</t>
  </si>
  <si>
    <t>Финансирование на 2020 год не предусмотрено</t>
  </si>
  <si>
    <t>Проведены мероприятия  по информированию населения об обязанностях, возложенных законодательством об энергосбережении на собственников многоквартирных домов, и ответственности, возникающей в случае неисполнения положений Закона об энергосбережении.</t>
  </si>
  <si>
    <t>В целях сокращения объемов потребления энергетических ресурсов муниципальными бюджетными учреждениями проводится мероприятия по энергосбережению и мониторингу потребления энергетических ресурсов. По всем зданиям бюджетных учреждений, находящимся в муниципальной собственности проведены энергетические обследования и выданы энергетические паспорта.</t>
  </si>
  <si>
    <t>Бюджет Ханты-Мансийского автономного округа-Югры</t>
  </si>
  <si>
    <t>бюджет Ханты-Мансийского автономного округа-Югры</t>
  </si>
  <si>
    <t>МКУ «УЖКХ г.Урай»; МКУ "УКС г. Урай"; органы администрации города Урай:                           отдел дорожного хозяйства и транспорта администрации города Урай</t>
  </si>
  <si>
    <t xml:space="preserve">МКУ «УЖКХ г.Урай»                     "   МКУ "УКС г.Урай"                МКУ "УГЗиПг.Урай"  </t>
  </si>
  <si>
    <t>органы администрации города Урай: сводно-аналитический отдел администрации города Урай</t>
  </si>
  <si>
    <t>без финансирования</t>
  </si>
  <si>
    <t>без  финансирования</t>
  </si>
  <si>
    <t>иные источники финансирования (внебюджетные средства)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</si>
</sst>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4" formatCode="0.0"/>
    <numFmt numFmtId="175" formatCode="#,##0.0"/>
    <numFmt numFmtId="189" formatCode="_-* #,##0.000_р_._-;\-* #,##0.000_р_._-;_-* &quot;-&quot;??_р_._-;_-@_-"/>
    <numFmt numFmtId="191" formatCode="0.00000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74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0" xfId="0" applyFont="1"/>
    <xf numFmtId="0" fontId="6" fillId="0" borderId="0" xfId="0" applyFont="1" applyBorder="1"/>
    <xf numFmtId="0" fontId="7" fillId="0" borderId="3" xfId="0" applyFont="1" applyBorder="1"/>
    <xf numFmtId="175" fontId="13" fillId="0" borderId="4" xfId="0" applyNumberFormat="1" applyFont="1" applyFill="1" applyBorder="1" applyAlignment="1">
      <alignment horizontal="center" vertical="center"/>
    </xf>
    <xf numFmtId="175" fontId="13" fillId="0" borderId="5" xfId="0" applyNumberFormat="1" applyFont="1" applyFill="1" applyBorder="1" applyAlignment="1">
      <alignment horizontal="center" vertical="center"/>
    </xf>
    <xf numFmtId="175" fontId="13" fillId="0" borderId="6" xfId="0" applyNumberFormat="1" applyFont="1" applyFill="1" applyBorder="1" applyAlignment="1">
      <alignment horizontal="center" vertical="center"/>
    </xf>
    <xf numFmtId="175" fontId="13" fillId="0" borderId="7" xfId="0" applyNumberFormat="1" applyFont="1" applyFill="1" applyBorder="1" applyAlignment="1">
      <alignment horizontal="center" vertical="center"/>
    </xf>
    <xf numFmtId="175" fontId="13" fillId="0" borderId="8" xfId="0" applyNumberFormat="1" applyFont="1" applyFill="1" applyBorder="1" applyAlignment="1">
      <alignment horizontal="center" vertical="center"/>
    </xf>
    <xf numFmtId="175" fontId="14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4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75" fontId="13" fillId="0" borderId="3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175" fontId="13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0" fillId="0" borderId="0" xfId="0" applyFont="1" applyBorder="1" applyAlignment="1">
      <alignment wrapText="1"/>
    </xf>
    <xf numFmtId="174" fontId="7" fillId="0" borderId="0" xfId="0" applyNumberFormat="1" applyFont="1" applyFill="1" applyBorder="1"/>
    <xf numFmtId="174" fontId="6" fillId="0" borderId="0" xfId="0" applyNumberFormat="1" applyFont="1" applyBorder="1"/>
    <xf numFmtId="174" fontId="7" fillId="0" borderId="0" xfId="0" applyNumberFormat="1" applyFont="1" applyBorder="1"/>
    <xf numFmtId="175" fontId="13" fillId="3" borderId="7" xfId="0" applyNumberFormat="1" applyFont="1" applyFill="1" applyBorder="1" applyAlignment="1">
      <alignment horizontal="center" vertical="center"/>
    </xf>
    <xf numFmtId="175" fontId="13" fillId="3" borderId="8" xfId="0" applyNumberFormat="1" applyFont="1" applyFill="1" applyBorder="1" applyAlignment="1">
      <alignment horizontal="center" vertical="center"/>
    </xf>
    <xf numFmtId="175" fontId="13" fillId="3" borderId="13" xfId="0" applyNumberFormat="1" applyFont="1" applyFill="1" applyBorder="1" applyAlignment="1">
      <alignment horizontal="center" vertical="center"/>
    </xf>
    <xf numFmtId="175" fontId="13" fillId="3" borderId="14" xfId="0" applyNumberFormat="1" applyFont="1" applyFill="1" applyBorder="1" applyAlignment="1">
      <alignment horizontal="center" vertical="center"/>
    </xf>
    <xf numFmtId="175" fontId="13" fillId="3" borderId="2" xfId="0" applyNumberFormat="1" applyFont="1" applyFill="1" applyBorder="1" applyAlignment="1">
      <alignment horizontal="center" vertical="center"/>
    </xf>
    <xf numFmtId="175" fontId="13" fillId="3" borderId="5" xfId="0" applyNumberFormat="1" applyFont="1" applyFill="1" applyBorder="1" applyAlignment="1">
      <alignment horizontal="center" vertical="center"/>
    </xf>
    <xf numFmtId="175" fontId="13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5" fontId="13" fillId="3" borderId="4" xfId="0" applyNumberFormat="1" applyFont="1" applyFill="1" applyBorder="1" applyAlignment="1">
      <alignment horizontal="center" vertical="center"/>
    </xf>
    <xf numFmtId="174" fontId="6" fillId="3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74" fontId="6" fillId="3" borderId="18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74" fontId="7" fillId="0" borderId="0" xfId="0" applyNumberFormat="1" applyFont="1"/>
    <xf numFmtId="174" fontId="8" fillId="3" borderId="18" xfId="0" applyNumberFormat="1" applyFont="1" applyFill="1" applyBorder="1" applyAlignment="1">
      <alignment horizontal="center" vertical="center"/>
    </xf>
    <xf numFmtId="174" fontId="8" fillId="3" borderId="20" xfId="0" applyNumberFormat="1" applyFont="1" applyFill="1" applyBorder="1" applyAlignment="1">
      <alignment horizontal="center" vertical="center"/>
    </xf>
    <xf numFmtId="174" fontId="8" fillId="3" borderId="21" xfId="0" applyNumberFormat="1" applyFont="1" applyFill="1" applyBorder="1" applyAlignment="1">
      <alignment horizontal="center" vertical="center"/>
    </xf>
    <xf numFmtId="174" fontId="6" fillId="3" borderId="22" xfId="0" applyNumberFormat="1" applyFont="1" applyFill="1" applyBorder="1" applyAlignment="1">
      <alignment horizontal="center" vertical="center"/>
    </xf>
    <xf numFmtId="174" fontId="16" fillId="3" borderId="18" xfId="0" applyNumberFormat="1" applyFont="1" applyFill="1" applyBorder="1" applyAlignment="1">
      <alignment horizontal="center" vertical="center"/>
    </xf>
    <xf numFmtId="174" fontId="6" fillId="3" borderId="21" xfId="0" applyNumberFormat="1" applyFont="1" applyFill="1" applyBorder="1" applyAlignment="1">
      <alignment horizontal="center" vertical="center"/>
    </xf>
    <xf numFmtId="174" fontId="16" fillId="3" borderId="19" xfId="0" applyNumberFormat="1" applyFont="1" applyFill="1" applyBorder="1" applyAlignment="1">
      <alignment horizontal="center" vertical="center"/>
    </xf>
    <xf numFmtId="174" fontId="16" fillId="3" borderId="20" xfId="0" applyNumberFormat="1" applyFont="1" applyFill="1" applyBorder="1" applyAlignment="1">
      <alignment horizontal="center" vertical="center"/>
    </xf>
    <xf numFmtId="174" fontId="6" fillId="3" borderId="23" xfId="0" applyNumberFormat="1" applyFont="1" applyFill="1" applyBorder="1" applyAlignment="1">
      <alignment horizontal="center" vertical="center"/>
    </xf>
    <xf numFmtId="174" fontId="6" fillId="3" borderId="24" xfId="0" applyNumberFormat="1" applyFont="1" applyFill="1" applyBorder="1" applyAlignment="1">
      <alignment horizontal="center" vertical="center"/>
    </xf>
    <xf numFmtId="174" fontId="6" fillId="3" borderId="25" xfId="0" applyNumberFormat="1" applyFont="1" applyFill="1" applyBorder="1" applyAlignment="1">
      <alignment horizontal="center" vertical="center"/>
    </xf>
    <xf numFmtId="174" fontId="6" fillId="3" borderId="26" xfId="0" applyNumberFormat="1" applyFont="1" applyFill="1" applyBorder="1" applyAlignment="1">
      <alignment horizontal="center" vertical="center"/>
    </xf>
    <xf numFmtId="174" fontId="6" fillId="3" borderId="27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174" fontId="6" fillId="3" borderId="29" xfId="0" applyNumberFormat="1" applyFont="1" applyFill="1" applyBorder="1" applyAlignment="1">
      <alignment horizontal="center" vertical="center"/>
    </xf>
    <xf numFmtId="174" fontId="16" fillId="3" borderId="14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75" fontId="4" fillId="4" borderId="3" xfId="0" applyNumberFormat="1" applyFont="1" applyFill="1" applyBorder="1" applyAlignment="1">
      <alignment horizontal="center" vertical="center"/>
    </xf>
    <xf numFmtId="174" fontId="6" fillId="3" borderId="3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4" fontId="16" fillId="3" borderId="22" xfId="0" applyNumberFormat="1" applyFont="1" applyFill="1" applyBorder="1" applyAlignment="1">
      <alignment horizontal="center" vertical="center"/>
    </xf>
    <xf numFmtId="175" fontId="2" fillId="3" borderId="31" xfId="0" applyNumberFormat="1" applyFont="1" applyFill="1" applyBorder="1" applyAlignment="1">
      <alignment horizontal="center" vertical="center"/>
    </xf>
    <xf numFmtId="175" fontId="7" fillId="3" borderId="32" xfId="0" applyNumberFormat="1" applyFont="1" applyFill="1" applyBorder="1" applyAlignment="1">
      <alignment horizontal="center" vertical="center"/>
    </xf>
    <xf numFmtId="175" fontId="2" fillId="3" borderId="33" xfId="0" applyNumberFormat="1" applyFont="1" applyFill="1" applyBorder="1" applyAlignment="1">
      <alignment horizontal="center" vertical="center"/>
    </xf>
    <xf numFmtId="175" fontId="7" fillId="3" borderId="34" xfId="0" applyNumberFormat="1" applyFont="1" applyFill="1" applyBorder="1" applyAlignment="1">
      <alignment horizontal="center" vertical="center"/>
    </xf>
    <xf numFmtId="174" fontId="7" fillId="3" borderId="35" xfId="0" applyNumberFormat="1" applyFont="1" applyFill="1" applyBorder="1" applyAlignment="1">
      <alignment horizontal="center" vertical="center"/>
    </xf>
    <xf numFmtId="174" fontId="7" fillId="3" borderId="36" xfId="0" applyNumberFormat="1" applyFont="1" applyFill="1" applyBorder="1" applyAlignment="1">
      <alignment horizontal="center" vertical="center"/>
    </xf>
    <xf numFmtId="174" fontId="7" fillId="3" borderId="37" xfId="0" applyNumberFormat="1" applyFont="1" applyFill="1" applyBorder="1" applyAlignment="1">
      <alignment horizontal="center" vertical="center"/>
    </xf>
    <xf numFmtId="174" fontId="7" fillId="3" borderId="10" xfId="0" applyNumberFormat="1" applyFont="1" applyFill="1" applyBorder="1" applyAlignment="1">
      <alignment horizontal="center" vertical="center"/>
    </xf>
    <xf numFmtId="175" fontId="2" fillId="3" borderId="4" xfId="0" applyNumberFormat="1" applyFont="1" applyFill="1" applyBorder="1" applyAlignment="1">
      <alignment horizontal="center" vertical="center"/>
    </xf>
    <xf numFmtId="175" fontId="7" fillId="3" borderId="6" xfId="0" applyNumberFormat="1" applyFont="1" applyFill="1" applyBorder="1" applyAlignment="1">
      <alignment horizontal="center" vertical="center"/>
    </xf>
    <xf numFmtId="174" fontId="16" fillId="3" borderId="21" xfId="0" applyNumberFormat="1" applyFont="1" applyFill="1" applyBorder="1" applyAlignment="1">
      <alignment horizontal="center" vertical="center"/>
    </xf>
    <xf numFmtId="175" fontId="2" fillId="3" borderId="38" xfId="0" applyNumberFormat="1" applyFont="1" applyFill="1" applyBorder="1" applyAlignment="1">
      <alignment horizontal="center" vertical="center"/>
    </xf>
    <xf numFmtId="175" fontId="7" fillId="3" borderId="39" xfId="0" applyNumberFormat="1" applyFont="1" applyFill="1" applyBorder="1" applyAlignment="1">
      <alignment horizontal="center" vertical="center"/>
    </xf>
    <xf numFmtId="174" fontId="7" fillId="3" borderId="40" xfId="0" applyNumberFormat="1" applyFont="1" applyFill="1" applyBorder="1" applyAlignment="1">
      <alignment horizontal="center" vertical="center"/>
    </xf>
    <xf numFmtId="174" fontId="7" fillId="3" borderId="29" xfId="0" applyNumberFormat="1" applyFont="1" applyFill="1" applyBorder="1" applyAlignment="1">
      <alignment horizontal="center" vertical="center"/>
    </xf>
    <xf numFmtId="175" fontId="2" fillId="3" borderId="41" xfId="0" applyNumberFormat="1" applyFont="1" applyFill="1" applyBorder="1" applyAlignment="1">
      <alignment horizontal="center" vertical="center"/>
    </xf>
    <xf numFmtId="175" fontId="7" fillId="3" borderId="42" xfId="0" applyNumberFormat="1" applyFont="1" applyFill="1" applyBorder="1" applyAlignment="1">
      <alignment horizontal="center" vertical="center"/>
    </xf>
    <xf numFmtId="175" fontId="4" fillId="3" borderId="33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4" fontId="4" fillId="3" borderId="0" xfId="0" applyNumberFormat="1" applyFont="1" applyFill="1" applyBorder="1" applyAlignment="1">
      <alignment horizontal="center" vertical="center"/>
    </xf>
    <xf numFmtId="174" fontId="4" fillId="3" borderId="3" xfId="0" applyNumberFormat="1" applyFont="1" applyFill="1" applyBorder="1" applyAlignment="1">
      <alignment horizontal="center" vertical="center"/>
    </xf>
    <xf numFmtId="175" fontId="6" fillId="3" borderId="32" xfId="0" applyNumberFormat="1" applyFont="1" applyFill="1" applyBorder="1" applyAlignment="1">
      <alignment horizontal="center" vertical="center"/>
    </xf>
    <xf numFmtId="175" fontId="6" fillId="3" borderId="37" xfId="0" applyNumberFormat="1" applyFont="1" applyFill="1" applyBorder="1" applyAlignment="1">
      <alignment horizontal="center" vertical="center"/>
    </xf>
    <xf numFmtId="175" fontId="6" fillId="3" borderId="34" xfId="0" applyNumberFormat="1" applyFont="1" applyFill="1" applyBorder="1" applyAlignment="1">
      <alignment horizontal="center" vertical="center"/>
    </xf>
    <xf numFmtId="175" fontId="6" fillId="3" borderId="0" xfId="0" applyNumberFormat="1" applyFont="1" applyFill="1" applyBorder="1" applyAlignment="1">
      <alignment horizontal="center" vertical="center"/>
    </xf>
    <xf numFmtId="175" fontId="7" fillId="4" borderId="0" xfId="0" applyNumberFormat="1" applyFont="1" applyFill="1" applyBorder="1" applyAlignment="1">
      <alignment horizontal="center" vertical="center"/>
    </xf>
    <xf numFmtId="174" fontId="6" fillId="3" borderId="40" xfId="0" applyNumberFormat="1" applyFont="1" applyFill="1" applyBorder="1" applyAlignment="1">
      <alignment horizontal="center" vertical="center"/>
    </xf>
    <xf numFmtId="174" fontId="6" fillId="3" borderId="35" xfId="0" applyNumberFormat="1" applyFont="1" applyFill="1" applyBorder="1" applyAlignment="1">
      <alignment horizontal="center" vertical="center"/>
    </xf>
    <xf numFmtId="174" fontId="6" fillId="3" borderId="43" xfId="0" applyNumberFormat="1" applyFont="1" applyFill="1" applyBorder="1" applyAlignment="1">
      <alignment horizontal="center" vertical="center"/>
    </xf>
    <xf numFmtId="174" fontId="6" fillId="3" borderId="44" xfId="0" applyNumberFormat="1" applyFont="1" applyFill="1" applyBorder="1" applyAlignment="1">
      <alignment horizontal="center" vertical="center"/>
    </xf>
    <xf numFmtId="174" fontId="6" fillId="3" borderId="45" xfId="0" applyNumberFormat="1" applyFont="1" applyFill="1" applyBorder="1" applyAlignment="1">
      <alignment horizontal="center" vertical="center"/>
    </xf>
    <xf numFmtId="174" fontId="6" fillId="3" borderId="41" xfId="0" applyNumberFormat="1" applyFont="1" applyFill="1" applyBorder="1" applyAlignment="1">
      <alignment horizontal="center" vertical="center"/>
    </xf>
    <xf numFmtId="174" fontId="6" fillId="3" borderId="42" xfId="0" applyNumberFormat="1" applyFont="1" applyFill="1" applyBorder="1" applyAlignment="1">
      <alignment horizontal="center" vertical="center"/>
    </xf>
    <xf numFmtId="174" fontId="6" fillId="3" borderId="46" xfId="0" applyNumberFormat="1" applyFont="1" applyFill="1" applyBorder="1" applyAlignment="1">
      <alignment horizontal="center" vertical="center"/>
    </xf>
    <xf numFmtId="174" fontId="6" fillId="3" borderId="47" xfId="0" applyNumberFormat="1" applyFont="1" applyFill="1" applyBorder="1" applyAlignment="1">
      <alignment horizontal="center" vertical="center"/>
    </xf>
    <xf numFmtId="174" fontId="6" fillId="3" borderId="48" xfId="0" applyNumberFormat="1" applyFont="1" applyFill="1" applyBorder="1" applyAlignment="1">
      <alignment horizontal="center" vertical="center"/>
    </xf>
    <xf numFmtId="191" fontId="22" fillId="3" borderId="10" xfId="0" applyNumberFormat="1" applyFont="1" applyFill="1" applyBorder="1" applyAlignment="1" applyProtection="1">
      <alignment horizontal="center" vertical="center" wrapText="1"/>
      <protection locked="0"/>
    </xf>
    <xf numFmtId="175" fontId="4" fillId="4" borderId="49" xfId="0" applyNumberFormat="1" applyFont="1" applyFill="1" applyBorder="1" applyAlignment="1">
      <alignment horizontal="center" vertical="center"/>
    </xf>
    <xf numFmtId="174" fontId="6" fillId="3" borderId="50" xfId="0" applyNumberFormat="1" applyFont="1" applyFill="1" applyBorder="1" applyAlignment="1">
      <alignment horizontal="center" vertical="center"/>
    </xf>
    <xf numFmtId="174" fontId="6" fillId="3" borderId="20" xfId="0" applyNumberFormat="1" applyFont="1" applyFill="1" applyBorder="1" applyAlignment="1">
      <alignment horizontal="center" vertical="center"/>
    </xf>
    <xf numFmtId="174" fontId="8" fillId="0" borderId="51" xfId="0" applyNumberFormat="1" applyFont="1" applyBorder="1" applyAlignment="1">
      <alignment horizontal="center"/>
    </xf>
    <xf numFmtId="174" fontId="8" fillId="0" borderId="52" xfId="0" applyNumberFormat="1" applyFont="1" applyBorder="1" applyAlignment="1">
      <alignment horizontal="center"/>
    </xf>
    <xf numFmtId="174" fontId="8" fillId="0" borderId="53" xfId="0" applyNumberFormat="1" applyFont="1" applyBorder="1" applyAlignment="1">
      <alignment horizontal="center"/>
    </xf>
    <xf numFmtId="49" fontId="3" fillId="0" borderId="37" xfId="0" applyNumberFormat="1" applyFont="1" applyFill="1" applyBorder="1" applyAlignment="1">
      <alignment horizontal="left" vertical="center" indent="1"/>
    </xf>
    <xf numFmtId="0" fontId="8" fillId="0" borderId="37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74" fontId="8" fillId="3" borderId="22" xfId="0" applyNumberFormat="1" applyFont="1" applyFill="1" applyBorder="1" applyAlignment="1">
      <alignment horizontal="center" vertical="center"/>
    </xf>
    <xf numFmtId="174" fontId="8" fillId="3" borderId="23" xfId="0" applyNumberFormat="1" applyFont="1" applyFill="1" applyBorder="1" applyAlignment="1">
      <alignment horizontal="center" vertical="center"/>
    </xf>
    <xf numFmtId="174" fontId="8" fillId="3" borderId="24" xfId="0" applyNumberFormat="1" applyFont="1" applyFill="1" applyBorder="1" applyAlignment="1">
      <alignment horizontal="center" vertical="center"/>
    </xf>
    <xf numFmtId="174" fontId="8" fillId="3" borderId="25" xfId="0" applyNumberFormat="1" applyFont="1" applyFill="1" applyBorder="1" applyAlignment="1">
      <alignment horizontal="center" vertical="center"/>
    </xf>
    <xf numFmtId="174" fontId="8" fillId="3" borderId="19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horizontal="center" vertical="center"/>
    </xf>
    <xf numFmtId="174" fontId="7" fillId="3" borderId="38" xfId="0" applyNumberFormat="1" applyFont="1" applyFill="1" applyBorder="1" applyAlignment="1">
      <alignment horizontal="center" vertical="center"/>
    </xf>
    <xf numFmtId="174" fontId="7" fillId="3" borderId="39" xfId="0" applyNumberFormat="1" applyFont="1" applyFill="1" applyBorder="1" applyAlignment="1">
      <alignment horizontal="center" vertical="center"/>
    </xf>
    <xf numFmtId="174" fontId="7" fillId="3" borderId="11" xfId="0" applyNumberFormat="1" applyFont="1" applyFill="1" applyBorder="1" applyAlignment="1">
      <alignment horizontal="center" vertical="center"/>
    </xf>
    <xf numFmtId="174" fontId="7" fillId="3" borderId="12" xfId="0" applyNumberFormat="1" applyFont="1" applyFill="1" applyBorder="1" applyAlignment="1">
      <alignment horizontal="center" vertical="center"/>
    </xf>
    <xf numFmtId="175" fontId="7" fillId="3" borderId="18" xfId="0" applyNumberFormat="1" applyFont="1" applyFill="1" applyBorder="1" applyAlignment="1">
      <alignment horizontal="center" vertical="center"/>
    </xf>
    <xf numFmtId="175" fontId="4" fillId="4" borderId="18" xfId="0" applyNumberFormat="1" applyFont="1" applyFill="1" applyBorder="1" applyAlignment="1">
      <alignment horizontal="center" vertical="center"/>
    </xf>
    <xf numFmtId="175" fontId="7" fillId="3" borderId="22" xfId="0" applyNumberFormat="1" applyFont="1" applyFill="1" applyBorder="1" applyAlignment="1">
      <alignment horizontal="center" vertical="center"/>
    </xf>
    <xf numFmtId="175" fontId="4" fillId="4" borderId="22" xfId="0" applyNumberFormat="1" applyFont="1" applyFill="1" applyBorder="1" applyAlignment="1">
      <alignment horizontal="center" vertical="center"/>
    </xf>
    <xf numFmtId="175" fontId="7" fillId="3" borderId="21" xfId="0" applyNumberFormat="1" applyFont="1" applyFill="1" applyBorder="1" applyAlignment="1">
      <alignment horizontal="center" vertical="center"/>
    </xf>
    <xf numFmtId="175" fontId="4" fillId="4" borderId="21" xfId="0" applyNumberFormat="1" applyFont="1" applyFill="1" applyBorder="1" applyAlignment="1">
      <alignment horizontal="center" vertical="center"/>
    </xf>
    <xf numFmtId="174" fontId="8" fillId="3" borderId="46" xfId="0" applyNumberFormat="1" applyFont="1" applyFill="1" applyBorder="1" applyAlignment="1">
      <alignment horizontal="center" vertical="center"/>
    </xf>
    <xf numFmtId="174" fontId="8" fillId="3" borderId="27" xfId="0" applyNumberFormat="1" applyFont="1" applyFill="1" applyBorder="1" applyAlignment="1">
      <alignment horizontal="center" vertical="center"/>
    </xf>
    <xf numFmtId="174" fontId="8" fillId="3" borderId="28" xfId="0" applyNumberFormat="1" applyFont="1" applyFill="1" applyBorder="1" applyAlignment="1">
      <alignment horizontal="center" vertical="center"/>
    </xf>
    <xf numFmtId="174" fontId="6" fillId="3" borderId="54" xfId="0" applyNumberFormat="1" applyFont="1" applyFill="1" applyBorder="1" applyAlignment="1">
      <alignment vertical="center" wrapText="1"/>
    </xf>
    <xf numFmtId="174" fontId="6" fillId="3" borderId="52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vertical="center" wrapText="1"/>
    </xf>
    <xf numFmtId="174" fontId="8" fillId="4" borderId="29" xfId="0" applyNumberFormat="1" applyFont="1" applyFill="1" applyBorder="1" applyAlignment="1">
      <alignment horizontal="center" vertical="center"/>
    </xf>
    <xf numFmtId="174" fontId="8" fillId="4" borderId="42" xfId="0" applyNumberFormat="1" applyFont="1" applyFill="1" applyBorder="1" applyAlignment="1">
      <alignment horizontal="center" vertical="center"/>
    </xf>
    <xf numFmtId="174" fontId="8" fillId="4" borderId="48" xfId="0" applyNumberFormat="1" applyFont="1" applyFill="1" applyBorder="1" applyAlignment="1">
      <alignment horizontal="center" vertical="center"/>
    </xf>
    <xf numFmtId="174" fontId="6" fillId="3" borderId="55" xfId="0" applyNumberFormat="1" applyFont="1" applyFill="1" applyBorder="1" applyAlignment="1">
      <alignment horizontal="center" vertical="center"/>
    </xf>
    <xf numFmtId="174" fontId="8" fillId="0" borderId="56" xfId="0" applyNumberFormat="1" applyFont="1" applyBorder="1" applyAlignment="1">
      <alignment horizontal="center"/>
    </xf>
    <xf numFmtId="174" fontId="8" fillId="0" borderId="57" xfId="0" applyNumberFormat="1" applyFont="1" applyBorder="1" applyAlignment="1">
      <alignment horizontal="center"/>
    </xf>
    <xf numFmtId="174" fontId="8" fillId="0" borderId="58" xfId="0" applyNumberFormat="1" applyFont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175" fontId="4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89" fontId="24" fillId="3" borderId="0" xfId="1" applyNumberFormat="1" applyFont="1" applyFill="1" applyAlignment="1">
      <alignment horizontal="center" vertical="center" wrapText="1"/>
    </xf>
    <xf numFmtId="174" fontId="6" fillId="3" borderId="14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vertical="center" wrapText="1"/>
    </xf>
    <xf numFmtId="174" fontId="6" fillId="3" borderId="59" xfId="0" applyNumberFormat="1" applyFont="1" applyFill="1" applyBorder="1" applyAlignment="1">
      <alignment vertical="center" wrapText="1"/>
    </xf>
    <xf numFmtId="174" fontId="6" fillId="3" borderId="29" xfId="0" applyNumberFormat="1" applyFont="1" applyFill="1" applyBorder="1" applyAlignment="1">
      <alignment vertical="center" wrapText="1"/>
    </xf>
    <xf numFmtId="174" fontId="6" fillId="3" borderId="42" xfId="0" applyNumberFormat="1" applyFont="1" applyFill="1" applyBorder="1" applyAlignment="1">
      <alignment vertical="center" wrapText="1"/>
    </xf>
    <xf numFmtId="175" fontId="16" fillId="3" borderId="33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wrapText="1"/>
    </xf>
    <xf numFmtId="174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191" fontId="18" fillId="3" borderId="10" xfId="0" applyNumberFormat="1" applyFont="1" applyFill="1" applyBorder="1" applyAlignment="1">
      <alignment horizontal="center" vertical="center" wrapText="1"/>
    </xf>
    <xf numFmtId="0" fontId="7" fillId="0" borderId="37" xfId="0" applyFont="1" applyBorder="1"/>
    <xf numFmtId="174" fontId="6" fillId="3" borderId="12" xfId="0" applyNumberFormat="1" applyFont="1" applyFill="1" applyBorder="1" applyAlignment="1">
      <alignment vertical="center" wrapText="1"/>
    </xf>
    <xf numFmtId="0" fontId="7" fillId="0" borderId="60" xfId="0" applyFont="1" applyBorder="1"/>
    <xf numFmtId="174" fontId="16" fillId="3" borderId="29" xfId="0" applyNumberFormat="1" applyFont="1" applyFill="1" applyBorder="1" applyAlignment="1">
      <alignment horizontal="center" vertical="center"/>
    </xf>
    <xf numFmtId="174" fontId="8" fillId="3" borderId="50" xfId="0" applyNumberFormat="1" applyFont="1" applyFill="1" applyBorder="1" applyAlignment="1">
      <alignment horizontal="center" vertical="center"/>
    </xf>
    <xf numFmtId="174" fontId="8" fillId="3" borderId="18" xfId="0" applyNumberFormat="1" applyFont="1" applyFill="1" applyBorder="1" applyAlignment="1">
      <alignment horizontal="left" vertical="center" wrapText="1"/>
    </xf>
    <xf numFmtId="174" fontId="6" fillId="3" borderId="46" xfId="0" applyNumberFormat="1" applyFont="1" applyFill="1" applyBorder="1" applyAlignment="1">
      <alignment horizontal="center" vertical="center" wrapText="1"/>
    </xf>
    <xf numFmtId="174" fontId="6" fillId="3" borderId="22" xfId="0" applyNumberFormat="1" applyFont="1" applyFill="1" applyBorder="1" applyAlignment="1">
      <alignment horizontal="center" vertical="center" wrapText="1"/>
    </xf>
    <xf numFmtId="174" fontId="6" fillId="3" borderId="27" xfId="0" applyNumberFormat="1" applyFont="1" applyFill="1" applyBorder="1" applyAlignment="1">
      <alignment horizontal="center" vertical="center" wrapText="1"/>
    </xf>
    <xf numFmtId="174" fontId="6" fillId="3" borderId="23" xfId="0" applyNumberFormat="1" applyFont="1" applyFill="1" applyBorder="1" applyAlignment="1">
      <alignment horizontal="center" vertical="center" wrapText="1"/>
    </xf>
    <xf numFmtId="174" fontId="6" fillId="3" borderId="24" xfId="0" applyNumberFormat="1" applyFont="1" applyFill="1" applyBorder="1" applyAlignment="1">
      <alignment horizontal="center" vertical="center" wrapText="1"/>
    </xf>
    <xf numFmtId="175" fontId="7" fillId="3" borderId="20" xfId="0" applyNumberFormat="1" applyFont="1" applyFill="1" applyBorder="1" applyAlignment="1">
      <alignment horizontal="center" vertical="center"/>
    </xf>
    <xf numFmtId="175" fontId="4" fillId="4" borderId="20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left" vertical="center" wrapText="1"/>
    </xf>
    <xf numFmtId="174" fontId="6" fillId="4" borderId="29" xfId="0" applyNumberFormat="1" applyFont="1" applyFill="1" applyBorder="1" applyAlignment="1">
      <alignment horizontal="center" vertical="center"/>
    </xf>
    <xf numFmtId="174" fontId="8" fillId="3" borderId="47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center" vertical="center"/>
    </xf>
    <xf numFmtId="174" fontId="8" fillId="3" borderId="35" xfId="0" applyNumberFormat="1" applyFont="1" applyFill="1" applyBorder="1" applyAlignment="1">
      <alignment horizontal="center" vertical="center"/>
    </xf>
    <xf numFmtId="175" fontId="2" fillId="3" borderId="47" xfId="0" applyNumberFormat="1" applyFont="1" applyFill="1" applyBorder="1" applyAlignment="1">
      <alignment horizontal="center" vertical="center"/>
    </xf>
    <xf numFmtId="175" fontId="2" fillId="3" borderId="40" xfId="0" applyNumberFormat="1" applyFont="1" applyFill="1" applyBorder="1" applyAlignment="1">
      <alignment horizontal="center" vertical="center"/>
    </xf>
    <xf numFmtId="175" fontId="2" fillId="3" borderId="35" xfId="0" applyNumberFormat="1" applyFont="1" applyFill="1" applyBorder="1" applyAlignment="1">
      <alignment horizontal="center" vertical="center"/>
    </xf>
    <xf numFmtId="174" fontId="8" fillId="3" borderId="26" xfId="0" applyNumberFormat="1" applyFont="1" applyFill="1" applyBorder="1" applyAlignment="1">
      <alignment horizontal="center" vertical="center"/>
    </xf>
    <xf numFmtId="174" fontId="8" fillId="3" borderId="41" xfId="0" applyNumberFormat="1" applyFont="1" applyFill="1" applyBorder="1" applyAlignment="1">
      <alignment horizontal="center" vertical="center"/>
    </xf>
    <xf numFmtId="175" fontId="16" fillId="3" borderId="31" xfId="0" applyNumberFormat="1" applyFont="1" applyFill="1" applyBorder="1" applyAlignment="1">
      <alignment horizontal="center" vertical="center"/>
    </xf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74" fontId="8" fillId="3" borderId="52" xfId="0" applyNumberFormat="1" applyFont="1" applyFill="1" applyBorder="1" applyAlignment="1">
      <alignment vertical="center" wrapText="1"/>
    </xf>
    <xf numFmtId="174" fontId="8" fillId="3" borderId="53" xfId="0" applyNumberFormat="1" applyFont="1" applyFill="1" applyBorder="1" applyAlignment="1">
      <alignment vertical="center" wrapText="1"/>
    </xf>
    <xf numFmtId="174" fontId="6" fillId="3" borderId="43" xfId="0" applyNumberFormat="1" applyFont="1" applyFill="1" applyBorder="1" applyAlignment="1">
      <alignment vertical="center" wrapText="1"/>
    </xf>
    <xf numFmtId="174" fontId="6" fillId="3" borderId="29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/>
    </xf>
    <xf numFmtId="174" fontId="30" fillId="3" borderId="27" xfId="0" applyNumberFormat="1" applyFont="1" applyFill="1" applyBorder="1" applyAlignment="1">
      <alignment horizontal="center" vertical="center"/>
    </xf>
    <xf numFmtId="174" fontId="30" fillId="3" borderId="13" xfId="0" applyNumberFormat="1" applyFont="1" applyFill="1" applyBorder="1" applyAlignment="1">
      <alignment horizontal="center" vertical="center"/>
    </xf>
    <xf numFmtId="174" fontId="6" fillId="3" borderId="6" xfId="0" applyNumberFormat="1" applyFont="1" applyFill="1" applyBorder="1" applyAlignment="1">
      <alignment horizontal="center" vertical="center"/>
    </xf>
    <xf numFmtId="0" fontId="17" fillId="0" borderId="0" xfId="0" applyFont="1" applyBorder="1"/>
    <xf numFmtId="174" fontId="6" fillId="0" borderId="47" xfId="0" applyNumberFormat="1" applyFont="1" applyFill="1" applyBorder="1" applyAlignment="1">
      <alignment horizontal="center"/>
    </xf>
    <xf numFmtId="174" fontId="6" fillId="0" borderId="22" xfId="0" applyNumberFormat="1" applyFont="1" applyFill="1" applyBorder="1" applyAlignment="1">
      <alignment horizontal="center"/>
    </xf>
    <xf numFmtId="174" fontId="6" fillId="0" borderId="48" xfId="0" applyNumberFormat="1" applyFont="1" applyFill="1" applyBorder="1" applyAlignment="1">
      <alignment horizontal="center"/>
    </xf>
    <xf numFmtId="174" fontId="6" fillId="0" borderId="46" xfId="0" applyNumberFormat="1" applyFont="1" applyFill="1" applyBorder="1" applyAlignment="1">
      <alignment horizontal="center"/>
    </xf>
    <xf numFmtId="174" fontId="6" fillId="0" borderId="23" xfId="0" applyNumberFormat="1" applyFont="1" applyFill="1" applyBorder="1" applyAlignment="1">
      <alignment horizontal="center"/>
    </xf>
    <xf numFmtId="174" fontId="6" fillId="0" borderId="40" xfId="0" applyNumberFormat="1" applyFont="1" applyFill="1" applyBorder="1" applyAlignment="1">
      <alignment horizontal="center"/>
    </xf>
    <xf numFmtId="174" fontId="6" fillId="0" borderId="18" xfId="0" applyNumberFormat="1" applyFont="1" applyFill="1" applyBorder="1" applyAlignment="1">
      <alignment horizontal="center"/>
    </xf>
    <xf numFmtId="174" fontId="6" fillId="0" borderId="29" xfId="0" applyNumberFormat="1" applyFont="1" applyFill="1" applyBorder="1" applyAlignment="1">
      <alignment horizontal="center"/>
    </xf>
    <xf numFmtId="174" fontId="6" fillId="0" borderId="27" xfId="0" applyNumberFormat="1" applyFont="1" applyFill="1" applyBorder="1" applyAlignment="1">
      <alignment horizontal="center"/>
    </xf>
    <xf numFmtId="174" fontId="6" fillId="0" borderId="24" xfId="0" applyNumberFormat="1" applyFont="1" applyFill="1" applyBorder="1" applyAlignment="1">
      <alignment horizontal="center"/>
    </xf>
    <xf numFmtId="0" fontId="7" fillId="0" borderId="11" xfId="0" applyFont="1" applyFill="1" applyBorder="1"/>
    <xf numFmtId="174" fontId="6" fillId="0" borderId="28" xfId="0" applyNumberFormat="1" applyFont="1" applyFill="1" applyBorder="1" applyAlignment="1">
      <alignment horizontal="center"/>
    </xf>
    <xf numFmtId="174" fontId="6" fillId="0" borderId="21" xfId="0" applyNumberFormat="1" applyFont="1" applyFill="1" applyBorder="1" applyAlignment="1">
      <alignment horizontal="center"/>
    </xf>
    <xf numFmtId="174" fontId="6" fillId="0" borderId="25" xfId="0" applyNumberFormat="1" applyFont="1" applyFill="1" applyBorder="1" applyAlignment="1">
      <alignment horizontal="center"/>
    </xf>
    <xf numFmtId="174" fontId="6" fillId="0" borderId="35" xfId="0" applyNumberFormat="1" applyFont="1" applyFill="1" applyBorder="1" applyAlignment="1">
      <alignment horizontal="center"/>
    </xf>
    <xf numFmtId="174" fontId="6" fillId="0" borderId="36" xfId="0" applyNumberFormat="1" applyFont="1" applyFill="1" applyBorder="1" applyAlignment="1">
      <alignment horizontal="center"/>
    </xf>
    <xf numFmtId="0" fontId="7" fillId="0" borderId="60" xfId="0" applyFont="1" applyFill="1" applyBorder="1"/>
    <xf numFmtId="0" fontId="12" fillId="0" borderId="11" xfId="0" applyFont="1" applyFill="1" applyBorder="1" applyAlignment="1">
      <alignment horizontal="left" wrapText="1"/>
    </xf>
    <xf numFmtId="0" fontId="12" fillId="0" borderId="60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74" fontId="6" fillId="4" borderId="48" xfId="0" applyNumberFormat="1" applyFont="1" applyFill="1" applyBorder="1" applyAlignment="1">
      <alignment horizontal="center"/>
    </xf>
    <xf numFmtId="174" fontId="6" fillId="4" borderId="29" xfId="0" applyNumberFormat="1" applyFont="1" applyFill="1" applyBorder="1" applyAlignment="1">
      <alignment horizontal="center"/>
    </xf>
    <xf numFmtId="174" fontId="6" fillId="4" borderId="36" xfId="0" applyNumberFormat="1" applyFont="1" applyFill="1" applyBorder="1" applyAlignment="1">
      <alignment horizontal="center"/>
    </xf>
    <xf numFmtId="191" fontId="6" fillId="3" borderId="7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 applyAlignment="1">
      <alignment horizontal="center" vertical="center" wrapText="1"/>
    </xf>
    <xf numFmtId="191" fontId="6" fillId="3" borderId="8" xfId="0" applyNumberFormat="1" applyFont="1" applyFill="1" applyBorder="1" applyAlignment="1">
      <alignment horizontal="center" vertical="center" wrapText="1"/>
    </xf>
    <xf numFmtId="191" fontId="6" fillId="3" borderId="5" xfId="0" applyNumberFormat="1" applyFont="1" applyFill="1" applyBorder="1" applyAlignment="1">
      <alignment horizontal="center" vertical="center"/>
    </xf>
    <xf numFmtId="191" fontId="6" fillId="3" borderId="8" xfId="0" applyNumberFormat="1" applyFont="1" applyFill="1" applyBorder="1" applyAlignment="1">
      <alignment horizontal="center" vertical="center"/>
    </xf>
    <xf numFmtId="191" fontId="6" fillId="3" borderId="4" xfId="0" applyNumberFormat="1" applyFont="1" applyFill="1" applyBorder="1" applyAlignment="1">
      <alignment horizontal="center" vertical="center"/>
    </xf>
    <xf numFmtId="191" fontId="6" fillId="3" borderId="6" xfId="0" applyNumberFormat="1" applyFont="1" applyFill="1" applyBorder="1" applyAlignment="1">
      <alignment horizontal="center" vertical="center"/>
    </xf>
    <xf numFmtId="191" fontId="6" fillId="3" borderId="7" xfId="0" applyNumberFormat="1" applyFont="1" applyFill="1" applyBorder="1" applyAlignment="1">
      <alignment horizontal="center" vertical="center" wrapText="1"/>
    </xf>
    <xf numFmtId="191" fontId="6" fillId="3" borderId="4" xfId="0" applyNumberFormat="1" applyFont="1" applyFill="1" applyBorder="1" applyAlignment="1">
      <alignment horizontal="center" vertical="center" wrapText="1"/>
    </xf>
    <xf numFmtId="191" fontId="16" fillId="3" borderId="5" xfId="0" applyNumberFormat="1" applyFont="1" applyFill="1" applyBorder="1" applyAlignment="1">
      <alignment horizontal="center" vertical="center"/>
    </xf>
    <xf numFmtId="191" fontId="16" fillId="3" borderId="6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/>
    <xf numFmtId="174" fontId="8" fillId="0" borderId="18" xfId="0" applyNumberFormat="1" applyFont="1" applyBorder="1" applyAlignment="1">
      <alignment horizontal="center"/>
    </xf>
    <xf numFmtId="174" fontId="8" fillId="4" borderId="48" xfId="0" applyNumberFormat="1" applyFont="1" applyFill="1" applyBorder="1" applyAlignment="1">
      <alignment horizontal="center"/>
    </xf>
    <xf numFmtId="174" fontId="8" fillId="4" borderId="29" xfId="0" applyNumberFormat="1" applyFont="1" applyFill="1" applyBorder="1" applyAlignment="1">
      <alignment horizontal="center"/>
    </xf>
    <xf numFmtId="174" fontId="8" fillId="4" borderId="36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91" fontId="6" fillId="3" borderId="12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 wrapText="1"/>
    </xf>
    <xf numFmtId="174" fontId="6" fillId="0" borderId="44" xfId="0" applyNumberFormat="1" applyFont="1" applyFill="1" applyBorder="1" applyAlignment="1">
      <alignment horizontal="center"/>
    </xf>
    <xf numFmtId="174" fontId="6" fillId="0" borderId="19" xfId="0" applyNumberFormat="1" applyFont="1" applyFill="1" applyBorder="1" applyAlignment="1">
      <alignment horizontal="center"/>
    </xf>
    <xf numFmtId="174" fontId="6" fillId="0" borderId="45" xfId="0" applyNumberFormat="1" applyFont="1" applyFill="1" applyBorder="1" applyAlignment="1">
      <alignment horizontal="center"/>
    </xf>
    <xf numFmtId="174" fontId="8" fillId="0" borderId="50" xfId="0" applyNumberFormat="1" applyFont="1" applyBorder="1" applyAlignment="1">
      <alignment horizontal="center"/>
    </xf>
    <xf numFmtId="174" fontId="6" fillId="0" borderId="30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vertical="center" wrapText="1"/>
    </xf>
    <xf numFmtId="174" fontId="6" fillId="0" borderId="50" xfId="0" applyNumberFormat="1" applyFont="1" applyFill="1" applyBorder="1" applyAlignment="1">
      <alignment horizontal="center"/>
    </xf>
    <xf numFmtId="174" fontId="6" fillId="0" borderId="20" xfId="0" applyNumberFormat="1" applyFont="1" applyFill="1" applyBorder="1" applyAlignment="1">
      <alignment horizontal="center"/>
    </xf>
    <xf numFmtId="174" fontId="6" fillId="0" borderId="26" xfId="0" applyNumberFormat="1" applyFont="1" applyFill="1" applyBorder="1" applyAlignment="1">
      <alignment horizontal="center"/>
    </xf>
    <xf numFmtId="174" fontId="6" fillId="0" borderId="41" xfId="0" applyNumberFormat="1" applyFont="1" applyFill="1" applyBorder="1" applyAlignment="1">
      <alignment horizontal="center"/>
    </xf>
    <xf numFmtId="174" fontId="8" fillId="4" borderId="42" xfId="0" applyNumberFormat="1" applyFont="1" applyFill="1" applyBorder="1" applyAlignment="1">
      <alignment horizontal="center"/>
    </xf>
    <xf numFmtId="174" fontId="6" fillId="0" borderId="42" xfId="0" applyNumberFormat="1" applyFont="1" applyFill="1" applyBorder="1" applyAlignment="1">
      <alignment horizontal="center"/>
    </xf>
    <xf numFmtId="0" fontId="7" fillId="0" borderId="18" xfId="0" applyFont="1" applyFill="1" applyBorder="1"/>
    <xf numFmtId="0" fontId="12" fillId="0" borderId="48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36" xfId="0" applyFont="1" applyFill="1" applyBorder="1" applyAlignment="1">
      <alignment horizontal="left" wrapText="1"/>
    </xf>
    <xf numFmtId="0" fontId="7" fillId="0" borderId="40" xfId="0" applyFont="1" applyFill="1" applyBorder="1"/>
    <xf numFmtId="0" fontId="29" fillId="0" borderId="0" xfId="0" applyFont="1" applyBorder="1"/>
    <xf numFmtId="174" fontId="16" fillId="3" borderId="48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174" fontId="8" fillId="4" borderId="43" xfId="0" applyNumberFormat="1" applyFont="1" applyFill="1" applyBorder="1" applyAlignment="1">
      <alignment horizontal="center"/>
    </xf>
    <xf numFmtId="174" fontId="6" fillId="4" borderId="43" xfId="0" applyNumberFormat="1" applyFont="1" applyFill="1" applyBorder="1" applyAlignment="1">
      <alignment horizontal="center"/>
    </xf>
    <xf numFmtId="174" fontId="6" fillId="3" borderId="0" xfId="0" applyNumberFormat="1" applyFont="1" applyFill="1" applyBorder="1" applyAlignment="1">
      <alignment vertical="center" wrapText="1"/>
    </xf>
    <xf numFmtId="174" fontId="6" fillId="3" borderId="0" xfId="0" applyNumberFormat="1" applyFont="1" applyFill="1" applyBorder="1" applyAlignment="1">
      <alignment horizontal="center" vertical="center"/>
    </xf>
    <xf numFmtId="174" fontId="8" fillId="3" borderId="0" xfId="0" applyNumberFormat="1" applyFont="1" applyFill="1" applyBorder="1" applyAlignment="1">
      <alignment horizontal="center" vertical="center"/>
    </xf>
    <xf numFmtId="174" fontId="7" fillId="3" borderId="0" xfId="0" applyNumberFormat="1" applyFont="1" applyFill="1" applyBorder="1" applyAlignment="1">
      <alignment horizontal="center" vertical="center"/>
    </xf>
    <xf numFmtId="174" fontId="8" fillId="3" borderId="43" xfId="0" applyNumberFormat="1" applyFont="1" applyFill="1" applyBorder="1" applyAlignment="1">
      <alignment horizontal="center" vertical="center"/>
    </xf>
    <xf numFmtId="175" fontId="4" fillId="3" borderId="3" xfId="0" applyNumberFormat="1" applyFont="1" applyFill="1" applyBorder="1" applyAlignment="1">
      <alignment horizontal="center" vertical="center"/>
    </xf>
    <xf numFmtId="174" fontId="16" fillId="3" borderId="0" xfId="0" applyNumberFormat="1" applyFont="1" applyFill="1" applyBorder="1" applyAlignment="1">
      <alignment horizontal="center" vertical="center"/>
    </xf>
    <xf numFmtId="175" fontId="4" fillId="3" borderId="0" xfId="0" applyNumberFormat="1" applyFont="1" applyFill="1" applyBorder="1" applyAlignment="1">
      <alignment horizontal="center" vertical="center"/>
    </xf>
    <xf numFmtId="175" fontId="4" fillId="3" borderId="42" xfId="0" applyNumberFormat="1" applyFont="1" applyFill="1" applyBorder="1" applyAlignment="1">
      <alignment horizontal="center" vertical="center"/>
    </xf>
    <xf numFmtId="175" fontId="4" fillId="3" borderId="34" xfId="0" applyNumberFormat="1" applyFont="1" applyFill="1" applyBorder="1" applyAlignment="1">
      <alignment horizontal="center" vertical="center"/>
    </xf>
    <xf numFmtId="174" fontId="8" fillId="0" borderId="46" xfId="0" applyNumberFormat="1" applyFont="1" applyFill="1" applyBorder="1" applyAlignment="1">
      <alignment horizontal="center" vertical="center"/>
    </xf>
    <xf numFmtId="174" fontId="8" fillId="0" borderId="22" xfId="0" applyNumberFormat="1" applyFont="1" applyFill="1" applyBorder="1" applyAlignment="1">
      <alignment horizontal="center" vertical="center"/>
    </xf>
    <xf numFmtId="174" fontId="8" fillId="0" borderId="48" xfId="0" applyNumberFormat="1" applyFont="1" applyFill="1" applyBorder="1" applyAlignment="1">
      <alignment horizontal="center" vertical="center"/>
    </xf>
    <xf numFmtId="174" fontId="8" fillId="0" borderId="27" xfId="0" applyNumberFormat="1" applyFont="1" applyFill="1" applyBorder="1" applyAlignment="1">
      <alignment horizontal="center" vertical="center"/>
    </xf>
    <xf numFmtId="174" fontId="8" fillId="0" borderId="18" xfId="0" applyNumberFormat="1" applyFont="1" applyFill="1" applyBorder="1" applyAlignment="1">
      <alignment horizontal="center" vertical="center"/>
    </xf>
    <xf numFmtId="174" fontId="8" fillId="0" borderId="29" xfId="0" applyNumberFormat="1" applyFont="1" applyFill="1" applyBorder="1" applyAlignment="1">
      <alignment horizontal="center" vertical="center"/>
    </xf>
    <xf numFmtId="174" fontId="6" fillId="3" borderId="68" xfId="0" applyNumberFormat="1" applyFont="1" applyFill="1" applyBorder="1" applyAlignment="1">
      <alignment horizontal="center" vertical="center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5" fontId="17" fillId="0" borderId="0" xfId="0" applyNumberFormat="1" applyFont="1" applyBorder="1"/>
    <xf numFmtId="0" fontId="0" fillId="0" borderId="0" xfId="0" applyNumberFormat="1" applyBorder="1"/>
    <xf numFmtId="174" fontId="6" fillId="4" borderId="48" xfId="0" applyNumberFormat="1" applyFont="1" applyFill="1" applyBorder="1" applyAlignment="1">
      <alignment horizontal="center" vertical="center"/>
    </xf>
    <xf numFmtId="174" fontId="8" fillId="4" borderId="10" xfId="0" applyNumberFormat="1" applyFont="1" applyFill="1" applyBorder="1" applyAlignment="1">
      <alignment horizontal="center" vertical="center"/>
    </xf>
    <xf numFmtId="174" fontId="6" fillId="4" borderId="43" xfId="0" applyNumberFormat="1" applyFont="1" applyFill="1" applyBorder="1" applyAlignment="1">
      <alignment horizontal="center" vertical="center"/>
    </xf>
    <xf numFmtId="174" fontId="6" fillId="4" borderId="36" xfId="0" applyNumberFormat="1" applyFont="1" applyFill="1" applyBorder="1" applyAlignment="1">
      <alignment horizontal="center" vertical="center"/>
    </xf>
    <xf numFmtId="174" fontId="6" fillId="4" borderId="6" xfId="0" applyNumberFormat="1" applyFont="1" applyFill="1" applyBorder="1" applyAlignment="1">
      <alignment horizontal="center" vertical="center"/>
    </xf>
    <xf numFmtId="174" fontId="6" fillId="4" borderId="42" xfId="0" applyNumberFormat="1" applyFont="1" applyFill="1" applyBorder="1" applyAlignment="1">
      <alignment horizontal="center"/>
    </xf>
    <xf numFmtId="174" fontId="6" fillId="4" borderId="42" xfId="0" applyNumberFormat="1" applyFont="1" applyFill="1" applyBorder="1" applyAlignment="1">
      <alignment horizontal="center" vertical="center"/>
    </xf>
    <xf numFmtId="174" fontId="8" fillId="4" borderId="36" xfId="0" applyNumberFormat="1" applyFont="1" applyFill="1" applyBorder="1" applyAlignment="1">
      <alignment horizontal="center" vertical="center"/>
    </xf>
    <xf numFmtId="174" fontId="8" fillId="4" borderId="43" xfId="0" applyNumberFormat="1" applyFont="1" applyFill="1" applyBorder="1" applyAlignment="1">
      <alignment horizontal="center" vertical="center"/>
    </xf>
    <xf numFmtId="174" fontId="8" fillId="4" borderId="34" xfId="0" applyNumberFormat="1" applyFont="1" applyFill="1" applyBorder="1" applyAlignment="1">
      <alignment horizontal="center" vertical="center"/>
    </xf>
    <xf numFmtId="174" fontId="8" fillId="4" borderId="69" xfId="0" applyNumberFormat="1" applyFont="1" applyFill="1" applyBorder="1" applyAlignment="1">
      <alignment horizontal="center" vertical="center"/>
    </xf>
    <xf numFmtId="189" fontId="24" fillId="3" borderId="0" xfId="1" applyNumberFormat="1" applyFont="1" applyFill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191" fontId="6" fillId="3" borderId="11" xfId="0" applyNumberFormat="1" applyFont="1" applyFill="1" applyBorder="1" applyAlignment="1">
      <alignment horizontal="center" vertical="center" wrapText="1"/>
    </xf>
    <xf numFmtId="174" fontId="6" fillId="0" borderId="69" xfId="0" applyNumberFormat="1" applyFont="1" applyFill="1" applyBorder="1" applyAlignment="1">
      <alignment horizontal="center"/>
    </xf>
    <xf numFmtId="174" fontId="6" fillId="0" borderId="57" xfId="0" applyNumberFormat="1" applyFont="1" applyFill="1" applyBorder="1" applyAlignment="1">
      <alignment horizontal="center"/>
    </xf>
    <xf numFmtId="174" fontId="6" fillId="0" borderId="70" xfId="0" applyNumberFormat="1" applyFont="1" applyFill="1" applyBorder="1" applyAlignment="1">
      <alignment horizontal="center"/>
    </xf>
    <xf numFmtId="174" fontId="8" fillId="4" borderId="18" xfId="0" applyNumberFormat="1" applyFont="1" applyFill="1" applyBorder="1" applyAlignment="1">
      <alignment horizontal="center" vertical="center"/>
    </xf>
    <xf numFmtId="174" fontId="8" fillId="0" borderId="40" xfId="0" applyNumberFormat="1" applyFont="1" applyBorder="1" applyAlignment="1">
      <alignment horizontal="center"/>
    </xf>
    <xf numFmtId="0" fontId="8" fillId="0" borderId="66" xfId="0" applyFont="1" applyBorder="1" applyAlignment="1">
      <alignment vertical="center" wrapText="1"/>
    </xf>
    <xf numFmtId="0" fontId="8" fillId="0" borderId="64" xfId="0" applyFont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6" fillId="0" borderId="54" xfId="0" applyFont="1" applyFill="1" applyBorder="1" applyAlignment="1">
      <alignment vertical="center" wrapText="1"/>
    </xf>
    <xf numFmtId="174" fontId="8" fillId="0" borderId="29" xfId="0" applyNumberFormat="1" applyFont="1" applyBorder="1" applyAlignment="1">
      <alignment horizontal="center"/>
    </xf>
    <xf numFmtId="174" fontId="6" fillId="0" borderId="43" xfId="0" applyNumberFormat="1" applyFont="1" applyFill="1" applyBorder="1" applyAlignment="1">
      <alignment horizontal="center"/>
    </xf>
    <xf numFmtId="174" fontId="8" fillId="0" borderId="46" xfId="0" applyNumberFormat="1" applyFont="1" applyBorder="1" applyAlignment="1">
      <alignment horizontal="center"/>
    </xf>
    <xf numFmtId="174" fontId="8" fillId="0" borderId="22" xfId="0" applyNumberFormat="1" applyFont="1" applyBorder="1" applyAlignment="1">
      <alignment horizontal="center"/>
    </xf>
    <xf numFmtId="174" fontId="8" fillId="0" borderId="23" xfId="0" applyNumberFormat="1" applyFont="1" applyBorder="1" applyAlignment="1">
      <alignment horizontal="center"/>
    </xf>
    <xf numFmtId="174" fontId="8" fillId="0" borderId="27" xfId="0" applyNumberFormat="1" applyFont="1" applyBorder="1" applyAlignment="1">
      <alignment horizontal="center"/>
    </xf>
    <xf numFmtId="174" fontId="8" fillId="0" borderId="24" xfId="0" applyNumberFormat="1" applyFont="1" applyBorder="1" applyAlignment="1">
      <alignment horizontal="center"/>
    </xf>
    <xf numFmtId="174" fontId="8" fillId="3" borderId="27" xfId="0" applyNumberFormat="1" applyFont="1" applyFill="1" applyBorder="1" applyAlignment="1">
      <alignment horizontal="center"/>
    </xf>
    <xf numFmtId="174" fontId="8" fillId="0" borderId="47" xfId="0" applyNumberFormat="1" applyFont="1" applyBorder="1" applyAlignment="1">
      <alignment horizontal="center"/>
    </xf>
    <xf numFmtId="174" fontId="8" fillId="3" borderId="22" xfId="0" applyNumberFormat="1" applyFont="1" applyFill="1" applyBorder="1" applyAlignment="1">
      <alignment horizontal="center"/>
    </xf>
    <xf numFmtId="174" fontId="8" fillId="4" borderId="22" xfId="0" applyNumberFormat="1" applyFont="1" applyFill="1" applyBorder="1" applyAlignment="1">
      <alignment horizontal="center"/>
    </xf>
    <xf numFmtId="174" fontId="8" fillId="0" borderId="48" xfId="0" applyNumberFormat="1" applyFont="1" applyBorder="1" applyAlignment="1">
      <alignment horizontal="center"/>
    </xf>
    <xf numFmtId="174" fontId="8" fillId="0" borderId="28" xfId="0" applyNumberFormat="1" applyFont="1" applyBorder="1" applyAlignment="1">
      <alignment horizontal="center"/>
    </xf>
    <xf numFmtId="174" fontId="8" fillId="0" borderId="21" xfId="0" applyNumberFormat="1" applyFont="1" applyBorder="1" applyAlignment="1">
      <alignment horizontal="center"/>
    </xf>
    <xf numFmtId="174" fontId="8" fillId="0" borderId="25" xfId="0" applyNumberFormat="1" applyFont="1" applyBorder="1" applyAlignment="1">
      <alignment horizontal="center"/>
    </xf>
    <xf numFmtId="174" fontId="8" fillId="0" borderId="35" xfId="0" applyNumberFormat="1" applyFont="1" applyBorder="1" applyAlignment="1">
      <alignment horizontal="center"/>
    </xf>
    <xf numFmtId="174" fontId="6" fillId="0" borderId="51" xfId="0" applyNumberFormat="1" applyFont="1" applyFill="1" applyBorder="1" applyAlignment="1">
      <alignment horizontal="center"/>
    </xf>
    <xf numFmtId="174" fontId="6" fillId="0" borderId="52" xfId="0" applyNumberFormat="1" applyFont="1" applyFill="1" applyBorder="1" applyAlignment="1">
      <alignment horizontal="center"/>
    </xf>
    <xf numFmtId="174" fontId="6" fillId="0" borderId="53" xfId="0" applyNumberFormat="1" applyFont="1" applyFill="1" applyBorder="1" applyAlignment="1">
      <alignment horizontal="center"/>
    </xf>
    <xf numFmtId="174" fontId="6" fillId="3" borderId="46" xfId="0" applyNumberFormat="1" applyFont="1" applyFill="1" applyBorder="1" applyAlignment="1">
      <alignment horizontal="center"/>
    </xf>
    <xf numFmtId="174" fontId="6" fillId="3" borderId="22" xfId="0" applyNumberFormat="1" applyFont="1" applyFill="1" applyBorder="1" applyAlignment="1">
      <alignment horizontal="center"/>
    </xf>
    <xf numFmtId="174" fontId="6" fillId="3" borderId="23" xfId="0" applyNumberFormat="1" applyFont="1" applyFill="1" applyBorder="1" applyAlignment="1">
      <alignment horizontal="center"/>
    </xf>
    <xf numFmtId="174" fontId="6" fillId="3" borderId="27" xfId="0" applyNumberFormat="1" applyFont="1" applyFill="1" applyBorder="1" applyAlignment="1">
      <alignment horizontal="center"/>
    </xf>
    <xf numFmtId="174" fontId="6" fillId="3" borderId="18" xfId="0" applyNumberFormat="1" applyFont="1" applyFill="1" applyBorder="1" applyAlignment="1">
      <alignment horizontal="center"/>
    </xf>
    <xf numFmtId="174" fontId="6" fillId="3" borderId="24" xfId="0" applyNumberFormat="1" applyFont="1" applyFill="1" applyBorder="1" applyAlignment="1">
      <alignment horizontal="center"/>
    </xf>
    <xf numFmtId="174" fontId="6" fillId="3" borderId="28" xfId="0" applyNumberFormat="1" applyFont="1" applyFill="1" applyBorder="1" applyAlignment="1">
      <alignment horizontal="center"/>
    </xf>
    <xf numFmtId="174" fontId="6" fillId="3" borderId="21" xfId="0" applyNumberFormat="1" applyFont="1" applyFill="1" applyBorder="1" applyAlignment="1">
      <alignment horizontal="center"/>
    </xf>
    <xf numFmtId="174" fontId="6" fillId="3" borderId="25" xfId="0" applyNumberFormat="1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/>
    <xf numFmtId="0" fontId="8" fillId="0" borderId="52" xfId="0" applyFont="1" applyFill="1" applyBorder="1" applyAlignment="1">
      <alignment vertical="center" wrapText="1"/>
    </xf>
    <xf numFmtId="174" fontId="6" fillId="0" borderId="49" xfId="0" applyNumberFormat="1" applyFont="1" applyFill="1" applyBorder="1" applyAlignment="1">
      <alignment vertical="center" wrapText="1"/>
    </xf>
    <xf numFmtId="174" fontId="6" fillId="0" borderId="66" xfId="0" applyNumberFormat="1" applyFont="1" applyFill="1" applyBorder="1" applyAlignment="1">
      <alignment vertical="center" wrapText="1"/>
    </xf>
    <xf numFmtId="174" fontId="6" fillId="0" borderId="64" xfId="0" applyNumberFormat="1" applyFont="1" applyFill="1" applyBorder="1" applyAlignment="1">
      <alignment vertical="center" wrapText="1"/>
    </xf>
    <xf numFmtId="174" fontId="6" fillId="0" borderId="65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174" fontId="11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wrapText="1"/>
    </xf>
    <xf numFmtId="174" fontId="6" fillId="3" borderId="33" xfId="0" applyNumberFormat="1" applyFont="1" applyFill="1" applyBorder="1" applyAlignment="1">
      <alignment horizontal="center" vertical="center" wrapText="1"/>
    </xf>
    <xf numFmtId="175" fontId="25" fillId="3" borderId="1" xfId="0" applyNumberFormat="1" applyFont="1" applyFill="1" applyBorder="1" applyAlignment="1">
      <alignment horizontal="center"/>
    </xf>
    <xf numFmtId="174" fontId="15" fillId="3" borderId="3" xfId="0" applyNumberFormat="1" applyFont="1" applyFill="1" applyBorder="1" applyAlignment="1">
      <alignment horizontal="center" wrapText="1"/>
    </xf>
    <xf numFmtId="174" fontId="6" fillId="3" borderId="13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3" borderId="55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 wrapText="1"/>
    </xf>
    <xf numFmtId="174" fontId="6" fillId="3" borderId="18" xfId="0" applyNumberFormat="1" applyFont="1" applyFill="1" applyBorder="1" applyAlignment="1">
      <alignment horizontal="center" vertical="center" wrapText="1"/>
    </xf>
    <xf numFmtId="174" fontId="8" fillId="0" borderId="44" xfId="0" applyNumberFormat="1" applyFont="1" applyFill="1" applyBorder="1" applyAlignment="1">
      <alignment horizontal="center" vertical="center"/>
    </xf>
    <xf numFmtId="174" fontId="8" fillId="0" borderId="19" xfId="0" applyNumberFormat="1" applyFont="1" applyFill="1" applyBorder="1" applyAlignment="1">
      <alignment horizontal="center" vertical="center"/>
    </xf>
    <xf numFmtId="174" fontId="8" fillId="0" borderId="43" xfId="0" applyNumberFormat="1" applyFont="1" applyFill="1" applyBorder="1" applyAlignment="1">
      <alignment horizontal="center" vertical="center"/>
    </xf>
    <xf numFmtId="174" fontId="8" fillId="3" borderId="44" xfId="0" applyNumberFormat="1" applyFont="1" applyFill="1" applyBorder="1" applyAlignment="1">
      <alignment horizontal="center" vertical="center"/>
    </xf>
    <xf numFmtId="174" fontId="8" fillId="3" borderId="45" xfId="0" applyNumberFormat="1" applyFont="1" applyFill="1" applyBorder="1" applyAlignment="1">
      <alignment horizontal="center" vertical="center"/>
    </xf>
    <xf numFmtId="174" fontId="8" fillId="3" borderId="30" xfId="0" applyNumberFormat="1" applyFont="1" applyFill="1" applyBorder="1" applyAlignment="1">
      <alignment horizontal="center" vertical="center"/>
    </xf>
    <xf numFmtId="174" fontId="8" fillId="3" borderId="59" xfId="0" applyNumberFormat="1" applyFont="1" applyFill="1" applyBorder="1" applyAlignment="1">
      <alignment vertical="center" wrapText="1"/>
    </xf>
    <xf numFmtId="174" fontId="8" fillId="0" borderId="50" xfId="0" applyNumberFormat="1" applyFont="1" applyFill="1" applyBorder="1" applyAlignment="1">
      <alignment horizontal="center" vertical="center"/>
    </xf>
    <xf numFmtId="174" fontId="8" fillId="0" borderId="20" xfId="0" applyNumberFormat="1" applyFont="1" applyFill="1" applyBorder="1" applyAlignment="1">
      <alignment horizontal="center" vertical="center"/>
    </xf>
    <xf numFmtId="174" fontId="8" fillId="0" borderId="42" xfId="0" applyNumberFormat="1" applyFont="1" applyFill="1" applyBorder="1" applyAlignment="1">
      <alignment horizontal="center" vertical="center"/>
    </xf>
    <xf numFmtId="174" fontId="8" fillId="3" borderId="71" xfId="0" applyNumberFormat="1" applyFont="1" applyFill="1" applyBorder="1" applyAlignment="1">
      <alignment horizontal="center" vertical="center"/>
    </xf>
    <xf numFmtId="174" fontId="6" fillId="3" borderId="34" xfId="0" applyNumberFormat="1" applyFont="1" applyFill="1" applyBorder="1" applyAlignment="1">
      <alignment horizontal="center" vertical="center"/>
    </xf>
    <xf numFmtId="174" fontId="6" fillId="4" borderId="34" xfId="0" applyNumberFormat="1" applyFont="1" applyFill="1" applyBorder="1" applyAlignment="1">
      <alignment horizontal="center" vertical="center"/>
    </xf>
    <xf numFmtId="174" fontId="8" fillId="4" borderId="20" xfId="0" applyNumberFormat="1" applyFont="1" applyFill="1" applyBorder="1" applyAlignment="1">
      <alignment horizontal="center" vertical="center"/>
    </xf>
    <xf numFmtId="174" fontId="8" fillId="4" borderId="19" xfId="0" applyNumberFormat="1" applyFont="1" applyFill="1" applyBorder="1" applyAlignment="1">
      <alignment horizontal="center" vertical="center"/>
    </xf>
    <xf numFmtId="175" fontId="18" fillId="3" borderId="9" xfId="0" applyNumberFormat="1" applyFont="1" applyFill="1" applyBorder="1" applyAlignment="1">
      <alignment vertical="center" wrapText="1"/>
    </xf>
    <xf numFmtId="175" fontId="18" fillId="3" borderId="1" xfId="0" applyNumberFormat="1" applyFont="1" applyFill="1" applyBorder="1" applyAlignment="1">
      <alignment vertical="center" wrapText="1"/>
    </xf>
    <xf numFmtId="175" fontId="18" fillId="3" borderId="68" xfId="0" applyNumberFormat="1" applyFont="1" applyFill="1" applyBorder="1" applyAlignment="1">
      <alignment vertical="center" wrapText="1"/>
    </xf>
    <xf numFmtId="174" fontId="6" fillId="3" borderId="66" xfId="0" applyNumberFormat="1" applyFont="1" applyFill="1" applyBorder="1" applyAlignment="1">
      <alignment vertical="center" wrapText="1"/>
    </xf>
    <xf numFmtId="174" fontId="6" fillId="3" borderId="64" xfId="0" applyNumberFormat="1" applyFont="1" applyFill="1" applyBorder="1" applyAlignment="1">
      <alignment vertical="center" wrapText="1"/>
    </xf>
    <xf numFmtId="174" fontId="6" fillId="3" borderId="65" xfId="0" applyNumberFormat="1" applyFont="1" applyFill="1" applyBorder="1" applyAlignment="1">
      <alignment vertical="center" wrapText="1"/>
    </xf>
    <xf numFmtId="174" fontId="8" fillId="4" borderId="40" xfId="0" applyNumberFormat="1" applyFont="1" applyFill="1" applyBorder="1" applyAlignment="1">
      <alignment horizontal="center" vertical="center"/>
    </xf>
    <xf numFmtId="174" fontId="6" fillId="3" borderId="67" xfId="0" applyNumberFormat="1" applyFont="1" applyFill="1" applyBorder="1" applyAlignment="1">
      <alignment vertical="center" wrapText="1"/>
    </xf>
    <xf numFmtId="174" fontId="8" fillId="4" borderId="41" xfId="0" applyNumberFormat="1" applyFont="1" applyFill="1" applyBorder="1" applyAlignment="1">
      <alignment horizontal="center" vertical="center"/>
    </xf>
    <xf numFmtId="174" fontId="8" fillId="3" borderId="48" xfId="0" applyNumberFormat="1" applyFont="1" applyFill="1" applyBorder="1" applyAlignment="1">
      <alignment horizontal="center" vertical="center"/>
    </xf>
    <xf numFmtId="174" fontId="8" fillId="3" borderId="29" xfId="0" applyNumberFormat="1" applyFont="1" applyFill="1" applyBorder="1" applyAlignment="1">
      <alignment horizontal="center" vertical="center"/>
    </xf>
    <xf numFmtId="174" fontId="8" fillId="3" borderId="42" xfId="0" applyNumberFormat="1" applyFont="1" applyFill="1" applyBorder="1" applyAlignment="1">
      <alignment horizontal="center" vertical="center"/>
    </xf>
    <xf numFmtId="174" fontId="8" fillId="3" borderId="36" xfId="0" applyNumberFormat="1" applyFont="1" applyFill="1" applyBorder="1" applyAlignment="1">
      <alignment horizontal="center" vertical="center"/>
    </xf>
    <xf numFmtId="175" fontId="4" fillId="4" borderId="48" xfId="0" applyNumberFormat="1" applyFont="1" applyFill="1" applyBorder="1" applyAlignment="1">
      <alignment horizontal="center" vertical="center"/>
    </xf>
    <xf numFmtId="175" fontId="4" fillId="4" borderId="29" xfId="0" applyNumberFormat="1" applyFont="1" applyFill="1" applyBorder="1" applyAlignment="1">
      <alignment horizontal="center" vertical="center"/>
    </xf>
    <xf numFmtId="175" fontId="4" fillId="4" borderId="42" xfId="0" applyNumberFormat="1" applyFont="1" applyFill="1" applyBorder="1" applyAlignment="1">
      <alignment horizontal="center" vertical="center"/>
    </xf>
    <xf numFmtId="175" fontId="4" fillId="4" borderId="36" xfId="0" applyNumberFormat="1" applyFont="1" applyFill="1" applyBorder="1" applyAlignment="1">
      <alignment horizontal="center" vertical="center"/>
    </xf>
    <xf numFmtId="174" fontId="8" fillId="4" borderId="51" xfId="0" applyNumberFormat="1" applyFont="1" applyFill="1" applyBorder="1" applyAlignment="1">
      <alignment horizontal="center"/>
    </xf>
    <xf numFmtId="174" fontId="8" fillId="0" borderId="59" xfId="0" applyNumberFormat="1" applyFont="1" applyBorder="1" applyAlignment="1">
      <alignment horizontal="center"/>
    </xf>
    <xf numFmtId="174" fontId="8" fillId="4" borderId="12" xfId="0" applyNumberFormat="1" applyFont="1" applyFill="1" applyBorder="1" applyAlignment="1">
      <alignment horizontal="center"/>
    </xf>
    <xf numFmtId="174" fontId="8" fillId="4" borderId="10" xfId="0" applyNumberFormat="1" applyFont="1" applyFill="1" applyBorder="1" applyAlignment="1">
      <alignment horizontal="center"/>
    </xf>
    <xf numFmtId="175" fontId="6" fillId="0" borderId="64" xfId="0" applyNumberFormat="1" applyFont="1" applyFill="1" applyBorder="1" applyAlignment="1">
      <alignment horizontal="center" vertical="center" wrapText="1"/>
    </xf>
    <xf numFmtId="175" fontId="6" fillId="0" borderId="67" xfId="0" applyNumberFormat="1" applyFont="1" applyFill="1" applyBorder="1" applyAlignment="1">
      <alignment horizontal="center" vertical="center" wrapText="1"/>
    </xf>
    <xf numFmtId="0" fontId="18" fillId="3" borderId="65" xfId="0" applyNumberFormat="1" applyFont="1" applyFill="1" applyBorder="1" applyAlignment="1">
      <alignment horizontal="center" vertical="center" wrapText="1"/>
    </xf>
    <xf numFmtId="175" fontId="18" fillId="3" borderId="65" xfId="0" applyNumberFormat="1" applyFont="1" applyFill="1" applyBorder="1" applyAlignment="1">
      <alignment horizontal="center" vertical="center" wrapText="1"/>
    </xf>
    <xf numFmtId="175" fontId="4" fillId="4" borderId="0" xfId="0" applyNumberFormat="1" applyFont="1" applyFill="1" applyBorder="1" applyAlignment="1">
      <alignment horizontal="center" vertical="center"/>
    </xf>
    <xf numFmtId="175" fontId="2" fillId="3" borderId="30" xfId="0" applyNumberFormat="1" applyFont="1" applyFill="1" applyBorder="1" applyAlignment="1">
      <alignment horizontal="center" vertical="center"/>
    </xf>
    <xf numFmtId="175" fontId="7" fillId="3" borderId="19" xfId="0" applyNumberFormat="1" applyFont="1" applyFill="1" applyBorder="1" applyAlignment="1">
      <alignment horizontal="center" vertical="center"/>
    </xf>
    <xf numFmtId="175" fontId="4" fillId="4" borderId="19" xfId="0" applyNumberFormat="1" applyFont="1" applyFill="1" applyBorder="1" applyAlignment="1">
      <alignment horizontal="center" vertical="center"/>
    </xf>
    <xf numFmtId="175" fontId="4" fillId="4" borderId="43" xfId="0" applyNumberFormat="1" applyFont="1" applyFill="1" applyBorder="1" applyAlignment="1">
      <alignment horizontal="center" vertical="center"/>
    </xf>
    <xf numFmtId="174" fontId="8" fillId="4" borderId="0" xfId="0" applyNumberFormat="1" applyFont="1" applyFill="1" applyBorder="1" applyAlignment="1">
      <alignment horizontal="center" vertical="center"/>
    </xf>
    <xf numFmtId="174" fontId="30" fillId="3" borderId="44" xfId="0" applyNumberFormat="1" applyFont="1" applyFill="1" applyBorder="1" applyAlignment="1">
      <alignment horizontal="center" vertical="center"/>
    </xf>
    <xf numFmtId="174" fontId="8" fillId="4" borderId="47" xfId="0" applyNumberFormat="1" applyFont="1" applyFill="1" applyBorder="1" applyAlignment="1">
      <alignment horizontal="center" vertical="center"/>
    </xf>
    <xf numFmtId="174" fontId="8" fillId="4" borderId="35" xfId="0" applyNumberFormat="1" applyFont="1" applyFill="1" applyBorder="1" applyAlignment="1">
      <alignment horizontal="center" vertical="center"/>
    </xf>
    <xf numFmtId="2" fontId="22" fillId="3" borderId="67" xfId="0" applyNumberFormat="1" applyFont="1" applyFill="1" applyBorder="1" applyAlignment="1">
      <alignment horizontal="center" wrapText="1"/>
    </xf>
    <xf numFmtId="2" fontId="22" fillId="3" borderId="65" xfId="0" applyNumberFormat="1" applyFont="1" applyFill="1" applyBorder="1" applyAlignment="1">
      <alignment horizontal="center" vertical="center" wrapText="1"/>
    </xf>
    <xf numFmtId="175" fontId="25" fillId="3" borderId="67" xfId="0" applyNumberFormat="1" applyFont="1" applyFill="1" applyBorder="1" applyAlignment="1">
      <alignment horizontal="center" wrapText="1"/>
    </xf>
    <xf numFmtId="175" fontId="25" fillId="3" borderId="65" xfId="0" applyNumberFormat="1" applyFont="1" applyFill="1" applyBorder="1" applyAlignment="1">
      <alignment horizontal="center" wrapText="1"/>
    </xf>
    <xf numFmtId="174" fontId="6" fillId="3" borderId="40" xfId="0" applyNumberFormat="1" applyFont="1" applyFill="1" applyBorder="1" applyAlignment="1">
      <alignment horizontal="center" vertical="center" wrapText="1"/>
    </xf>
    <xf numFmtId="174" fontId="8" fillId="3" borderId="29" xfId="0" applyNumberFormat="1" applyFont="1" applyFill="1" applyBorder="1" applyAlignment="1">
      <alignment horizontal="center" vertical="center" wrapText="1"/>
    </xf>
    <xf numFmtId="174" fontId="6" fillId="3" borderId="50" xfId="0" applyNumberFormat="1" applyFont="1" applyFill="1" applyBorder="1" applyAlignment="1">
      <alignment horizontal="center" vertical="center" wrapText="1"/>
    </xf>
    <xf numFmtId="174" fontId="6" fillId="3" borderId="20" xfId="0" applyNumberFormat="1" applyFont="1" applyFill="1" applyBorder="1" applyAlignment="1">
      <alignment horizontal="center" vertical="center" wrapText="1"/>
    </xf>
    <xf numFmtId="174" fontId="6" fillId="3" borderId="26" xfId="0" applyNumberFormat="1" applyFont="1" applyFill="1" applyBorder="1" applyAlignment="1">
      <alignment horizontal="center" vertical="center" wrapText="1"/>
    </xf>
    <xf numFmtId="174" fontId="6" fillId="3" borderId="41" xfId="0" applyNumberFormat="1" applyFont="1" applyFill="1" applyBorder="1" applyAlignment="1">
      <alignment horizontal="center" vertical="center" wrapText="1"/>
    </xf>
    <xf numFmtId="174" fontId="6" fillId="3" borderId="42" xfId="0" applyNumberFormat="1" applyFont="1" applyFill="1" applyBorder="1" applyAlignment="1">
      <alignment horizontal="center" vertical="center" wrapText="1"/>
    </xf>
    <xf numFmtId="174" fontId="8" fillId="3" borderId="41" xfId="0" applyNumberFormat="1" applyFont="1" applyFill="1" applyBorder="1" applyAlignment="1">
      <alignment horizontal="left" vertical="center" wrapText="1"/>
    </xf>
    <xf numFmtId="174" fontId="8" fillId="3" borderId="20" xfId="0" applyNumberFormat="1" applyFont="1" applyFill="1" applyBorder="1" applyAlignment="1">
      <alignment horizontal="left" vertical="center" wrapText="1"/>
    </xf>
    <xf numFmtId="174" fontId="8" fillId="3" borderId="42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174" fontId="16" fillId="3" borderId="55" xfId="0" applyNumberFormat="1" applyFont="1" applyFill="1" applyBorder="1" applyAlignment="1">
      <alignment horizontal="center" vertical="center"/>
    </xf>
    <xf numFmtId="174" fontId="6" fillId="3" borderId="55" xfId="0" applyNumberFormat="1" applyFont="1" applyFill="1" applyBorder="1" applyAlignment="1">
      <alignment horizontal="center" vertical="center" wrapText="1"/>
    </xf>
    <xf numFmtId="174" fontId="16" fillId="3" borderId="34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/>
    <xf numFmtId="174" fontId="8" fillId="0" borderId="44" xfId="0" applyNumberFormat="1" applyFont="1" applyBorder="1" applyAlignment="1">
      <alignment horizontal="center"/>
    </xf>
    <xf numFmtId="174" fontId="8" fillId="0" borderId="19" xfId="0" applyNumberFormat="1" applyFont="1" applyBorder="1" applyAlignment="1">
      <alignment horizontal="center"/>
    </xf>
    <xf numFmtId="174" fontId="8" fillId="0" borderId="45" xfId="0" applyNumberFormat="1" applyFont="1" applyBorder="1" applyAlignment="1">
      <alignment horizontal="center"/>
    </xf>
    <xf numFmtId="174" fontId="8" fillId="0" borderId="30" xfId="0" applyNumberFormat="1" applyFont="1" applyBorder="1" applyAlignment="1">
      <alignment horizontal="center"/>
    </xf>
    <xf numFmtId="174" fontId="8" fillId="3" borderId="19" xfId="0" applyNumberFormat="1" applyFont="1" applyFill="1" applyBorder="1" applyAlignment="1">
      <alignment horizontal="center"/>
    </xf>
    <xf numFmtId="174" fontId="8" fillId="4" borderId="19" xfId="0" applyNumberFormat="1" applyFont="1" applyFill="1" applyBorder="1" applyAlignment="1">
      <alignment horizontal="center"/>
    </xf>
    <xf numFmtId="174" fontId="8" fillId="0" borderId="43" xfId="0" applyNumberFormat="1" applyFont="1" applyBorder="1" applyAlignment="1">
      <alignment horizontal="center"/>
    </xf>
    <xf numFmtId="174" fontId="8" fillId="0" borderId="69" xfId="0" applyNumberFormat="1" applyFont="1" applyBorder="1" applyAlignment="1">
      <alignment horizontal="center"/>
    </xf>
    <xf numFmtId="174" fontId="8" fillId="0" borderId="54" xfId="0" applyNumberFormat="1" applyFont="1" applyBorder="1" applyAlignment="1">
      <alignment horizontal="center"/>
    </xf>
    <xf numFmtId="174" fontId="8" fillId="0" borderId="20" xfId="0" applyNumberFormat="1" applyFont="1" applyBorder="1" applyAlignment="1">
      <alignment horizontal="center"/>
    </xf>
    <xf numFmtId="174" fontId="8" fillId="0" borderId="26" xfId="0" applyNumberFormat="1" applyFont="1" applyBorder="1" applyAlignment="1">
      <alignment horizontal="center"/>
    </xf>
    <xf numFmtId="174" fontId="8" fillId="0" borderId="41" xfId="0" applyNumberFormat="1" applyFont="1" applyBorder="1" applyAlignment="1">
      <alignment horizontal="center"/>
    </xf>
    <xf numFmtId="174" fontId="8" fillId="0" borderId="42" xfId="0" applyNumberFormat="1" applyFont="1" applyBorder="1" applyAlignment="1">
      <alignment horizontal="center"/>
    </xf>
    <xf numFmtId="174" fontId="8" fillId="4" borderId="3" xfId="0" applyNumberFormat="1" applyFont="1" applyFill="1" applyBorder="1" applyAlignment="1">
      <alignment horizontal="center"/>
    </xf>
    <xf numFmtId="174" fontId="8" fillId="0" borderId="36" xfId="0" applyNumberFormat="1" applyFont="1" applyBorder="1" applyAlignment="1">
      <alignment horizontal="center"/>
    </xf>
    <xf numFmtId="174" fontId="8" fillId="3" borderId="46" xfId="0" applyNumberFormat="1" applyFont="1" applyFill="1" applyBorder="1" applyAlignment="1">
      <alignment horizontal="center"/>
    </xf>
    <xf numFmtId="174" fontId="8" fillId="3" borderId="23" xfId="0" applyNumberFormat="1" applyFont="1" applyFill="1" applyBorder="1" applyAlignment="1">
      <alignment horizontal="center"/>
    </xf>
    <xf numFmtId="174" fontId="8" fillId="3" borderId="44" xfId="0" applyNumberFormat="1" applyFont="1" applyFill="1" applyBorder="1" applyAlignment="1">
      <alignment horizontal="center"/>
    </xf>
    <xf numFmtId="174" fontId="8" fillId="3" borderId="45" xfId="0" applyNumberFormat="1" applyFont="1" applyFill="1" applyBorder="1" applyAlignment="1">
      <alignment horizontal="center"/>
    </xf>
    <xf numFmtId="174" fontId="8" fillId="4" borderId="47" xfId="0" applyNumberFormat="1" applyFont="1" applyFill="1" applyBorder="1" applyAlignment="1">
      <alignment horizontal="center"/>
    </xf>
    <xf numFmtId="174" fontId="8" fillId="4" borderId="30" xfId="0" applyNumberFormat="1" applyFont="1" applyFill="1" applyBorder="1" applyAlignment="1">
      <alignment horizontal="center"/>
    </xf>
    <xf numFmtId="174" fontId="6" fillId="0" borderId="67" xfId="0" applyNumberFormat="1" applyFont="1" applyFill="1" applyBorder="1" applyAlignment="1">
      <alignment vertical="center" wrapText="1"/>
    </xf>
    <xf numFmtId="174" fontId="6" fillId="0" borderId="54" xfId="0" applyNumberFormat="1" applyFont="1" applyFill="1" applyBorder="1" applyAlignment="1">
      <alignment horizontal="center"/>
    </xf>
    <xf numFmtId="0" fontId="6" fillId="0" borderId="59" xfId="0" applyFont="1" applyFill="1" applyBorder="1" applyAlignment="1">
      <alignment vertical="center" wrapText="1"/>
    </xf>
    <xf numFmtId="174" fontId="6" fillId="0" borderId="59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/>
    </xf>
    <xf numFmtId="0" fontId="12" fillId="0" borderId="42" xfId="0" applyFont="1" applyFill="1" applyBorder="1" applyAlignment="1">
      <alignment horizontal="left" wrapText="1"/>
    </xf>
    <xf numFmtId="0" fontId="12" fillId="0" borderId="43" xfId="0" applyFont="1" applyFill="1" applyBorder="1" applyAlignment="1">
      <alignment horizontal="left" wrapText="1"/>
    </xf>
    <xf numFmtId="174" fontId="8" fillId="4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4" fontId="7" fillId="3" borderId="18" xfId="0" applyNumberFormat="1" applyFont="1" applyFill="1" applyBorder="1" applyAlignment="1">
      <alignment horizontal="center" vertical="center"/>
    </xf>
    <xf numFmtId="175" fontId="4" fillId="3" borderId="18" xfId="0" applyNumberFormat="1" applyFont="1" applyFill="1" applyBorder="1" applyAlignment="1">
      <alignment horizontal="center" vertical="center"/>
    </xf>
    <xf numFmtId="174" fontId="16" fillId="3" borderId="40" xfId="0" applyNumberFormat="1" applyFont="1" applyFill="1" applyBorder="1" applyAlignment="1">
      <alignment horizontal="center" vertical="center"/>
    </xf>
    <xf numFmtId="174" fontId="16" fillId="3" borderId="23" xfId="0" applyNumberFormat="1" applyFont="1" applyFill="1" applyBorder="1" applyAlignment="1">
      <alignment horizontal="center" vertical="center"/>
    </xf>
    <xf numFmtId="174" fontId="16" fillId="3" borderId="24" xfId="0" applyNumberFormat="1" applyFont="1" applyFill="1" applyBorder="1" applyAlignment="1">
      <alignment horizontal="center" vertical="center"/>
    </xf>
    <xf numFmtId="174" fontId="16" fillId="3" borderId="47" xfId="0" applyNumberFormat="1" applyFont="1" applyFill="1" applyBorder="1" applyAlignment="1">
      <alignment horizontal="center" vertical="center"/>
    </xf>
    <xf numFmtId="175" fontId="4" fillId="3" borderId="2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/>
    <xf numFmtId="0" fontId="18" fillId="3" borderId="68" xfId="0" applyFont="1" applyFill="1" applyBorder="1" applyAlignment="1"/>
    <xf numFmtId="0" fontId="18" fillId="0" borderId="1" xfId="0" applyFont="1" applyFill="1" applyBorder="1"/>
    <xf numFmtId="174" fontId="8" fillId="4" borderId="0" xfId="0" applyNumberFormat="1" applyFont="1" applyFill="1" applyBorder="1" applyAlignment="1">
      <alignment horizontal="center"/>
    </xf>
    <xf numFmtId="174" fontId="6" fillId="4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74" fontId="6" fillId="3" borderId="59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49" xfId="0" applyNumberFormat="1" applyFont="1" applyFill="1" applyBorder="1" applyAlignment="1">
      <alignment horizontal="center" vertical="center" wrapText="1"/>
    </xf>
    <xf numFmtId="174" fontId="15" fillId="3" borderId="12" xfId="0" applyNumberFormat="1" applyFont="1" applyFill="1" applyBorder="1" applyAlignment="1">
      <alignment horizontal="center" wrapText="1"/>
    </xf>
    <xf numFmtId="174" fontId="15" fillId="3" borderId="3" xfId="0" applyNumberFormat="1" applyFont="1" applyFill="1" applyBorder="1" applyAlignment="1">
      <alignment horizontal="center" wrapText="1"/>
    </xf>
    <xf numFmtId="174" fontId="15" fillId="3" borderId="49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174" fontId="17" fillId="0" borderId="0" xfId="0" applyNumberFormat="1" applyFont="1" applyBorder="1" applyAlignment="1">
      <alignment horizontal="right"/>
    </xf>
    <xf numFmtId="174" fontId="23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/>
    </xf>
    <xf numFmtId="0" fontId="18" fillId="3" borderId="64" xfId="0" applyFont="1" applyFill="1" applyBorder="1" applyAlignment="1">
      <alignment horizontal="center"/>
    </xf>
    <xf numFmtId="0" fontId="18" fillId="3" borderId="65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174" fontId="11" fillId="3" borderId="9" xfId="0" applyNumberFormat="1" applyFont="1" applyFill="1" applyBorder="1" applyAlignment="1">
      <alignment horizontal="center" vertical="center" wrapText="1"/>
    </xf>
    <xf numFmtId="174" fontId="11" fillId="3" borderId="1" xfId="0" applyNumberFormat="1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174" fontId="8" fillId="3" borderId="67" xfId="0" applyNumberFormat="1" applyFont="1" applyFill="1" applyBorder="1" applyAlignment="1">
      <alignment horizontal="center" vertical="center" wrapText="1"/>
    </xf>
    <xf numFmtId="174" fontId="8" fillId="3" borderId="1" xfId="0" applyNumberFormat="1" applyFont="1" applyFill="1" applyBorder="1" applyAlignment="1">
      <alignment horizontal="center" vertical="center" wrapText="1"/>
    </xf>
    <xf numFmtId="174" fontId="8" fillId="3" borderId="68" xfId="0" applyNumberFormat="1" applyFont="1" applyFill="1" applyBorder="1" applyAlignment="1">
      <alignment horizontal="center" vertical="center" wrapText="1"/>
    </xf>
    <xf numFmtId="174" fontId="8" fillId="3" borderId="59" xfId="0" applyNumberFormat="1" applyFont="1" applyFill="1" applyBorder="1" applyAlignment="1">
      <alignment horizontal="center" vertical="center" wrapText="1"/>
    </xf>
    <xf numFmtId="174" fontId="8" fillId="3" borderId="3" xfId="0" applyNumberFormat="1" applyFont="1" applyFill="1" applyBorder="1" applyAlignment="1">
      <alignment horizontal="center" vertical="center" wrapText="1"/>
    </xf>
    <xf numFmtId="174" fontId="8" fillId="3" borderId="49" xfId="0" applyNumberFormat="1" applyFont="1" applyFill="1" applyBorder="1" applyAlignment="1">
      <alignment horizontal="center" vertical="center" wrapText="1"/>
    </xf>
    <xf numFmtId="174" fontId="6" fillId="3" borderId="9" xfId="0" applyNumberFormat="1" applyFont="1" applyFill="1" applyBorder="1" applyAlignment="1">
      <alignment horizontal="center"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2" fontId="8" fillId="0" borderId="67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68" xfId="0" applyNumberFormat="1" applyFont="1" applyBorder="1" applyAlignment="1">
      <alignment horizontal="left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174" fontId="6" fillId="3" borderId="68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174" fontId="6" fillId="3" borderId="4" xfId="0" applyNumberFormat="1" applyFont="1" applyFill="1" applyBorder="1" applyAlignment="1">
      <alignment horizontal="center" vertical="center" wrapText="1"/>
    </xf>
    <xf numFmtId="174" fontId="6" fillId="3" borderId="33" xfId="0" applyNumberFormat="1" applyFont="1" applyFill="1" applyBorder="1" applyAlignment="1">
      <alignment horizontal="center" vertical="center" wrapText="1"/>
    </xf>
    <xf numFmtId="174" fontId="6" fillId="3" borderId="38" xfId="0" applyNumberFormat="1" applyFont="1" applyFill="1" applyBorder="1" applyAlignment="1">
      <alignment horizontal="center" vertical="center" wrapText="1"/>
    </xf>
    <xf numFmtId="175" fontId="6" fillId="0" borderId="66" xfId="0" applyNumberFormat="1" applyFont="1" applyFill="1" applyBorder="1" applyAlignment="1">
      <alignment horizontal="center" vertical="center" wrapText="1"/>
    </xf>
    <xf numFmtId="175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1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189" fontId="8" fillId="3" borderId="10" xfId="1" applyNumberFormat="1" applyFont="1" applyFill="1" applyBorder="1" applyAlignment="1">
      <alignment horizontal="center" vertical="center" wrapText="1"/>
    </xf>
    <xf numFmtId="189" fontId="8" fillId="3" borderId="37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89" fontId="24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5" fontId="18" fillId="3" borderId="9" xfId="0" applyNumberFormat="1" applyFont="1" applyFill="1" applyBorder="1" applyAlignment="1">
      <alignment horizontal="center" vertical="center" wrapText="1"/>
    </xf>
    <xf numFmtId="175" fontId="18" fillId="3" borderId="1" xfId="0" applyNumberFormat="1" applyFont="1" applyFill="1" applyBorder="1" applyAlignment="1">
      <alignment horizontal="center" vertical="center" wrapText="1"/>
    </xf>
    <xf numFmtId="175" fontId="18" fillId="3" borderId="6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25" fillId="3" borderId="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6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6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174" fontId="8" fillId="3" borderId="3" xfId="0" applyNumberFormat="1" applyFont="1" applyFill="1" applyBorder="1" applyAlignment="1">
      <alignment horizontal="left" vertical="center" wrapText="1"/>
    </xf>
    <xf numFmtId="174" fontId="8" fillId="3" borderId="0" xfId="0" applyNumberFormat="1" applyFont="1" applyFill="1" applyBorder="1" applyAlignment="1">
      <alignment horizontal="left" vertical="center" wrapText="1"/>
    </xf>
    <xf numFmtId="174" fontId="8" fillId="3" borderId="33" xfId="0" applyNumberFormat="1" applyFont="1" applyFill="1" applyBorder="1" applyAlignment="1">
      <alignment horizontal="left" vertical="center" wrapText="1"/>
    </xf>
    <xf numFmtId="175" fontId="25" fillId="3" borderId="64" xfId="0" applyNumberFormat="1" applyFont="1" applyFill="1" applyBorder="1" applyAlignment="1">
      <alignment horizontal="center" wrapText="1"/>
    </xf>
    <xf numFmtId="2" fontId="22" fillId="3" borderId="64" xfId="0" applyNumberFormat="1" applyFont="1" applyFill="1" applyBorder="1" applyAlignment="1">
      <alignment horizontal="center" wrapText="1"/>
    </xf>
    <xf numFmtId="175" fontId="18" fillId="3" borderId="73" xfId="0" applyNumberFormat="1" applyFont="1" applyFill="1" applyBorder="1" applyAlignment="1">
      <alignment horizontal="center" vertical="center" wrapText="1"/>
    </xf>
    <xf numFmtId="174" fontId="6" fillId="3" borderId="70" xfId="0" applyNumberFormat="1" applyFont="1" applyFill="1" applyBorder="1" applyAlignment="1">
      <alignment horizontal="center" vertical="center" wrapText="1"/>
    </xf>
    <xf numFmtId="174" fontId="6" fillId="3" borderId="0" xfId="0" applyNumberFormat="1" applyFont="1" applyFill="1" applyBorder="1" applyAlignment="1">
      <alignment horizontal="center" vertical="center" wrapText="1"/>
    </xf>
    <xf numFmtId="174" fontId="6" fillId="3" borderId="60" xfId="0" applyNumberFormat="1" applyFont="1" applyFill="1" applyBorder="1" applyAlignment="1">
      <alignment horizontal="center" vertical="center" wrapText="1"/>
    </xf>
    <xf numFmtId="174" fontId="6" fillId="3" borderId="67" xfId="0" applyNumberFormat="1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3" borderId="7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8" fillId="0" borderId="66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 wrapText="1"/>
    </xf>
    <xf numFmtId="2" fontId="6" fillId="0" borderId="60" xfId="0" applyNumberFormat="1" applyFont="1" applyFill="1" applyBorder="1" applyAlignment="1">
      <alignment horizontal="center" vertical="center" wrapText="1"/>
    </xf>
    <xf numFmtId="2" fontId="6" fillId="0" borderId="7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175" fontId="18" fillId="3" borderId="66" xfId="0" applyNumberFormat="1" applyFont="1" applyFill="1" applyBorder="1" applyAlignment="1">
      <alignment horizontal="center" vertical="center" wrapText="1"/>
    </xf>
    <xf numFmtId="175" fontId="18" fillId="3" borderId="64" xfId="0" applyNumberFormat="1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center" vertical="center" wrapText="1"/>
    </xf>
    <xf numFmtId="175" fontId="18" fillId="3" borderId="65" xfId="0" applyNumberFormat="1" applyFont="1" applyFill="1" applyBorder="1" applyAlignment="1">
      <alignment horizontal="center" vertical="center" wrapText="1"/>
    </xf>
    <xf numFmtId="175" fontId="6" fillId="3" borderId="66" xfId="0" applyNumberFormat="1" applyFont="1" applyFill="1" applyBorder="1" applyAlignment="1">
      <alignment horizontal="center" vertical="center" wrapText="1"/>
    </xf>
    <xf numFmtId="175" fontId="6" fillId="3" borderId="64" xfId="0" applyNumberFormat="1" applyFont="1" applyFill="1" applyBorder="1" applyAlignment="1">
      <alignment horizontal="center" vertical="center" wrapText="1"/>
    </xf>
    <xf numFmtId="2" fontId="22" fillId="3" borderId="6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175" fontId="25" fillId="3" borderId="9" xfId="0" applyNumberFormat="1" applyFont="1" applyFill="1" applyBorder="1" applyAlignment="1">
      <alignment horizontal="center"/>
    </xf>
    <xf numFmtId="175" fontId="25" fillId="3" borderId="1" xfId="0" applyNumberFormat="1" applyFont="1" applyFill="1" applyBorder="1" applyAlignment="1">
      <alignment horizontal="center"/>
    </xf>
    <xf numFmtId="175" fontId="25" fillId="3" borderId="68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6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3832"/>
  <sheetViews>
    <sheetView tabSelected="1" zoomScaleNormal="100" workbookViewId="0">
      <selection activeCell="B7" sqref="B7:AF7"/>
    </sheetView>
  </sheetViews>
  <sheetFormatPr defaultRowHeight="12.75"/>
  <cols>
    <col min="1" max="1" width="6.140625" style="3" customWidth="1"/>
    <col min="2" max="2" width="35.140625" style="11" customWidth="1"/>
    <col min="3" max="3" width="13.85546875" style="11" customWidth="1"/>
    <col min="4" max="4" width="2.140625" style="11" hidden="1" customWidth="1"/>
    <col min="5" max="5" width="19.5703125" style="11" customWidth="1"/>
    <col min="6" max="6" width="10.140625" style="11" customWidth="1"/>
    <col min="7" max="7" width="8.5703125" style="11" customWidth="1"/>
    <col min="8" max="8" width="7.85546875" style="11" customWidth="1"/>
    <col min="9" max="10" width="12.140625" style="11" hidden="1" customWidth="1"/>
    <col min="11" max="11" width="8.28515625" style="20" customWidth="1"/>
    <col min="12" max="12" width="6.85546875" style="1" customWidth="1"/>
    <col min="13" max="13" width="7.7109375" style="1" customWidth="1"/>
    <col min="14" max="14" width="8.5703125" style="11" customWidth="1"/>
    <col min="15" max="15" width="8.5703125" style="1" customWidth="1"/>
    <col min="16" max="16" width="7.5703125" style="1" customWidth="1"/>
    <col min="17" max="17" width="9.42578125" style="20" customWidth="1"/>
    <col min="18" max="18" width="8.7109375" style="1" customWidth="1"/>
    <col min="19" max="19" width="6.8554687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0.28515625" style="2" hidden="1" customWidth="1"/>
    <col min="25" max="25" width="8.28515625" style="20" customWidth="1"/>
    <col min="26" max="26" width="8.5703125" style="1" customWidth="1"/>
    <col min="27" max="27" width="7.140625" style="1" customWidth="1"/>
    <col min="28" max="28" width="8.85546875" style="20" customWidth="1"/>
    <col min="29" max="29" width="7.85546875" style="1" customWidth="1"/>
    <col min="30" max="30" width="7.42578125" style="1" customWidth="1"/>
    <col min="31" max="31" width="8.28515625" style="20" customWidth="1"/>
    <col min="32" max="32" width="9" style="1" customWidth="1"/>
    <col min="33" max="33" width="6.28515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5.5703125" style="1" hidden="1" customWidth="1"/>
    <col min="39" max="39" width="9.42578125" style="20" customWidth="1"/>
    <col min="40" max="40" width="8.140625" style="1" customWidth="1"/>
    <col min="41" max="41" width="7" style="1" customWidth="1"/>
    <col min="42" max="42" width="9" style="20" customWidth="1"/>
    <col min="43" max="43" width="8.140625" style="1" customWidth="1"/>
    <col min="44" max="44" width="7.5703125" style="1" customWidth="1"/>
    <col min="45" max="45" width="8.85546875" style="20" customWidth="1"/>
    <col min="46" max="46" width="7.28515625" style="1" customWidth="1"/>
    <col min="47" max="47" width="6.710937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2.140625" style="1" hidden="1" customWidth="1"/>
    <col min="53" max="53" width="9.42578125" style="20" customWidth="1"/>
    <col min="54" max="54" width="7.7109375" style="1" customWidth="1"/>
    <col min="55" max="55" width="10.5703125" style="1" customWidth="1"/>
    <col min="56" max="56" width="8.7109375" style="20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20" customWidth="1"/>
    <col min="61" max="61" width="8.28515625" style="1" customWidth="1"/>
    <col min="62" max="62" width="6" style="5" customWidth="1"/>
    <col min="63" max="63" width="13.140625" style="1" hidden="1" customWidth="1"/>
    <col min="64" max="64" width="11.42578125" style="1" hidden="1" customWidth="1"/>
    <col min="65" max="65" width="18" style="1" hidden="1" customWidth="1"/>
    <col min="66" max="66" width="9.85546875" style="1" hidden="1" customWidth="1"/>
    <col min="67" max="67" width="122.7109375" style="11" customWidth="1"/>
    <col min="68" max="68" width="62.7109375" style="3" customWidth="1"/>
    <col min="69" max="69" width="33.28515625" style="1" customWidth="1"/>
    <col min="70" max="16384" width="9.140625" style="1"/>
  </cols>
  <sheetData>
    <row r="1" spans="1:68" ht="14.25">
      <c r="A1" s="1"/>
      <c r="B1" s="1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493" t="s">
        <v>57</v>
      </c>
      <c r="BK1" s="493"/>
      <c r="BL1" s="493"/>
      <c r="BM1" s="493"/>
      <c r="BN1" s="493"/>
      <c r="BO1" s="493"/>
      <c r="BP1" s="493"/>
    </row>
    <row r="2" spans="1:68" ht="15">
      <c r="A2" s="1"/>
      <c r="B2" s="47"/>
      <c r="C2" s="1"/>
      <c r="D2" s="2"/>
      <c r="E2" s="2"/>
      <c r="F2" s="2"/>
      <c r="G2" s="2"/>
      <c r="H2" s="2"/>
      <c r="I2" s="2"/>
      <c r="J2" s="2"/>
      <c r="K2" s="53"/>
      <c r="L2" s="2"/>
      <c r="M2" s="2"/>
      <c r="N2" s="53"/>
      <c r="O2" s="2"/>
      <c r="P2" s="2"/>
      <c r="Q2" s="2"/>
      <c r="R2" s="53"/>
      <c r="S2" s="2"/>
      <c r="Y2" s="1"/>
      <c r="AB2" s="33"/>
      <c r="AD2" s="33"/>
      <c r="AE2" s="1"/>
      <c r="AG2" s="1"/>
      <c r="AM2" s="1"/>
      <c r="AP2" s="1"/>
      <c r="AQ2" s="33"/>
      <c r="AS2" s="1"/>
      <c r="AU2" s="1"/>
      <c r="BA2" s="1"/>
      <c r="BD2" s="1"/>
      <c r="BG2" s="1"/>
      <c r="BH2" s="1"/>
      <c r="BJ2" s="493" t="s">
        <v>58</v>
      </c>
      <c r="BK2" s="493"/>
      <c r="BL2" s="493"/>
      <c r="BM2" s="493"/>
      <c r="BN2" s="493"/>
      <c r="BO2" s="493"/>
      <c r="BP2" s="493"/>
    </row>
    <row r="3" spans="1:68" ht="15">
      <c r="A3" s="1"/>
      <c r="B3" s="47"/>
      <c r="C3" s="1"/>
      <c r="D3" s="2"/>
      <c r="E3" s="2"/>
      <c r="F3" s="2"/>
      <c r="G3" s="2"/>
      <c r="H3" s="2"/>
      <c r="I3" s="2"/>
      <c r="J3" s="2"/>
      <c r="K3" s="53"/>
      <c r="L3" s="2"/>
      <c r="M3" s="2"/>
      <c r="N3" s="2"/>
      <c r="O3" s="2"/>
      <c r="P3" s="2"/>
      <c r="Q3" s="53"/>
      <c r="R3" s="53"/>
      <c r="S3" s="2"/>
      <c r="Y3" s="33"/>
      <c r="AB3" s="1"/>
      <c r="AD3" s="33"/>
      <c r="AE3" s="1"/>
      <c r="AF3" s="33"/>
      <c r="AG3" s="1"/>
      <c r="AM3" s="33"/>
      <c r="AN3" s="33"/>
      <c r="AO3" s="33"/>
      <c r="AP3" s="1"/>
      <c r="AS3" s="1"/>
      <c r="AU3" s="1"/>
      <c r="BA3" s="1"/>
      <c r="BD3" s="1"/>
      <c r="BG3" s="1"/>
      <c r="BH3" s="1"/>
      <c r="BJ3" s="1"/>
      <c r="BO3" s="493" t="s">
        <v>59</v>
      </c>
      <c r="BP3" s="493"/>
    </row>
    <row r="4" spans="1:68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3"/>
      <c r="S4" s="2"/>
      <c r="Y4" s="1"/>
      <c r="AA4" s="33"/>
      <c r="AB4" s="33"/>
      <c r="AC4" s="33"/>
      <c r="AE4" s="33"/>
      <c r="AG4" s="1"/>
      <c r="AM4" s="1"/>
      <c r="AP4" s="1"/>
      <c r="AQ4" s="33"/>
      <c r="AR4" s="33"/>
      <c r="AS4" s="1"/>
      <c r="AU4" s="33"/>
      <c r="BA4" s="1"/>
      <c r="BB4" s="33"/>
      <c r="BD4" s="1"/>
      <c r="BG4" s="1"/>
      <c r="BH4" s="1"/>
      <c r="BJ4" s="1"/>
      <c r="BO4" s="586"/>
      <c r="BP4" s="586"/>
    </row>
    <row r="5" spans="1:68">
      <c r="A5" s="1"/>
      <c r="B5" s="596" t="s">
        <v>38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1"/>
      <c r="AM5" s="1"/>
      <c r="AN5" s="33"/>
      <c r="AP5" s="1"/>
      <c r="AQ5" s="33"/>
      <c r="AS5" s="33"/>
      <c r="AU5" s="1"/>
      <c r="BA5" s="33"/>
      <c r="BD5" s="1"/>
      <c r="BE5" s="33"/>
      <c r="BG5" s="1"/>
      <c r="BH5" s="1"/>
      <c r="BJ5" s="1"/>
      <c r="BO5" s="586"/>
      <c r="BP5" s="586"/>
    </row>
    <row r="6" spans="1:68" ht="14.25">
      <c r="A6" s="1"/>
      <c r="B6" s="597" t="s">
        <v>37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48"/>
      <c r="AG6" s="33"/>
      <c r="AM6" s="1"/>
      <c r="AP6" s="1"/>
      <c r="AQ6" s="33"/>
      <c r="AS6" s="1"/>
      <c r="AU6" s="1"/>
      <c r="BA6" s="1"/>
      <c r="BB6" s="33"/>
      <c r="BD6" s="1"/>
      <c r="BG6" s="1"/>
      <c r="BH6" s="1"/>
      <c r="BI6" s="33"/>
      <c r="BJ6" s="1"/>
      <c r="BO6" s="586" t="s">
        <v>60</v>
      </c>
      <c r="BP6" s="586"/>
    </row>
    <row r="7" spans="1:68" ht="14.25">
      <c r="A7" s="1"/>
      <c r="B7" s="597" t="s">
        <v>125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1"/>
      <c r="AM7" s="1"/>
      <c r="AP7" s="1"/>
      <c r="AS7" s="1"/>
      <c r="AU7" s="1"/>
      <c r="BA7" s="1"/>
      <c r="BD7" s="1"/>
      <c r="BG7" s="1"/>
      <c r="BH7" s="1"/>
      <c r="BJ7" s="1"/>
      <c r="BO7" s="1"/>
      <c r="BP7" s="1"/>
    </row>
    <row r="8" spans="1:68" ht="15" thickBot="1">
      <c r="A8" s="1"/>
      <c r="B8" s="155"/>
      <c r="C8" s="155"/>
      <c r="D8" s="155"/>
      <c r="E8" s="155"/>
      <c r="F8" s="155"/>
      <c r="G8" s="155"/>
      <c r="H8" s="155"/>
      <c r="I8" s="316"/>
      <c r="J8" s="316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"/>
      <c r="AM8" s="1"/>
      <c r="AP8" s="1"/>
      <c r="AS8" s="1"/>
      <c r="AU8" s="1"/>
      <c r="BA8" s="1"/>
      <c r="BB8" s="33"/>
      <c r="BD8" s="1"/>
      <c r="BG8" s="1"/>
      <c r="BH8" s="1"/>
      <c r="BJ8" s="1"/>
      <c r="BO8" s="1"/>
      <c r="BP8" s="1"/>
    </row>
    <row r="9" spans="1:68" ht="24.75" customHeight="1" thickBot="1">
      <c r="A9" s="572" t="s">
        <v>31</v>
      </c>
      <c r="B9" s="575" t="s">
        <v>110</v>
      </c>
      <c r="C9" s="578" t="s">
        <v>111</v>
      </c>
      <c r="D9" s="575" t="s">
        <v>34</v>
      </c>
      <c r="E9" s="575" t="s">
        <v>21</v>
      </c>
      <c r="F9" s="564" t="s">
        <v>112</v>
      </c>
      <c r="G9" s="565"/>
      <c r="H9" s="566"/>
      <c r="I9" s="317"/>
      <c r="J9" s="317"/>
      <c r="K9" s="594" t="s">
        <v>56</v>
      </c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5"/>
      <c r="AS9" s="595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  <c r="BO9" s="604" t="s">
        <v>26</v>
      </c>
      <c r="BP9" s="578" t="s">
        <v>28</v>
      </c>
    </row>
    <row r="10" spans="1:68" ht="25.5" customHeight="1" thickBot="1">
      <c r="A10" s="573"/>
      <c r="B10" s="576"/>
      <c r="C10" s="579"/>
      <c r="D10" s="576"/>
      <c r="E10" s="576"/>
      <c r="F10" s="567"/>
      <c r="G10" s="568"/>
      <c r="H10" s="569"/>
      <c r="I10" s="318"/>
      <c r="J10" s="318"/>
      <c r="K10" s="562" t="s">
        <v>2</v>
      </c>
      <c r="L10" s="562"/>
      <c r="M10" s="563"/>
      <c r="N10" s="559" t="s">
        <v>1</v>
      </c>
      <c r="O10" s="559"/>
      <c r="P10" s="559"/>
      <c r="Q10" s="561" t="s">
        <v>5</v>
      </c>
      <c r="R10" s="562"/>
      <c r="S10" s="563"/>
      <c r="T10" s="598" t="s">
        <v>6</v>
      </c>
      <c r="U10" s="598"/>
      <c r="V10" s="599"/>
      <c r="W10" s="243"/>
      <c r="X10" s="243"/>
      <c r="Y10" s="558" t="s">
        <v>7</v>
      </c>
      <c r="Z10" s="559"/>
      <c r="AA10" s="559"/>
      <c r="AB10" s="558" t="s">
        <v>8</v>
      </c>
      <c r="AC10" s="559"/>
      <c r="AD10" s="560"/>
      <c r="AE10" s="570" t="s">
        <v>9</v>
      </c>
      <c r="AF10" s="570"/>
      <c r="AG10" s="571"/>
      <c r="AH10" s="607" t="s">
        <v>10</v>
      </c>
      <c r="AI10" s="590"/>
      <c r="AJ10" s="590"/>
      <c r="AK10" s="244"/>
      <c r="AL10" s="244"/>
      <c r="AM10" s="558" t="s">
        <v>12</v>
      </c>
      <c r="AN10" s="559"/>
      <c r="AO10" s="560"/>
      <c r="AP10" s="558" t="s">
        <v>13</v>
      </c>
      <c r="AQ10" s="559"/>
      <c r="AR10" s="560"/>
      <c r="AS10" s="561" t="s">
        <v>14</v>
      </c>
      <c r="AT10" s="562"/>
      <c r="AU10" s="563"/>
      <c r="AV10" s="590" t="s">
        <v>11</v>
      </c>
      <c r="AW10" s="590"/>
      <c r="AX10" s="591"/>
      <c r="AY10" s="244"/>
      <c r="AZ10" s="244"/>
      <c r="BA10" s="558" t="s">
        <v>15</v>
      </c>
      <c r="BB10" s="559"/>
      <c r="BC10" s="559"/>
      <c r="BD10" s="558" t="s">
        <v>16</v>
      </c>
      <c r="BE10" s="559"/>
      <c r="BF10" s="559"/>
      <c r="BG10" s="560"/>
      <c r="BH10" s="570" t="s">
        <v>17</v>
      </c>
      <c r="BI10" s="570"/>
      <c r="BJ10" s="571"/>
      <c r="BK10" s="592" t="s">
        <v>20</v>
      </c>
      <c r="BL10" s="593"/>
      <c r="BM10" s="243"/>
      <c r="BN10" s="243"/>
      <c r="BO10" s="605"/>
      <c r="BP10" s="579"/>
    </row>
    <row r="11" spans="1:68" ht="42" customHeight="1" thickBot="1">
      <c r="A11" s="574"/>
      <c r="B11" s="577"/>
      <c r="C11" s="580"/>
      <c r="D11" s="577"/>
      <c r="E11" s="577"/>
      <c r="F11" s="246" t="s">
        <v>114</v>
      </c>
      <c r="G11" s="247" t="s">
        <v>22</v>
      </c>
      <c r="H11" s="248" t="s">
        <v>113</v>
      </c>
      <c r="I11" s="245"/>
      <c r="J11" s="245"/>
      <c r="K11" s="246" t="s">
        <v>114</v>
      </c>
      <c r="L11" s="247" t="s">
        <v>22</v>
      </c>
      <c r="M11" s="248" t="s">
        <v>113</v>
      </c>
      <c r="N11" s="246" t="s">
        <v>114</v>
      </c>
      <c r="O11" s="247" t="s">
        <v>22</v>
      </c>
      <c r="P11" s="248" t="s">
        <v>113</v>
      </c>
      <c r="Q11" s="246" t="s">
        <v>114</v>
      </c>
      <c r="R11" s="247" t="s">
        <v>22</v>
      </c>
      <c r="S11" s="248" t="s">
        <v>113</v>
      </c>
      <c r="T11" s="249" t="s">
        <v>3</v>
      </c>
      <c r="U11" s="247" t="s">
        <v>23</v>
      </c>
      <c r="V11" s="250" t="s">
        <v>25</v>
      </c>
      <c r="W11" s="245"/>
      <c r="X11" s="245"/>
      <c r="Y11" s="246" t="s">
        <v>114</v>
      </c>
      <c r="Z11" s="247" t="s">
        <v>22</v>
      </c>
      <c r="AA11" s="248" t="s">
        <v>113</v>
      </c>
      <c r="AB11" s="246" t="s">
        <v>114</v>
      </c>
      <c r="AC11" s="247" t="s">
        <v>22</v>
      </c>
      <c r="AD11" s="248" t="s">
        <v>113</v>
      </c>
      <c r="AE11" s="246" t="s">
        <v>114</v>
      </c>
      <c r="AF11" s="247" t="s">
        <v>22</v>
      </c>
      <c r="AG11" s="248" t="s">
        <v>113</v>
      </c>
      <c r="AH11" s="249" t="s">
        <v>3</v>
      </c>
      <c r="AI11" s="247" t="s">
        <v>4</v>
      </c>
      <c r="AJ11" s="250" t="s">
        <v>24</v>
      </c>
      <c r="AK11" s="245"/>
      <c r="AL11" s="245"/>
      <c r="AM11" s="246" t="s">
        <v>114</v>
      </c>
      <c r="AN11" s="247" t="s">
        <v>22</v>
      </c>
      <c r="AO11" s="248" t="s">
        <v>113</v>
      </c>
      <c r="AP11" s="246" t="s">
        <v>114</v>
      </c>
      <c r="AQ11" s="247" t="s">
        <v>22</v>
      </c>
      <c r="AR11" s="248" t="s">
        <v>113</v>
      </c>
      <c r="AS11" s="246" t="s">
        <v>114</v>
      </c>
      <c r="AT11" s="247" t="s">
        <v>22</v>
      </c>
      <c r="AU11" s="248" t="s">
        <v>113</v>
      </c>
      <c r="AV11" s="249" t="s">
        <v>3</v>
      </c>
      <c r="AW11" s="251" t="s">
        <v>23</v>
      </c>
      <c r="AX11" s="252" t="s">
        <v>24</v>
      </c>
      <c r="AY11" s="252"/>
      <c r="AZ11" s="252"/>
      <c r="BA11" s="246" t="s">
        <v>114</v>
      </c>
      <c r="BB11" s="247" t="s">
        <v>22</v>
      </c>
      <c r="BC11" s="248" t="s">
        <v>113</v>
      </c>
      <c r="BD11" s="246" t="s">
        <v>114</v>
      </c>
      <c r="BE11" s="247" t="s">
        <v>22</v>
      </c>
      <c r="BF11" s="248" t="s">
        <v>113</v>
      </c>
      <c r="BG11" s="248" t="s">
        <v>113</v>
      </c>
      <c r="BH11" s="246" t="s">
        <v>114</v>
      </c>
      <c r="BI11" s="247" t="s">
        <v>22</v>
      </c>
      <c r="BJ11" s="248" t="s">
        <v>113</v>
      </c>
      <c r="BK11" s="248" t="s">
        <v>113</v>
      </c>
      <c r="BL11" s="253" t="s">
        <v>4</v>
      </c>
      <c r="BM11" s="254"/>
      <c r="BN11" s="254"/>
      <c r="BO11" s="606"/>
      <c r="BP11" s="580"/>
    </row>
    <row r="12" spans="1:68" ht="45.75" hidden="1" customHeight="1" thickBot="1">
      <c r="B12" s="119" t="s">
        <v>0</v>
      </c>
      <c r="C12" s="21"/>
      <c r="D12" s="18"/>
      <c r="E12" s="18"/>
      <c r="F12" s="22" t="e">
        <f>#REF!+#REF!</f>
        <v>#REF!</v>
      </c>
      <c r="G12" s="22" t="e">
        <f>#REF!+#REF!</f>
        <v>#REF!</v>
      </c>
      <c r="H12" s="22" t="e">
        <f>(G12/F12)*100</f>
        <v>#REF!</v>
      </c>
      <c r="I12" s="22"/>
      <c r="J12" s="22"/>
      <c r="K12" s="15" t="e">
        <f>#REF!+#REF!</f>
        <v>#REF!</v>
      </c>
      <c r="L12" s="13" t="e">
        <f>#REF!+#REF!</f>
        <v>#REF!</v>
      </c>
      <c r="M12" s="16" t="e">
        <f>L12/K12*100</f>
        <v>#REF!</v>
      </c>
      <c r="N12" s="12" t="e">
        <f>#REF!+#REF!</f>
        <v>#REF!</v>
      </c>
      <c r="O12" s="13" t="e">
        <f>#REF!+#REF!</f>
        <v>#REF!</v>
      </c>
      <c r="P12" s="14" t="e">
        <f>O12/N12*100</f>
        <v>#REF!</v>
      </c>
      <c r="Q12" s="34" t="e">
        <f>#REF!+#REF!</f>
        <v>#REF!</v>
      </c>
      <c r="R12" s="35" t="e">
        <f>#REF!+#REF!</f>
        <v>#REF!</v>
      </c>
      <c r="S12" s="35" t="e">
        <f>R12/Q12*100</f>
        <v>#REF!</v>
      </c>
      <c r="T12" s="12" t="e">
        <f>#REF!+#REF!</f>
        <v>#REF!</v>
      </c>
      <c r="U12" s="16" t="e">
        <f>#REF!+#REF!</f>
        <v>#REF!</v>
      </c>
      <c r="V12" s="24" t="e">
        <f>U12/T12*100</f>
        <v>#REF!</v>
      </c>
      <c r="W12" s="24"/>
      <c r="X12" s="24"/>
      <c r="Y12" s="15" t="e">
        <f>#REF!+#REF!</f>
        <v>#REF!</v>
      </c>
      <c r="Z12" s="13" t="e">
        <f>#REF!+#REF!</f>
        <v>#REF!</v>
      </c>
      <c r="AA12" s="14" t="e">
        <f>Z12/Y12*100</f>
        <v>#REF!</v>
      </c>
      <c r="AB12" s="15" t="e">
        <f>#REF!+#REF!</f>
        <v>#REF!</v>
      </c>
      <c r="AC12" s="13" t="e">
        <f>#REF!+#REF!</f>
        <v>#REF!</v>
      </c>
      <c r="AD12" s="16"/>
      <c r="AE12" s="36" t="e">
        <f>#REF!+#REF!</f>
        <v>#REF!</v>
      </c>
      <c r="AF12" s="37" t="e">
        <f>#REF!+#REF!</f>
        <v>#REF!</v>
      </c>
      <c r="AG12" s="38"/>
      <c r="AH12" s="12" t="e">
        <f>#REF!+#REF!</f>
        <v>#REF!</v>
      </c>
      <c r="AI12" s="13" t="e">
        <f>#REF!+#REF!</f>
        <v>#REF!</v>
      </c>
      <c r="AJ12" s="14"/>
      <c r="AK12" s="24"/>
      <c r="AL12" s="24"/>
      <c r="AM12" s="15" t="e">
        <f>#REF!+#REF!</f>
        <v>#REF!</v>
      </c>
      <c r="AN12" s="13" t="e">
        <f>#REF!+#REF!</f>
        <v>#REF!</v>
      </c>
      <c r="AO12" s="16"/>
      <c r="AP12" s="12" t="e">
        <f>#REF!+#REF!</f>
        <v>#REF!</v>
      </c>
      <c r="AQ12" s="13" t="e">
        <f>#REF!+#REF!</f>
        <v>#REF!</v>
      </c>
      <c r="AR12" s="14"/>
      <c r="AS12" s="34" t="e">
        <f>#REF!+#REF!</f>
        <v>#REF!</v>
      </c>
      <c r="AT12" s="39" t="e">
        <f>#REF!+#REF!</f>
        <v>#REF!</v>
      </c>
      <c r="AU12" s="40"/>
      <c r="AV12" s="12" t="e">
        <f>#REF!+#REF!</f>
        <v>#REF!</v>
      </c>
      <c r="AW12" s="16" t="e">
        <f>#REF!+#REF!</f>
        <v>#REF!</v>
      </c>
      <c r="AX12" s="24" t="e">
        <f>AW12/AV12*100</f>
        <v>#REF!</v>
      </c>
      <c r="AY12" s="24"/>
      <c r="AZ12" s="24"/>
      <c r="BA12" s="15" t="e">
        <f>#REF!+#REF!</f>
        <v>#REF!</v>
      </c>
      <c r="BB12" s="13" t="e">
        <f>#REF!+#REF!</f>
        <v>#REF!</v>
      </c>
      <c r="BC12" s="14"/>
      <c r="BD12" s="15" t="e">
        <f>#REF!+#REF!</f>
        <v>#REF!</v>
      </c>
      <c r="BE12" s="13" t="e">
        <f>#REF!+#REF!</f>
        <v>#REF!</v>
      </c>
      <c r="BF12" s="13" t="e">
        <f>#REF!+#REF!+#REF!+#REF!+#REF!</f>
        <v>#REF!</v>
      </c>
      <c r="BG12" s="16"/>
      <c r="BH12" s="45" t="e">
        <f>#REF!+#REF!</f>
        <v>#REF!</v>
      </c>
      <c r="BI12" s="39" t="e">
        <f>#REF!+#REF!</f>
        <v>#REF!</v>
      </c>
      <c r="BJ12" s="40"/>
      <c r="BK12" s="12" t="e">
        <f>#REF!+#REF!</f>
        <v>#REF!</v>
      </c>
      <c r="BL12" s="14" t="e">
        <f>#REF!+#REF!</f>
        <v>#REF!</v>
      </c>
      <c r="BM12" s="24"/>
      <c r="BN12" s="24"/>
      <c r="BO12" s="25"/>
      <c r="BP12" s="17"/>
    </row>
    <row r="13" spans="1:68" ht="0.75" hidden="1" customHeight="1" thickBot="1">
      <c r="A13" s="121">
        <v>1</v>
      </c>
      <c r="B13" s="120" t="s">
        <v>54</v>
      </c>
      <c r="C13" s="587" t="s">
        <v>53</v>
      </c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8"/>
      <c r="AH13" s="588"/>
      <c r="AI13" s="588"/>
      <c r="AJ13" s="588"/>
      <c r="AK13" s="588"/>
      <c r="AL13" s="588"/>
      <c r="AM13" s="588"/>
      <c r="AN13" s="588"/>
      <c r="AO13" s="588"/>
      <c r="AP13" s="588"/>
      <c r="AQ13" s="588"/>
      <c r="AR13" s="588"/>
      <c r="AS13" s="588"/>
      <c r="AT13" s="588"/>
      <c r="AU13" s="588"/>
      <c r="AV13" s="588"/>
      <c r="AW13" s="588"/>
      <c r="AX13" s="588"/>
      <c r="AY13" s="588"/>
      <c r="AZ13" s="588"/>
      <c r="BA13" s="588"/>
      <c r="BB13" s="588"/>
      <c r="BC13" s="588"/>
      <c r="BD13" s="588"/>
      <c r="BE13" s="588"/>
      <c r="BF13" s="588"/>
      <c r="BG13" s="588"/>
      <c r="BH13" s="588"/>
      <c r="BI13" s="588"/>
      <c r="BJ13" s="589"/>
      <c r="BK13" s="44"/>
      <c r="BL13" s="41"/>
      <c r="BM13" s="70"/>
      <c r="BN13" s="70"/>
      <c r="BO13" s="42"/>
      <c r="BP13" s="43"/>
    </row>
    <row r="14" spans="1:68" ht="21" hidden="1" customHeight="1" thickBot="1">
      <c r="A14" s="192" t="s">
        <v>36</v>
      </c>
      <c r="B14" s="193" t="s">
        <v>49</v>
      </c>
      <c r="C14" s="630" t="s">
        <v>52</v>
      </c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0"/>
      <c r="BG14" s="630"/>
      <c r="BH14" s="630"/>
      <c r="BI14" s="630"/>
      <c r="BJ14" s="631"/>
      <c r="BK14" s="44"/>
      <c r="BL14" s="41"/>
      <c r="BM14" s="70"/>
      <c r="BN14" s="70"/>
      <c r="BO14" s="52"/>
      <c r="BP14" s="52"/>
    </row>
    <row r="15" spans="1:68">
      <c r="A15" s="541" t="s">
        <v>19</v>
      </c>
      <c r="B15" s="550" t="s">
        <v>51</v>
      </c>
      <c r="C15" s="542"/>
      <c r="D15" s="545"/>
      <c r="E15" s="194" t="s">
        <v>99</v>
      </c>
      <c r="F15" s="294">
        <f>F21+F27+F32+F37+F42+F47+F52+F57+F62+F74+F80</f>
        <v>295144.3000000001</v>
      </c>
      <c r="G15" s="295">
        <f>G17+G18</f>
        <v>287495.3</v>
      </c>
      <c r="H15" s="296">
        <f>G15/F15*100</f>
        <v>97.408386338479133</v>
      </c>
      <c r="I15" s="323">
        <f>K15+N15+Q15+Y15+AB15+AE15+AM15+AP15+AS15</f>
        <v>240081.80000000002</v>
      </c>
      <c r="J15" s="144">
        <f>G15/I15*100</f>
        <v>119.74889391865604</v>
      </c>
      <c r="K15" s="138">
        <f>K21+K27+K32+K37+K42+K47+K52+K57+K62+K74+K80</f>
        <v>493.1</v>
      </c>
      <c r="L15" s="122">
        <f>L21+L27+L32+L37+L42+L47+L52+L57+L62+L74+L80</f>
        <v>471.1</v>
      </c>
      <c r="M15" s="123">
        <f>M18</f>
        <v>95.538430338673692</v>
      </c>
      <c r="N15" s="183">
        <f>N21+N27+N32+N37+N42+N47+N52+N57+N62+N74+N80</f>
        <v>17261.5</v>
      </c>
      <c r="O15" s="122">
        <f>O21+O27+O32+O37+O42+O47+O52+O57+O62+O74+O80</f>
        <v>17108.5</v>
      </c>
      <c r="P15" s="123">
        <f>O15/N15*100</f>
        <v>99.11363438866843</v>
      </c>
      <c r="Q15" s="138">
        <f>Q21+Q27+Q32+Q37+Q42+Q47+Q52+Q57+Q62+Q74+Q80</f>
        <v>38748.799999999996</v>
      </c>
      <c r="R15" s="122">
        <f>R21+R27+R32+R37+R42+R47+R52+R57+R62+R74+R80</f>
        <v>33011.199999999997</v>
      </c>
      <c r="S15" s="123">
        <f>R15/Q15*100</f>
        <v>85.192831778016355</v>
      </c>
      <c r="T15" s="183">
        <f t="shared" ref="T15:Z15" si="0">T21+T27+T32+T37+T42+T47+T52+T57+T62+T74+T80</f>
        <v>0</v>
      </c>
      <c r="U15" s="122">
        <f t="shared" si="0"/>
        <v>0</v>
      </c>
      <c r="V15" s="122">
        <f t="shared" si="0"/>
        <v>0</v>
      </c>
      <c r="W15" s="122">
        <f t="shared" si="0"/>
        <v>0</v>
      </c>
      <c r="X15" s="146">
        <f t="shared" si="0"/>
        <v>56503.399999999994</v>
      </c>
      <c r="Y15" s="138">
        <f t="shared" si="0"/>
        <v>17973.7</v>
      </c>
      <c r="Z15" s="122">
        <f t="shared" si="0"/>
        <v>18310.099999999999</v>
      </c>
      <c r="AA15" s="123">
        <f>Z15/Y15*100</f>
        <v>101.8716235388373</v>
      </c>
      <c r="AB15" s="138">
        <f>AB21+AB27+AB32+AB37+AB42+AB47+AB52+AB57+AB62+AB74+AB80</f>
        <v>11293.3</v>
      </c>
      <c r="AC15" s="122">
        <f>AC21+AC27+AC32+AC37+AC42+AC47+AC52+AC57+AC62+AC74+AC80</f>
        <v>11110.300000000001</v>
      </c>
      <c r="AD15" s="123">
        <f>AC15/AB15*100</f>
        <v>98.379570187633391</v>
      </c>
      <c r="AE15" s="138">
        <f>AE21+AE27+AE32+AE37+AE42+AE47+AE52+AE57+AE62+AE74+AE80</f>
        <v>30243.199999999997</v>
      </c>
      <c r="AF15" s="122">
        <f>AF21+AF27+AF32+AF37+AF42+AF47+AF52+AF57+AF62+AF74+AF80</f>
        <v>18284.800000000003</v>
      </c>
      <c r="AG15" s="123">
        <f>AF15/AE15*100</f>
        <v>60.459210665538052</v>
      </c>
      <c r="AH15" s="183">
        <f t="shared" ref="AH15:AN15" si="1">AH21+AH27+AH32+AH37+AH42+AH47+AH52+AH57+AH62+AH74+AH80</f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46">
        <f t="shared" si="1"/>
        <v>59510.200000000004</v>
      </c>
      <c r="AM15" s="138">
        <f t="shared" si="1"/>
        <v>16585.399999999994</v>
      </c>
      <c r="AN15" s="122">
        <f t="shared" si="1"/>
        <v>16942.8</v>
      </c>
      <c r="AO15" s="123">
        <f>AN15/AM15*100</f>
        <v>102.154907328132</v>
      </c>
      <c r="AP15" s="138">
        <f>AP21+AP27+AP32+AP37+AP42+AP47+AP52+AP57+AP62+AP74+AP80</f>
        <v>22953.600000000002</v>
      </c>
      <c r="AQ15" s="122">
        <f>AQ21+AQ27+AQ32+AQ37+AQ42+AQ47+AQ52+AQ57+AQ62+AQ74+AQ80</f>
        <v>23833.800000000003</v>
      </c>
      <c r="AR15" s="123">
        <v>100</v>
      </c>
      <c r="AS15" s="138">
        <f>AS21+AS27+AS32+AS37+AS42+AS47+AS52+AS57+AS62+AS74+AS80</f>
        <v>84529.200000000012</v>
      </c>
      <c r="AT15" s="122">
        <f>AT21+AT27+AT32+AT37+AT42+AT47+AT52+AT57+AT62+AT74+AT80</f>
        <v>28503.000000000004</v>
      </c>
      <c r="AU15" s="123">
        <f>AT15/AS15*100</f>
        <v>33.719708692380856</v>
      </c>
      <c r="AV15" s="183">
        <f t="shared" ref="AV15:BB15" si="2">AV21+AV27+AV32+AV37+AV42+AV47+AV52+AV57+AV62+AV74+AV80</f>
        <v>0</v>
      </c>
      <c r="AW15" s="122">
        <f t="shared" si="2"/>
        <v>0</v>
      </c>
      <c r="AX15" s="122">
        <f t="shared" si="2"/>
        <v>0</v>
      </c>
      <c r="AY15" s="122">
        <f t="shared" si="2"/>
        <v>0</v>
      </c>
      <c r="AZ15" s="146">
        <f t="shared" si="2"/>
        <v>124068.20000000003</v>
      </c>
      <c r="BA15" s="138">
        <f t="shared" si="2"/>
        <v>17119.900000000001</v>
      </c>
      <c r="BB15" s="122">
        <f t="shared" si="2"/>
        <v>26839.9</v>
      </c>
      <c r="BC15" s="123">
        <v>100</v>
      </c>
      <c r="BD15" s="138">
        <f>BD21+BD27+BD32+BD37+BD42+BD47+BD52+BD57+BD62+BD74+BD80</f>
        <v>12271.800000000001</v>
      </c>
      <c r="BE15" s="122">
        <f>BE21+BE27+BE32+BE37+BE42+BE47+BE52+BE57+BE62+BE74+BE80</f>
        <v>53750.000000000007</v>
      </c>
      <c r="BF15" s="122">
        <f>BF21+BF27+BF32+BF37+BF42+BF47+BF52+BF57+BF62+BF74+BF80</f>
        <v>0</v>
      </c>
      <c r="BG15" s="123">
        <v>100</v>
      </c>
      <c r="BH15" s="138">
        <f>BH21+BH27+BH32+BH37+BH42+BH47+BH52+BH57+BH62+BH74+BH80</f>
        <v>25670.799999999999</v>
      </c>
      <c r="BI15" s="122">
        <f>BI21+BI27+BI32+BI37+BI42+BI47+BI52+BI57+BI62+BI74+BI80</f>
        <v>39329.800000000003</v>
      </c>
      <c r="BJ15" s="123">
        <v>100</v>
      </c>
      <c r="BK15" s="183">
        <f>BK21+BK27+BK32+BK37+BK42+BK47+BK52+BK57+BK62+BK74+BK80</f>
        <v>52360.3</v>
      </c>
      <c r="BL15" s="122">
        <f>BL21+BL27+BL32+BL37+BL42+BL47+BL52+BL57+BL62+BL74+BL80</f>
        <v>115852.20000000001</v>
      </c>
      <c r="BM15" s="122">
        <f>BM21+BM27+BM32+BM37+BM42+BM47+BM52+BM57+BM62+BM74+BM80</f>
        <v>55062.5</v>
      </c>
      <c r="BN15" s="405">
        <f>BN21+BN27+BN32+BN37+BN42+BN47+BN52+BN57+BN62+BN74+BN80</f>
        <v>55062.5</v>
      </c>
      <c r="BO15" s="584"/>
      <c r="BP15" s="584"/>
    </row>
    <row r="16" spans="1:68" ht="16.5" customHeight="1">
      <c r="A16" s="495"/>
      <c r="B16" s="551"/>
      <c r="C16" s="543"/>
      <c r="D16" s="546"/>
      <c r="E16" s="194" t="s">
        <v>100</v>
      </c>
      <c r="F16" s="381">
        <v>0</v>
      </c>
      <c r="G16" s="382">
        <v>0</v>
      </c>
      <c r="H16" s="383">
        <v>0</v>
      </c>
      <c r="I16" s="323"/>
      <c r="J16" s="144"/>
      <c r="K16" s="384">
        <v>0</v>
      </c>
      <c r="L16" s="126">
        <v>0</v>
      </c>
      <c r="M16" s="385">
        <v>0</v>
      </c>
      <c r="N16" s="386">
        <v>0</v>
      </c>
      <c r="O16" s="126">
        <v>0</v>
      </c>
      <c r="P16" s="385">
        <v>0</v>
      </c>
      <c r="Q16" s="384">
        <v>0</v>
      </c>
      <c r="R16" s="126">
        <v>0</v>
      </c>
      <c r="S16" s="385">
        <v>0</v>
      </c>
      <c r="T16" s="386"/>
      <c r="U16" s="126"/>
      <c r="V16" s="126"/>
      <c r="W16" s="126"/>
      <c r="X16" s="313"/>
      <c r="Y16" s="384">
        <v>0</v>
      </c>
      <c r="Z16" s="126">
        <v>0</v>
      </c>
      <c r="AA16" s="385">
        <v>0</v>
      </c>
      <c r="AB16" s="384">
        <v>0</v>
      </c>
      <c r="AC16" s="126">
        <v>0</v>
      </c>
      <c r="AD16" s="385">
        <v>0</v>
      </c>
      <c r="AE16" s="384">
        <v>0</v>
      </c>
      <c r="AF16" s="126">
        <v>0</v>
      </c>
      <c r="AG16" s="385">
        <v>0</v>
      </c>
      <c r="AH16" s="386"/>
      <c r="AI16" s="126"/>
      <c r="AJ16" s="126"/>
      <c r="AK16" s="126"/>
      <c r="AL16" s="313"/>
      <c r="AM16" s="384">
        <v>0</v>
      </c>
      <c r="AN16" s="386">
        <v>0</v>
      </c>
      <c r="AO16" s="391">
        <v>0</v>
      </c>
      <c r="AP16" s="384">
        <v>0</v>
      </c>
      <c r="AQ16" s="386">
        <v>0</v>
      </c>
      <c r="AR16" s="391">
        <v>0</v>
      </c>
      <c r="AS16" s="384">
        <v>0</v>
      </c>
      <c r="AT16" s="386">
        <v>0</v>
      </c>
      <c r="AU16" s="391">
        <v>0</v>
      </c>
      <c r="AV16" s="386"/>
      <c r="AW16" s="386"/>
      <c r="AX16" s="386"/>
      <c r="AY16" s="386"/>
      <c r="AZ16" s="315"/>
      <c r="BA16" s="384">
        <v>0</v>
      </c>
      <c r="BB16" s="126">
        <v>0</v>
      </c>
      <c r="BC16" s="385">
        <v>0</v>
      </c>
      <c r="BD16" s="384">
        <v>0</v>
      </c>
      <c r="BE16" s="126">
        <v>0</v>
      </c>
      <c r="BF16" s="126"/>
      <c r="BG16" s="385">
        <v>0</v>
      </c>
      <c r="BH16" s="384">
        <v>0</v>
      </c>
      <c r="BI16" s="126">
        <v>0</v>
      </c>
      <c r="BJ16" s="385">
        <v>0</v>
      </c>
      <c r="BK16" s="386"/>
      <c r="BL16" s="126"/>
      <c r="BM16" s="126"/>
      <c r="BN16" s="288"/>
      <c r="BO16" s="585"/>
      <c r="BP16" s="585"/>
    </row>
    <row r="17" spans="1:69" ht="51">
      <c r="A17" s="495"/>
      <c r="B17" s="551"/>
      <c r="C17" s="543"/>
      <c r="D17" s="546"/>
      <c r="E17" s="194" t="s">
        <v>146</v>
      </c>
      <c r="F17" s="297">
        <f>F54+F59+F76</f>
        <v>3804.8</v>
      </c>
      <c r="G17" s="298">
        <f>G23+G29+G34+G39+G44+G49+G54+G59+G64+G76</f>
        <v>3804.6000000000004</v>
      </c>
      <c r="H17" s="299">
        <f>G17/F17*100</f>
        <v>99.994743481917581</v>
      </c>
      <c r="I17" s="323">
        <f t="shared" ref="I17:I83" si="3">K17+N17+Q17+Y17+AB17+AE17+AM17+AP17+AS17</f>
        <v>2328.1999999999998</v>
      </c>
      <c r="J17" s="144">
        <f t="shared" ref="J17:J83" si="4">G17/I17*100</f>
        <v>163.41379606563012</v>
      </c>
      <c r="K17" s="139">
        <f t="shared" ref="K17:Z17" si="5">K23+K29+K34+K39+K44+K49+K54+K59+K64+K76+K82</f>
        <v>0</v>
      </c>
      <c r="L17" s="54">
        <f t="shared" si="5"/>
        <v>0</v>
      </c>
      <c r="M17" s="124">
        <f t="shared" si="5"/>
        <v>0</v>
      </c>
      <c r="N17" s="184">
        <f t="shared" si="5"/>
        <v>0</v>
      </c>
      <c r="O17" s="54">
        <f t="shared" si="5"/>
        <v>0</v>
      </c>
      <c r="P17" s="124">
        <f t="shared" si="5"/>
        <v>0</v>
      </c>
      <c r="Q17" s="139">
        <f t="shared" si="5"/>
        <v>320</v>
      </c>
      <c r="R17" s="54">
        <f t="shared" si="5"/>
        <v>320</v>
      </c>
      <c r="S17" s="124">
        <f t="shared" si="5"/>
        <v>100</v>
      </c>
      <c r="T17" s="184">
        <f t="shared" si="5"/>
        <v>0</v>
      </c>
      <c r="U17" s="54">
        <f t="shared" si="5"/>
        <v>0</v>
      </c>
      <c r="V17" s="54">
        <f t="shared" si="5"/>
        <v>0</v>
      </c>
      <c r="W17" s="54">
        <f t="shared" si="5"/>
        <v>0</v>
      </c>
      <c r="X17" s="144">
        <f t="shared" si="5"/>
        <v>320</v>
      </c>
      <c r="Y17" s="139">
        <f t="shared" si="5"/>
        <v>200</v>
      </c>
      <c r="Z17" s="54">
        <f t="shared" si="5"/>
        <v>199.4</v>
      </c>
      <c r="AA17" s="124">
        <f>Z17/Y17*100</f>
        <v>99.7</v>
      </c>
      <c r="AB17" s="139">
        <f>AB23+AB29+AB34+AB39+AB44+AB49+AB54+AB59+AB64+AB76+AB82</f>
        <v>555.6</v>
      </c>
      <c r="AC17" s="54">
        <f>AC23+AC29+AC34+AC39+AC44+AC49+AC54+AC59+AC64+AC76+AC82</f>
        <v>395.6</v>
      </c>
      <c r="AD17" s="124">
        <f>AC17/AB17*100</f>
        <v>71.202303815694748</v>
      </c>
      <c r="AE17" s="139">
        <f>AE23+AE29+AE34+AE39+AE44+AE49+AE54+AE59+AE64+AE76+AE82</f>
        <v>387.7</v>
      </c>
      <c r="AF17" s="54">
        <f>AF23+AF29+AF34+AF39+AF44+AF49+AF54+AF59+AF64+AF76+AF82</f>
        <v>481.1</v>
      </c>
      <c r="AG17" s="124">
        <v>0</v>
      </c>
      <c r="AH17" s="184">
        <f t="shared" ref="AH17:BB17" si="6">AH23+AH29+AH34+AH39+AH44+AH49+AH54+AH59+AH64+AH76+AH82</f>
        <v>0</v>
      </c>
      <c r="AI17" s="54">
        <f t="shared" si="6"/>
        <v>0</v>
      </c>
      <c r="AJ17" s="54">
        <f t="shared" si="6"/>
        <v>0</v>
      </c>
      <c r="AK17" s="54">
        <f t="shared" si="6"/>
        <v>0</v>
      </c>
      <c r="AL17" s="144">
        <f t="shared" si="6"/>
        <v>1143.3</v>
      </c>
      <c r="AM17" s="139">
        <f t="shared" si="6"/>
        <v>778.9</v>
      </c>
      <c r="AN17" s="54">
        <f t="shared" si="6"/>
        <v>471.8</v>
      </c>
      <c r="AO17" s="124">
        <f t="shared" si="6"/>
        <v>76.232024559702708</v>
      </c>
      <c r="AP17" s="139">
        <f t="shared" si="6"/>
        <v>86</v>
      </c>
      <c r="AQ17" s="54">
        <f t="shared" si="6"/>
        <v>132.19999999999999</v>
      </c>
      <c r="AR17" s="124">
        <f t="shared" si="6"/>
        <v>100</v>
      </c>
      <c r="AS17" s="139">
        <f t="shared" si="6"/>
        <v>0</v>
      </c>
      <c r="AT17" s="54">
        <f t="shared" si="6"/>
        <v>105.8</v>
      </c>
      <c r="AU17" s="124">
        <f t="shared" si="6"/>
        <v>100</v>
      </c>
      <c r="AV17" s="184">
        <f t="shared" si="6"/>
        <v>0</v>
      </c>
      <c r="AW17" s="139">
        <f t="shared" si="6"/>
        <v>0</v>
      </c>
      <c r="AX17" s="139">
        <f t="shared" si="6"/>
        <v>0</v>
      </c>
      <c r="AY17" s="139">
        <f t="shared" si="6"/>
        <v>0</v>
      </c>
      <c r="AZ17" s="139">
        <f t="shared" si="6"/>
        <v>864.9</v>
      </c>
      <c r="BA17" s="139">
        <f t="shared" si="6"/>
        <v>0</v>
      </c>
      <c r="BB17" s="54">
        <f t="shared" si="6"/>
        <v>556.20000000000005</v>
      </c>
      <c r="BC17" s="124">
        <v>100</v>
      </c>
      <c r="BD17" s="139">
        <f t="shared" ref="BD17:BI17" si="7">BD23+BD29+BD34+BD39+BD44+BD49+BD54+BD59+BD64+BD76+BD82</f>
        <v>0</v>
      </c>
      <c r="BE17" s="54">
        <f t="shared" si="7"/>
        <v>0</v>
      </c>
      <c r="BF17" s="54">
        <f t="shared" si="7"/>
        <v>0</v>
      </c>
      <c r="BG17" s="124">
        <f t="shared" si="7"/>
        <v>0</v>
      </c>
      <c r="BH17" s="139">
        <f t="shared" si="7"/>
        <v>1476.6</v>
      </c>
      <c r="BI17" s="54">
        <f t="shared" si="7"/>
        <v>1142.5</v>
      </c>
      <c r="BJ17" s="124">
        <f>BI17/BH17*100</f>
        <v>77.373696329405391</v>
      </c>
      <c r="BK17" s="184">
        <f>BK23+BK29+BK34+BK39+BK44+BK49+BK54+BK59+BK64+BK76+BK82</f>
        <v>656.9</v>
      </c>
      <c r="BL17" s="54">
        <f>BL23+BL29+BL34+BL39+BL44+BL49+BL54+BL59+BL64+BL76+BL82</f>
        <v>656.9</v>
      </c>
      <c r="BM17" s="54">
        <f>BM23+BM29+BM34+BM39+BM44+BM49+BM54+BM59+BM64+BM76+BM82</f>
        <v>1476.6</v>
      </c>
      <c r="BN17" s="406">
        <f>BN23+BN29+BN34+BN39+BN44+BN49+BN54+BN59+BN64+BN76+BN82</f>
        <v>1476.6</v>
      </c>
      <c r="BO17" s="585"/>
      <c r="BP17" s="585"/>
    </row>
    <row r="18" spans="1:69">
      <c r="A18" s="495"/>
      <c r="B18" s="551"/>
      <c r="C18" s="543"/>
      <c r="D18" s="546"/>
      <c r="E18" s="194" t="s">
        <v>101</v>
      </c>
      <c r="F18" s="297">
        <f>F24+F30+F35+F40+F45+F50+F55+F60+F65+F77+F83</f>
        <v>291339.50000000006</v>
      </c>
      <c r="G18" s="298">
        <f>G24+G30+G35+G40+G45+G50+G55+G60+G65+G77+G72+G83</f>
        <v>283690.7</v>
      </c>
      <c r="H18" s="299">
        <f>G18/F18*100</f>
        <v>97.374609347513797</v>
      </c>
      <c r="I18" s="323">
        <f t="shared" si="3"/>
        <v>237753.60000000001</v>
      </c>
      <c r="J18" s="144">
        <f t="shared" si="4"/>
        <v>119.32130575520203</v>
      </c>
      <c r="K18" s="139">
        <f>K24+K30+K35+K40+K45+K50+K55+K60+K65+K77+K83</f>
        <v>493.1</v>
      </c>
      <c r="L18" s="54">
        <f>L24+L30+L35+L40+L45+L50+L55+L60+L65+L77+L83</f>
        <v>471.1</v>
      </c>
      <c r="M18" s="124">
        <f>L18/K18*100</f>
        <v>95.538430338673692</v>
      </c>
      <c r="N18" s="184">
        <f>N24+N30+N35+N40+N45+N50+N55+N60+N65+N77+N83</f>
        <v>17261.5</v>
      </c>
      <c r="O18" s="54">
        <f>O24+O30+O35+O40+O45+O50+O55+O60+O65+O77+O83</f>
        <v>17108.5</v>
      </c>
      <c r="P18" s="124">
        <f>O18/N18*100</f>
        <v>99.11363438866843</v>
      </c>
      <c r="Q18" s="139">
        <f>Q24+Q30+Q35+Q40+Q45+Q50+Q55+Q60+Q65+Q77+Q83</f>
        <v>38428.799999999996</v>
      </c>
      <c r="R18" s="54">
        <f>R24+R30+R35+R40+R45+R50+R55+R60+R65+R77+R83</f>
        <v>32691.200000000001</v>
      </c>
      <c r="S18" s="124">
        <f>R18/Q18*100</f>
        <v>85.069531184944637</v>
      </c>
      <c r="T18" s="184">
        <f t="shared" ref="T18:Z18" si="8">T24+T30+T35+T40+T45+T50+T55+T60+T65+T77+T83</f>
        <v>0</v>
      </c>
      <c r="U18" s="54">
        <f t="shared" si="8"/>
        <v>0</v>
      </c>
      <c r="V18" s="54">
        <f t="shared" si="8"/>
        <v>0</v>
      </c>
      <c r="W18" s="54">
        <f t="shared" si="8"/>
        <v>0</v>
      </c>
      <c r="X18" s="144">
        <f t="shared" si="8"/>
        <v>56183.399999999994</v>
      </c>
      <c r="Y18" s="139">
        <f t="shared" si="8"/>
        <v>17773.7</v>
      </c>
      <c r="Z18" s="54">
        <f t="shared" si="8"/>
        <v>18110.699999999997</v>
      </c>
      <c r="AA18" s="124">
        <f>Z18/Y18*100</f>
        <v>101.89605990874155</v>
      </c>
      <c r="AB18" s="139">
        <f>AB24+AB30+AB35+AB40+AB45+AB50+AB55+AB60+AB65+AB77+AB83</f>
        <v>10737.699999999999</v>
      </c>
      <c r="AC18" s="54">
        <f>AC24+AC30+AC35+AC40+AC45+AC50+AC55+AC60+AC65+AC77+AC83</f>
        <v>10714.7</v>
      </c>
      <c r="AD18" s="124">
        <f>AC18/AB18*100</f>
        <v>99.78580142861135</v>
      </c>
      <c r="AE18" s="139">
        <f>AE24+AE30+AE35+AE40+AE45+AE50+AE55+AE60+AE65+AE77+AE83</f>
        <v>29855.499999999996</v>
      </c>
      <c r="AF18" s="54">
        <f>AF24+AF30+AF35+AF40+AF45+AF50+AF55+AF60+AF65+AF77+AF83</f>
        <v>17803.7</v>
      </c>
      <c r="AG18" s="124">
        <f>AF18/AE18*100</f>
        <v>59.632898460920103</v>
      </c>
      <c r="AH18" s="184">
        <f t="shared" ref="AH18:AN18" si="9">AH24+AH30+AH35+AH40+AH45+AH50+AH55+AH60+AH65+AH77+AH83</f>
        <v>0</v>
      </c>
      <c r="AI18" s="54">
        <f t="shared" si="9"/>
        <v>0</v>
      </c>
      <c r="AJ18" s="54">
        <f t="shared" si="9"/>
        <v>0</v>
      </c>
      <c r="AK18" s="54">
        <f t="shared" si="9"/>
        <v>0</v>
      </c>
      <c r="AL18" s="144">
        <f t="shared" si="9"/>
        <v>58366.9</v>
      </c>
      <c r="AM18" s="139">
        <f t="shared" si="9"/>
        <v>15806.499999999995</v>
      </c>
      <c r="AN18" s="54">
        <f t="shared" si="9"/>
        <v>16471</v>
      </c>
      <c r="AO18" s="124">
        <v>100</v>
      </c>
      <c r="AP18" s="139">
        <f>AP24+AP30+AP35+AP40+AP45+AP50+AP55+AP60+AP65+AP77+AP83</f>
        <v>22867.600000000002</v>
      </c>
      <c r="AQ18" s="54">
        <f>AQ24+AQ30+AQ35+AQ40+AQ45+AQ50+AQ55+AQ60+AQ65+AQ77+AQ83</f>
        <v>23701.600000000002</v>
      </c>
      <c r="AR18" s="124">
        <v>100</v>
      </c>
      <c r="AS18" s="139">
        <f>AS24+AS30+AS35+AS40+AS45+AS50+AS55+AS60+AS65+AS77+AS83</f>
        <v>84529.200000000012</v>
      </c>
      <c r="AT18" s="54">
        <f>AT24+AT30+AT35+AT40+AT45+AT50+AT55+AT60+AT65+AT77+AT83</f>
        <v>28397.200000000004</v>
      </c>
      <c r="AU18" s="124">
        <f>AT18/AS18*100</f>
        <v>33.594544843675322</v>
      </c>
      <c r="AV18" s="184">
        <f t="shared" ref="AV18:BB18" si="10">AV24+AV30+AV35+AV40+AV45+AV50+AV55+AV60+AV65+AV77+AV83</f>
        <v>0</v>
      </c>
      <c r="AW18" s="54">
        <f t="shared" si="10"/>
        <v>0</v>
      </c>
      <c r="AX18" s="54">
        <f t="shared" si="10"/>
        <v>0</v>
      </c>
      <c r="AY18" s="54">
        <f t="shared" si="10"/>
        <v>0</v>
      </c>
      <c r="AZ18" s="144">
        <f t="shared" si="10"/>
        <v>123203.30000000003</v>
      </c>
      <c r="BA18" s="139">
        <f t="shared" si="10"/>
        <v>17119.900000000001</v>
      </c>
      <c r="BB18" s="54">
        <f t="shared" si="10"/>
        <v>26283.7</v>
      </c>
      <c r="BC18" s="124">
        <v>100</v>
      </c>
      <c r="BD18" s="139">
        <f>BD24+BD30+BD35+BD40+BD45+BD50+BD55+BD60+BD65+BD77+BD83</f>
        <v>12271.800000000001</v>
      </c>
      <c r="BE18" s="54">
        <f>BE24+BE30+BE35+BE40+BE45+BE50+BE55+BE60+BE65+BE77+BE83</f>
        <v>53750.000000000007</v>
      </c>
      <c r="BF18" s="54">
        <f>BF24+BF30+BF35+BF40+BF45+BF50+BF55+BF60+BF65+BF77+BF83</f>
        <v>0</v>
      </c>
      <c r="BG18" s="124">
        <v>100</v>
      </c>
      <c r="BH18" s="139">
        <f>BH24+BH30+BH35+BH40+BH45+BH50+BH55+BH60+BH65+BH77+BH83</f>
        <v>24194.199999999997</v>
      </c>
      <c r="BI18" s="54">
        <f>BI24+BI30+BI35+BI40+BI45+BI50+BI55+BI60+BI65+BI77+BI83</f>
        <v>38187.300000000003</v>
      </c>
      <c r="BJ18" s="124">
        <v>100</v>
      </c>
      <c r="BK18" s="184">
        <f>BK24+BK30+BK35+BK40+BK45+BK50+BK55+BK60+BK65+BK77+BK83</f>
        <v>33516.199999999997</v>
      </c>
      <c r="BL18" s="54">
        <f>BL24+BL30+BL35+BL40+BL45+BL50+BL55+BL60+BL65+BL77+BL83</f>
        <v>28732.799999999999</v>
      </c>
      <c r="BM18" s="54">
        <f>BM24+BM30+BM35+BM40+BM45+BM50+BM55+BM60+BM65+BM77+BM83</f>
        <v>53585.9</v>
      </c>
      <c r="BN18" s="406">
        <f>BN24+BN35+BN45+BN50+BN65+BN83+BN60</f>
        <v>52918.1</v>
      </c>
      <c r="BO18" s="585"/>
      <c r="BP18" s="585"/>
    </row>
    <row r="19" spans="1:69" ht="51">
      <c r="A19" s="495"/>
      <c r="B19" s="551"/>
      <c r="C19" s="543"/>
      <c r="D19" s="546"/>
      <c r="E19" s="387" t="s">
        <v>140</v>
      </c>
      <c r="F19" s="388">
        <v>0</v>
      </c>
      <c r="G19" s="389">
        <v>0</v>
      </c>
      <c r="H19" s="390">
        <v>0</v>
      </c>
      <c r="I19" s="323"/>
      <c r="J19" s="144"/>
      <c r="K19" s="172">
        <v>0</v>
      </c>
      <c r="L19" s="55">
        <v>0</v>
      </c>
      <c r="M19" s="189">
        <v>0</v>
      </c>
      <c r="N19" s="190">
        <v>0</v>
      </c>
      <c r="O19" s="55">
        <v>0</v>
      </c>
      <c r="P19" s="189">
        <v>0</v>
      </c>
      <c r="Q19" s="172">
        <v>0</v>
      </c>
      <c r="R19" s="55">
        <v>0</v>
      </c>
      <c r="S19" s="189">
        <v>0</v>
      </c>
      <c r="T19" s="190"/>
      <c r="U19" s="55"/>
      <c r="V19" s="55"/>
      <c r="W19" s="55"/>
      <c r="X19" s="145"/>
      <c r="Y19" s="172">
        <v>0</v>
      </c>
      <c r="Z19" s="55">
        <v>0</v>
      </c>
      <c r="AA19" s="189">
        <v>0</v>
      </c>
      <c r="AB19" s="172">
        <v>0</v>
      </c>
      <c r="AC19" s="55">
        <v>0</v>
      </c>
      <c r="AD19" s="189">
        <v>0</v>
      </c>
      <c r="AE19" s="172">
        <v>0</v>
      </c>
      <c r="AF19" s="55">
        <v>0</v>
      </c>
      <c r="AG19" s="189">
        <v>0</v>
      </c>
      <c r="AH19" s="190"/>
      <c r="AI19" s="55"/>
      <c r="AJ19" s="55"/>
      <c r="AK19" s="55"/>
      <c r="AL19" s="145"/>
      <c r="AM19" s="139">
        <v>0</v>
      </c>
      <c r="AN19" s="54">
        <v>0</v>
      </c>
      <c r="AO19" s="124">
        <v>0</v>
      </c>
      <c r="AP19" s="139">
        <v>0</v>
      </c>
      <c r="AQ19" s="54">
        <v>0</v>
      </c>
      <c r="AR19" s="124">
        <v>0</v>
      </c>
      <c r="AS19" s="139">
        <v>0</v>
      </c>
      <c r="AT19" s="54">
        <v>0</v>
      </c>
      <c r="AU19" s="124">
        <v>0</v>
      </c>
      <c r="AV19" s="190"/>
      <c r="AW19" s="55"/>
      <c r="AX19" s="55"/>
      <c r="AY19" s="55"/>
      <c r="AZ19" s="145"/>
      <c r="BA19" s="172">
        <v>0</v>
      </c>
      <c r="BB19" s="55">
        <v>0</v>
      </c>
      <c r="BC19" s="189">
        <v>0</v>
      </c>
      <c r="BD19" s="172">
        <v>0</v>
      </c>
      <c r="BE19" s="55">
        <v>0</v>
      </c>
      <c r="BF19" s="55"/>
      <c r="BG19" s="189">
        <v>0</v>
      </c>
      <c r="BH19" s="172">
        <v>0</v>
      </c>
      <c r="BI19" s="55">
        <v>0</v>
      </c>
      <c r="BJ19" s="189">
        <v>0</v>
      </c>
      <c r="BK19" s="190"/>
      <c r="BL19" s="55"/>
      <c r="BM19" s="55"/>
      <c r="BN19" s="407"/>
      <c r="BO19" s="417"/>
      <c r="BP19" s="417"/>
    </row>
    <row r="20" spans="1:69" ht="26.25" thickBot="1">
      <c r="A20" s="535"/>
      <c r="B20" s="552"/>
      <c r="C20" s="544"/>
      <c r="D20" s="547"/>
      <c r="E20" s="387" t="s">
        <v>55</v>
      </c>
      <c r="F20" s="388">
        <f>F26+F46+F41+F79</f>
        <v>1602.9</v>
      </c>
      <c r="G20" s="389">
        <f>Z20+BE20</f>
        <v>1576.9</v>
      </c>
      <c r="H20" s="390">
        <f>G20/F20*100</f>
        <v>98.377939983779399</v>
      </c>
      <c r="I20" s="394">
        <f t="shared" si="3"/>
        <v>1602.9</v>
      </c>
      <c r="J20" s="145">
        <f t="shared" si="4"/>
        <v>98.377939983779399</v>
      </c>
      <c r="K20" s="172">
        <f t="shared" ref="K20:R20" si="11">K26+K46+K41</f>
        <v>0</v>
      </c>
      <c r="L20" s="55">
        <f t="shared" si="11"/>
        <v>0</v>
      </c>
      <c r="M20" s="189">
        <f t="shared" si="11"/>
        <v>0</v>
      </c>
      <c r="N20" s="190">
        <f t="shared" si="11"/>
        <v>0</v>
      </c>
      <c r="O20" s="55">
        <f t="shared" si="11"/>
        <v>0</v>
      </c>
      <c r="P20" s="189">
        <f t="shared" si="11"/>
        <v>0</v>
      </c>
      <c r="Q20" s="172">
        <f>Q79</f>
        <v>1441.9</v>
      </c>
      <c r="R20" s="55">
        <f t="shared" si="11"/>
        <v>0</v>
      </c>
      <c r="S20" s="189">
        <v>0</v>
      </c>
      <c r="T20" s="190">
        <f t="shared" ref="T20:BM20" si="12">T26+T46+T41</f>
        <v>0</v>
      </c>
      <c r="U20" s="55">
        <f t="shared" si="12"/>
        <v>0</v>
      </c>
      <c r="V20" s="55">
        <f t="shared" si="12"/>
        <v>0</v>
      </c>
      <c r="W20" s="55">
        <f t="shared" si="12"/>
        <v>0</v>
      </c>
      <c r="X20" s="145">
        <f t="shared" si="12"/>
        <v>0</v>
      </c>
      <c r="Y20" s="172">
        <f t="shared" si="12"/>
        <v>0</v>
      </c>
      <c r="Z20" s="55">
        <f>Z79</f>
        <v>1441.9</v>
      </c>
      <c r="AA20" s="189">
        <v>100</v>
      </c>
      <c r="AB20" s="172">
        <f t="shared" si="12"/>
        <v>161</v>
      </c>
      <c r="AC20" s="55">
        <f t="shared" si="12"/>
        <v>0</v>
      </c>
      <c r="AD20" s="189">
        <f t="shared" si="12"/>
        <v>0</v>
      </c>
      <c r="AE20" s="172">
        <f t="shared" si="12"/>
        <v>0</v>
      </c>
      <c r="AF20" s="55">
        <f t="shared" si="12"/>
        <v>0</v>
      </c>
      <c r="AG20" s="189">
        <f t="shared" si="12"/>
        <v>0</v>
      </c>
      <c r="AH20" s="190">
        <f t="shared" si="12"/>
        <v>0</v>
      </c>
      <c r="AI20" s="55">
        <f t="shared" si="12"/>
        <v>0</v>
      </c>
      <c r="AJ20" s="55">
        <f t="shared" si="12"/>
        <v>0</v>
      </c>
      <c r="AK20" s="55">
        <f t="shared" si="12"/>
        <v>0</v>
      </c>
      <c r="AL20" s="145">
        <f t="shared" si="12"/>
        <v>161</v>
      </c>
      <c r="AM20" s="172">
        <f t="shared" si="12"/>
        <v>0</v>
      </c>
      <c r="AN20" s="55">
        <f t="shared" si="12"/>
        <v>0</v>
      </c>
      <c r="AO20" s="189">
        <f t="shared" si="12"/>
        <v>0</v>
      </c>
      <c r="AP20" s="172">
        <f t="shared" si="12"/>
        <v>0</v>
      </c>
      <c r="AQ20" s="55">
        <f t="shared" si="12"/>
        <v>0</v>
      </c>
      <c r="AR20" s="189">
        <f t="shared" si="12"/>
        <v>0</v>
      </c>
      <c r="AS20" s="172">
        <f t="shared" si="12"/>
        <v>0</v>
      </c>
      <c r="AT20" s="55">
        <f t="shared" si="12"/>
        <v>0</v>
      </c>
      <c r="AU20" s="189">
        <f t="shared" si="12"/>
        <v>0</v>
      </c>
      <c r="AV20" s="190">
        <f t="shared" si="12"/>
        <v>0</v>
      </c>
      <c r="AW20" s="55">
        <f t="shared" si="12"/>
        <v>0</v>
      </c>
      <c r="AX20" s="55">
        <f t="shared" si="12"/>
        <v>0</v>
      </c>
      <c r="AY20" s="55">
        <f t="shared" si="12"/>
        <v>0</v>
      </c>
      <c r="AZ20" s="145">
        <f t="shared" si="12"/>
        <v>0</v>
      </c>
      <c r="BA20" s="172">
        <f t="shared" si="12"/>
        <v>0</v>
      </c>
      <c r="BB20" s="55">
        <f t="shared" si="12"/>
        <v>0</v>
      </c>
      <c r="BC20" s="189">
        <f t="shared" si="12"/>
        <v>0</v>
      </c>
      <c r="BD20" s="172">
        <f t="shared" si="12"/>
        <v>0</v>
      </c>
      <c r="BE20" s="55">
        <f t="shared" si="12"/>
        <v>135</v>
      </c>
      <c r="BF20" s="55">
        <f t="shared" si="12"/>
        <v>0</v>
      </c>
      <c r="BG20" s="189">
        <f t="shared" si="12"/>
        <v>100</v>
      </c>
      <c r="BH20" s="172">
        <f t="shared" si="12"/>
        <v>0</v>
      </c>
      <c r="BI20" s="55">
        <f t="shared" si="12"/>
        <v>0</v>
      </c>
      <c r="BJ20" s="189">
        <f t="shared" si="12"/>
        <v>0</v>
      </c>
      <c r="BK20" s="185">
        <f t="shared" si="12"/>
        <v>0</v>
      </c>
      <c r="BL20" s="56">
        <f t="shared" si="12"/>
        <v>0</v>
      </c>
      <c r="BM20" s="56">
        <f t="shared" si="12"/>
        <v>0</v>
      </c>
      <c r="BN20" s="408">
        <f>BN24+BN30+BN35+BN40+BN45+BN50+BN55+BN60+BN65+BN77+BN83</f>
        <v>53585.9</v>
      </c>
      <c r="BO20" s="418"/>
      <c r="BP20" s="418"/>
    </row>
    <row r="21" spans="1:69" ht="18" customHeight="1" thickBot="1">
      <c r="A21" s="534" t="s">
        <v>36</v>
      </c>
      <c r="B21" s="554" t="s">
        <v>95</v>
      </c>
      <c r="C21" s="548" t="s">
        <v>148</v>
      </c>
      <c r="D21" s="600" t="s">
        <v>72</v>
      </c>
      <c r="E21" s="399" t="s">
        <v>39</v>
      </c>
      <c r="F21" s="109">
        <f>N21+Q21+Y21+AB21+AE21+AM21+AP21+AS21+BA21+BD21+BH21</f>
        <v>98583.9</v>
      </c>
      <c r="G21" s="57">
        <f>O21+R21+Z21+AC21+AF21+AN21+AQ21+AT21+BB21+BE21+BI21</f>
        <v>91975.1</v>
      </c>
      <c r="H21" s="62">
        <f>(G21/F21)*100</f>
        <v>93.296268457628486</v>
      </c>
      <c r="I21" s="402">
        <f t="shared" si="3"/>
        <v>68021.299999999988</v>
      </c>
      <c r="J21" s="144">
        <f t="shared" si="4"/>
        <v>135.2151458440224</v>
      </c>
      <c r="K21" s="109">
        <f>K23+K24</f>
        <v>0</v>
      </c>
      <c r="L21" s="57">
        <f t="shared" ref="L21:BJ21" si="13">L23+L24</f>
        <v>0</v>
      </c>
      <c r="M21" s="62">
        <f t="shared" si="13"/>
        <v>0</v>
      </c>
      <c r="N21" s="109">
        <f t="shared" si="13"/>
        <v>6792.2</v>
      </c>
      <c r="O21" s="57">
        <f t="shared" si="13"/>
        <v>6770.8</v>
      </c>
      <c r="P21" s="62">
        <f t="shared" si="13"/>
        <v>99.684932716940025</v>
      </c>
      <c r="Q21" s="109">
        <f t="shared" si="13"/>
        <v>6792.1</v>
      </c>
      <c r="R21" s="57">
        <f t="shared" si="13"/>
        <v>6770</v>
      </c>
      <c r="S21" s="62">
        <f t="shared" si="13"/>
        <v>99.674621987308782</v>
      </c>
      <c r="T21" s="102">
        <f t="shared" si="13"/>
        <v>0</v>
      </c>
      <c r="U21" s="50">
        <f t="shared" si="13"/>
        <v>0</v>
      </c>
      <c r="V21" s="50">
        <f t="shared" si="13"/>
        <v>0</v>
      </c>
      <c r="W21" s="50">
        <f t="shared" si="13"/>
        <v>0</v>
      </c>
      <c r="X21" s="182">
        <f t="shared" si="13"/>
        <v>13584.3</v>
      </c>
      <c r="Y21" s="109">
        <f t="shared" si="13"/>
        <v>6942.2</v>
      </c>
      <c r="Z21" s="57">
        <f t="shared" si="13"/>
        <v>6843.1</v>
      </c>
      <c r="AA21" s="62">
        <f t="shared" si="13"/>
        <v>98.572498631557721</v>
      </c>
      <c r="AB21" s="109">
        <f t="shared" si="13"/>
        <v>4987.8</v>
      </c>
      <c r="AC21" s="57">
        <f t="shared" si="13"/>
        <v>4848.1000000000004</v>
      </c>
      <c r="AD21" s="62">
        <f t="shared" si="13"/>
        <v>97.199165964954489</v>
      </c>
      <c r="AE21" s="109">
        <f t="shared" si="13"/>
        <v>9436.9</v>
      </c>
      <c r="AF21" s="57">
        <v>8837</v>
      </c>
      <c r="AG21" s="62">
        <f t="shared" si="13"/>
        <v>93.643039557481799</v>
      </c>
      <c r="AH21" s="102">
        <f t="shared" si="13"/>
        <v>0</v>
      </c>
      <c r="AI21" s="50">
        <f t="shared" si="13"/>
        <v>0</v>
      </c>
      <c r="AJ21" s="50">
        <f t="shared" si="13"/>
        <v>0</v>
      </c>
      <c r="AK21" s="50">
        <f t="shared" si="13"/>
        <v>0</v>
      </c>
      <c r="AL21" s="182">
        <f>Y21+AB21+AE21</f>
        <v>21366.9</v>
      </c>
      <c r="AM21" s="109">
        <f t="shared" si="13"/>
        <v>9178.2000000000007</v>
      </c>
      <c r="AN21" s="57">
        <f t="shared" si="13"/>
        <v>9187.6</v>
      </c>
      <c r="AO21" s="62">
        <f t="shared" si="13"/>
        <v>100.10241659584666</v>
      </c>
      <c r="AP21" s="109">
        <f t="shared" si="13"/>
        <v>12546.6</v>
      </c>
      <c r="AQ21" s="57">
        <f t="shared" si="13"/>
        <v>12252</v>
      </c>
      <c r="AR21" s="62">
        <f t="shared" si="13"/>
        <v>97.651953517287552</v>
      </c>
      <c r="AS21" s="109">
        <f t="shared" si="13"/>
        <v>11345.300000000001</v>
      </c>
      <c r="AT21" s="57">
        <f t="shared" si="13"/>
        <v>12237.5</v>
      </c>
      <c r="AU21" s="62">
        <f t="shared" si="13"/>
        <v>107.86404943016051</v>
      </c>
      <c r="AV21" s="102">
        <f t="shared" si="13"/>
        <v>0</v>
      </c>
      <c r="AW21" s="50">
        <f t="shared" si="13"/>
        <v>0</v>
      </c>
      <c r="AX21" s="50">
        <f t="shared" si="13"/>
        <v>0</v>
      </c>
      <c r="AY21" s="50">
        <f t="shared" si="13"/>
        <v>0</v>
      </c>
      <c r="AZ21" s="182">
        <f>AM21+AP21+AS21</f>
        <v>33070.100000000006</v>
      </c>
      <c r="BA21" s="109">
        <f t="shared" si="13"/>
        <v>8528.2000000000007</v>
      </c>
      <c r="BB21" s="57">
        <f t="shared" si="13"/>
        <v>7579</v>
      </c>
      <c r="BC21" s="62">
        <f t="shared" si="13"/>
        <v>88.869867029384849</v>
      </c>
      <c r="BD21" s="109">
        <f t="shared" si="13"/>
        <v>7319.6</v>
      </c>
      <c r="BE21" s="57">
        <f t="shared" si="13"/>
        <v>6708.6</v>
      </c>
      <c r="BF21" s="57">
        <f t="shared" si="13"/>
        <v>0</v>
      </c>
      <c r="BG21" s="62">
        <f t="shared" si="13"/>
        <v>91.652549319634957</v>
      </c>
      <c r="BH21" s="109">
        <f t="shared" si="13"/>
        <v>14714.8</v>
      </c>
      <c r="BI21" s="57">
        <f t="shared" si="13"/>
        <v>9941.4</v>
      </c>
      <c r="BJ21" s="62">
        <f t="shared" si="13"/>
        <v>67.560551281702772</v>
      </c>
      <c r="BK21" s="86">
        <f>AV21+BA21+BD21+BH21</f>
        <v>30562.6</v>
      </c>
      <c r="BL21" s="87">
        <f>AW21+BB21+BE21+BI21</f>
        <v>24229</v>
      </c>
      <c r="BM21" s="71">
        <f t="shared" ref="BM21:BM83" si="14">BA21+BD21+BH21</f>
        <v>30562.6</v>
      </c>
      <c r="BN21" s="71">
        <f t="shared" ref="BN21:BN83" si="15">BA21+BD21+BH21</f>
        <v>30562.6</v>
      </c>
      <c r="BO21" s="658" t="s">
        <v>127</v>
      </c>
      <c r="BP21" s="652" t="s">
        <v>129</v>
      </c>
    </row>
    <row r="22" spans="1:69" ht="17.25" customHeight="1">
      <c r="A22" s="495"/>
      <c r="B22" s="555"/>
      <c r="C22" s="549"/>
      <c r="D22" s="499"/>
      <c r="E22" s="400" t="s">
        <v>103</v>
      </c>
      <c r="F22" s="66">
        <v>0</v>
      </c>
      <c r="G22" s="50">
        <v>0</v>
      </c>
      <c r="H22" s="63">
        <v>0</v>
      </c>
      <c r="I22" s="402"/>
      <c r="J22" s="144"/>
      <c r="K22" s="66">
        <v>0</v>
      </c>
      <c r="L22" s="50">
        <v>0</v>
      </c>
      <c r="M22" s="63">
        <v>0</v>
      </c>
      <c r="N22" s="66">
        <v>0</v>
      </c>
      <c r="O22" s="50">
        <v>0</v>
      </c>
      <c r="P22" s="63">
        <v>0</v>
      </c>
      <c r="Q22" s="66">
        <v>0</v>
      </c>
      <c r="R22" s="50">
        <v>0</v>
      </c>
      <c r="S22" s="63">
        <v>0</v>
      </c>
      <c r="T22" s="102"/>
      <c r="U22" s="50"/>
      <c r="V22" s="50"/>
      <c r="W22" s="50"/>
      <c r="X22" s="182"/>
      <c r="Y22" s="66">
        <v>0</v>
      </c>
      <c r="Z22" s="50">
        <v>0</v>
      </c>
      <c r="AA22" s="63">
        <v>0</v>
      </c>
      <c r="AB22" s="66">
        <v>0</v>
      </c>
      <c r="AC22" s="50">
        <v>0</v>
      </c>
      <c r="AD22" s="63">
        <v>0</v>
      </c>
      <c r="AE22" s="66">
        <v>0</v>
      </c>
      <c r="AF22" s="50">
        <v>0</v>
      </c>
      <c r="AG22" s="63">
        <v>0</v>
      </c>
      <c r="AH22" s="102"/>
      <c r="AI22" s="50"/>
      <c r="AJ22" s="50"/>
      <c r="AK22" s="50"/>
      <c r="AL22" s="182"/>
      <c r="AM22" s="66">
        <v>0</v>
      </c>
      <c r="AN22" s="50">
        <v>0</v>
      </c>
      <c r="AO22" s="63">
        <v>0</v>
      </c>
      <c r="AP22" s="66">
        <v>0</v>
      </c>
      <c r="AQ22" s="50">
        <v>0</v>
      </c>
      <c r="AR22" s="63">
        <v>0</v>
      </c>
      <c r="AS22" s="66">
        <v>0</v>
      </c>
      <c r="AT22" s="50">
        <v>0</v>
      </c>
      <c r="AU22" s="63">
        <v>0</v>
      </c>
      <c r="AV22" s="102"/>
      <c r="AW22" s="50"/>
      <c r="AX22" s="50"/>
      <c r="AY22" s="50"/>
      <c r="AZ22" s="182"/>
      <c r="BA22" s="66">
        <v>0</v>
      </c>
      <c r="BB22" s="50">
        <v>0</v>
      </c>
      <c r="BC22" s="63">
        <v>0</v>
      </c>
      <c r="BD22" s="66">
        <v>0</v>
      </c>
      <c r="BE22" s="50">
        <v>0</v>
      </c>
      <c r="BF22" s="50"/>
      <c r="BG22" s="63">
        <v>0</v>
      </c>
      <c r="BH22" s="66">
        <v>0</v>
      </c>
      <c r="BI22" s="50">
        <v>0</v>
      </c>
      <c r="BJ22" s="63">
        <v>0</v>
      </c>
      <c r="BK22" s="77"/>
      <c r="BL22" s="78"/>
      <c r="BM22" s="71"/>
      <c r="BN22" s="71"/>
      <c r="BO22" s="659"/>
      <c r="BP22" s="653"/>
    </row>
    <row r="23" spans="1:69" ht="53.25" customHeight="1">
      <c r="A23" s="495"/>
      <c r="B23" s="555"/>
      <c r="C23" s="549"/>
      <c r="D23" s="499"/>
      <c r="E23" s="400" t="s">
        <v>147</v>
      </c>
      <c r="F23" s="66">
        <v>0</v>
      </c>
      <c r="G23" s="50">
        <v>0</v>
      </c>
      <c r="H23" s="63">
        <v>0</v>
      </c>
      <c r="I23" s="402">
        <f t="shared" si="3"/>
        <v>0</v>
      </c>
      <c r="J23" s="144">
        <v>0</v>
      </c>
      <c r="K23" s="66">
        <v>0</v>
      </c>
      <c r="L23" s="50">
        <v>0</v>
      </c>
      <c r="M23" s="63">
        <v>0</v>
      </c>
      <c r="N23" s="66">
        <v>0</v>
      </c>
      <c r="O23" s="50">
        <v>0</v>
      </c>
      <c r="P23" s="63">
        <v>0</v>
      </c>
      <c r="Q23" s="66">
        <v>0</v>
      </c>
      <c r="R23" s="50">
        <v>0</v>
      </c>
      <c r="S23" s="63">
        <v>0</v>
      </c>
      <c r="T23" s="102"/>
      <c r="U23" s="50"/>
      <c r="V23" s="50"/>
      <c r="W23" s="54"/>
      <c r="X23" s="144">
        <v>0</v>
      </c>
      <c r="Y23" s="66">
        <v>0</v>
      </c>
      <c r="Z23" s="50">
        <v>0</v>
      </c>
      <c r="AA23" s="63">
        <v>0</v>
      </c>
      <c r="AB23" s="66">
        <v>0</v>
      </c>
      <c r="AC23" s="50">
        <v>0</v>
      </c>
      <c r="AD23" s="63">
        <v>0</v>
      </c>
      <c r="AE23" s="66">
        <v>0</v>
      </c>
      <c r="AF23" s="50">
        <v>0</v>
      </c>
      <c r="AG23" s="63">
        <v>0</v>
      </c>
      <c r="AH23" s="102"/>
      <c r="AI23" s="58"/>
      <c r="AJ23" s="58"/>
      <c r="AK23" s="54"/>
      <c r="AL23" s="182">
        <f t="shared" ref="AL23:AL83" si="16">Y23+AB23+AE23</f>
        <v>0</v>
      </c>
      <c r="AM23" s="66">
        <v>0</v>
      </c>
      <c r="AN23" s="50">
        <v>0</v>
      </c>
      <c r="AO23" s="63">
        <v>0</v>
      </c>
      <c r="AP23" s="66">
        <v>0</v>
      </c>
      <c r="AQ23" s="50">
        <v>0</v>
      </c>
      <c r="AR23" s="63">
        <v>0</v>
      </c>
      <c r="AS23" s="66">
        <v>0</v>
      </c>
      <c r="AT23" s="50">
        <v>0</v>
      </c>
      <c r="AU23" s="63">
        <v>0</v>
      </c>
      <c r="AV23" s="102"/>
      <c r="AW23" s="58"/>
      <c r="AX23" s="58"/>
      <c r="AY23" s="54"/>
      <c r="AZ23" s="182">
        <f t="shared" ref="AZ23:AZ84" si="17">AM23+AP23+AS23</f>
        <v>0</v>
      </c>
      <c r="BA23" s="66">
        <v>0</v>
      </c>
      <c r="BB23" s="50">
        <v>0</v>
      </c>
      <c r="BC23" s="63">
        <v>0</v>
      </c>
      <c r="BD23" s="66">
        <v>0</v>
      </c>
      <c r="BE23" s="50">
        <v>0</v>
      </c>
      <c r="BF23" s="50"/>
      <c r="BG23" s="63">
        <v>0</v>
      </c>
      <c r="BH23" s="66">
        <v>0</v>
      </c>
      <c r="BI23" s="50">
        <v>0</v>
      </c>
      <c r="BJ23" s="63">
        <v>0</v>
      </c>
      <c r="BK23" s="77"/>
      <c r="BL23" s="78"/>
      <c r="BM23" s="71">
        <f t="shared" si="14"/>
        <v>0</v>
      </c>
      <c r="BN23" s="71">
        <f t="shared" si="15"/>
        <v>0</v>
      </c>
      <c r="BO23" s="659"/>
      <c r="BP23" s="653"/>
    </row>
    <row r="24" spans="1:69" ht="12.75" customHeight="1" thickBot="1">
      <c r="A24" s="495"/>
      <c r="B24" s="555"/>
      <c r="C24" s="549"/>
      <c r="D24" s="499"/>
      <c r="E24" s="400" t="s">
        <v>18</v>
      </c>
      <c r="F24" s="66">
        <f>N24+Q24+Y24+AB24+AE24+AM24+AP24+AS24+BA24+BD24+BH24</f>
        <v>98583.9</v>
      </c>
      <c r="G24" s="50">
        <f>O24+R24+Z24+AC24+AF24+AN24+AQ24+AT24+BB24+BE24+BI24</f>
        <v>91975.1</v>
      </c>
      <c r="H24" s="63">
        <f>H21</f>
        <v>93.296268457628486</v>
      </c>
      <c r="I24" s="402">
        <f t="shared" si="3"/>
        <v>68021.299999999988</v>
      </c>
      <c r="J24" s="144">
        <f t="shared" si="4"/>
        <v>135.2151458440224</v>
      </c>
      <c r="K24" s="66">
        <v>0</v>
      </c>
      <c r="L24" s="50">
        <v>0</v>
      </c>
      <c r="M24" s="63">
        <v>0</v>
      </c>
      <c r="N24" s="66">
        <v>6792.2</v>
      </c>
      <c r="O24" s="50">
        <v>6770.8</v>
      </c>
      <c r="P24" s="63">
        <f>O24/N24*100</f>
        <v>99.684932716940025</v>
      </c>
      <c r="Q24" s="66">
        <v>6792.1</v>
      </c>
      <c r="R24" s="50">
        <v>6770</v>
      </c>
      <c r="S24" s="63">
        <f>R24/Q24*100</f>
        <v>99.674621987308782</v>
      </c>
      <c r="T24" s="102"/>
      <c r="U24" s="50"/>
      <c r="V24" s="50"/>
      <c r="W24" s="54"/>
      <c r="X24" s="144">
        <f t="shared" ref="X24:X83" si="18">K24+N24+Q24</f>
        <v>13584.3</v>
      </c>
      <c r="Y24" s="66">
        <f>6792.2+150</f>
        <v>6942.2</v>
      </c>
      <c r="Z24" s="50">
        <v>6843.1</v>
      </c>
      <c r="AA24" s="63">
        <f>Z24/Y24*100</f>
        <v>98.572498631557721</v>
      </c>
      <c r="AB24" s="66">
        <f>5737.8-150-500-100</f>
        <v>4987.8</v>
      </c>
      <c r="AC24" s="50">
        <v>4848.1000000000004</v>
      </c>
      <c r="AD24" s="63">
        <f>AC24/AB24*100</f>
        <v>97.199165964954489</v>
      </c>
      <c r="AE24" s="66">
        <f>8836.9+430.7-430.7+600</f>
        <v>9436.9</v>
      </c>
      <c r="AF24" s="50">
        <f>AF21</f>
        <v>8837</v>
      </c>
      <c r="AG24" s="63">
        <f>AF24/AE24*100</f>
        <v>93.643039557481799</v>
      </c>
      <c r="AH24" s="102"/>
      <c r="AI24" s="50"/>
      <c r="AJ24" s="50"/>
      <c r="AK24" s="54"/>
      <c r="AL24" s="182">
        <f t="shared" si="16"/>
        <v>21366.9</v>
      </c>
      <c r="AM24" s="66">
        <f>8928.2+200+50</f>
        <v>9178.2000000000007</v>
      </c>
      <c r="AN24" s="50">
        <v>9187.6</v>
      </c>
      <c r="AO24" s="63">
        <f>AN24/AM24*100</f>
        <v>100.10241659584666</v>
      </c>
      <c r="AP24" s="66">
        <f>8928.2+3868.4-200-50</f>
        <v>12546.6</v>
      </c>
      <c r="AQ24" s="50">
        <v>12252</v>
      </c>
      <c r="AR24" s="63">
        <f>AQ24/AP24*100</f>
        <v>97.651953517287552</v>
      </c>
      <c r="AS24" s="66">
        <f>8528.3+1782.4+534.7+534.7+126-672.2+534.7-23.3</f>
        <v>11345.300000000001</v>
      </c>
      <c r="AT24" s="50">
        <v>12237.5</v>
      </c>
      <c r="AU24" s="63">
        <f>AT24/AS24*100</f>
        <v>107.86404943016051</v>
      </c>
      <c r="AV24" s="102"/>
      <c r="AW24" s="50"/>
      <c r="AX24" s="50"/>
      <c r="AY24" s="54"/>
      <c r="AZ24" s="182">
        <f t="shared" si="17"/>
        <v>33070.100000000006</v>
      </c>
      <c r="BA24" s="66">
        <v>8528.2000000000007</v>
      </c>
      <c r="BB24" s="50">
        <v>7579</v>
      </c>
      <c r="BC24" s="63">
        <f>BB24/BA24*100</f>
        <v>88.869867029384849</v>
      </c>
      <c r="BD24" s="66">
        <v>7319.6</v>
      </c>
      <c r="BE24" s="50">
        <v>6708.6</v>
      </c>
      <c r="BF24" s="50"/>
      <c r="BG24" s="63">
        <f>BE24/BD24*100</f>
        <v>91.652549319634957</v>
      </c>
      <c r="BH24" s="66">
        <f>13584.3+1130.5</f>
        <v>14714.8</v>
      </c>
      <c r="BI24" s="50">
        <v>9941.4</v>
      </c>
      <c r="BJ24" s="63">
        <f>BI24/BH24*100</f>
        <v>67.560551281702772</v>
      </c>
      <c r="BK24" s="79">
        <f>BK21</f>
        <v>30562.6</v>
      </c>
      <c r="BL24" s="80">
        <f>BL21</f>
        <v>24229</v>
      </c>
      <c r="BM24" s="71">
        <f t="shared" si="14"/>
        <v>30562.6</v>
      </c>
      <c r="BN24" s="71">
        <f t="shared" si="15"/>
        <v>30562.6</v>
      </c>
      <c r="BO24" s="659"/>
      <c r="BP24" s="653"/>
    </row>
    <row r="25" spans="1:69" ht="24" customHeight="1" thickBot="1">
      <c r="A25" s="495"/>
      <c r="B25" s="555"/>
      <c r="C25" s="549"/>
      <c r="D25" s="499"/>
      <c r="E25" s="400" t="s">
        <v>104</v>
      </c>
      <c r="F25" s="66">
        <v>0</v>
      </c>
      <c r="G25" s="50">
        <v>0</v>
      </c>
      <c r="H25" s="63">
        <v>0</v>
      </c>
      <c r="I25" s="402"/>
      <c r="J25" s="144"/>
      <c r="K25" s="66">
        <v>0</v>
      </c>
      <c r="L25" s="50">
        <v>0</v>
      </c>
      <c r="M25" s="63">
        <v>0</v>
      </c>
      <c r="N25" s="66">
        <v>0</v>
      </c>
      <c r="O25" s="50">
        <v>0</v>
      </c>
      <c r="P25" s="63">
        <v>0</v>
      </c>
      <c r="Q25" s="66">
        <v>0</v>
      </c>
      <c r="R25" s="50">
        <v>0</v>
      </c>
      <c r="S25" s="63">
        <v>0</v>
      </c>
      <c r="T25" s="102"/>
      <c r="U25" s="50"/>
      <c r="V25" s="50"/>
      <c r="W25" s="54"/>
      <c r="X25" s="144"/>
      <c r="Y25" s="66">
        <v>0</v>
      </c>
      <c r="Z25" s="50">
        <v>0</v>
      </c>
      <c r="AA25" s="63">
        <v>0</v>
      </c>
      <c r="AB25" s="66">
        <v>0</v>
      </c>
      <c r="AC25" s="50">
        <v>0</v>
      </c>
      <c r="AD25" s="63">
        <v>0</v>
      </c>
      <c r="AE25" s="66">
        <v>0</v>
      </c>
      <c r="AF25" s="50">
        <v>0</v>
      </c>
      <c r="AG25" s="63">
        <v>0</v>
      </c>
      <c r="AH25" s="102"/>
      <c r="AI25" s="50"/>
      <c r="AJ25" s="50"/>
      <c r="AK25" s="54"/>
      <c r="AL25" s="182"/>
      <c r="AM25" s="66">
        <v>0</v>
      </c>
      <c r="AN25" s="50">
        <v>0</v>
      </c>
      <c r="AO25" s="63">
        <v>0</v>
      </c>
      <c r="AP25" s="66">
        <v>0</v>
      </c>
      <c r="AQ25" s="50">
        <v>0</v>
      </c>
      <c r="AR25" s="63">
        <v>0</v>
      </c>
      <c r="AS25" s="66">
        <v>0</v>
      </c>
      <c r="AT25" s="50">
        <v>0</v>
      </c>
      <c r="AU25" s="63">
        <v>0</v>
      </c>
      <c r="AV25" s="102"/>
      <c r="AW25" s="50"/>
      <c r="AX25" s="50"/>
      <c r="AY25" s="54"/>
      <c r="AZ25" s="182"/>
      <c r="BA25" s="66">
        <v>0</v>
      </c>
      <c r="BB25" s="50">
        <v>0</v>
      </c>
      <c r="BC25" s="63">
        <v>0</v>
      </c>
      <c r="BD25" s="66">
        <v>0</v>
      </c>
      <c r="BE25" s="50">
        <v>0</v>
      </c>
      <c r="BF25" s="50"/>
      <c r="BG25" s="63">
        <v>0</v>
      </c>
      <c r="BH25" s="66">
        <v>0</v>
      </c>
      <c r="BI25" s="50">
        <v>0</v>
      </c>
      <c r="BJ25" s="63">
        <v>0</v>
      </c>
      <c r="BK25" s="128"/>
      <c r="BL25" s="129"/>
      <c r="BM25" s="71"/>
      <c r="BN25" s="71"/>
      <c r="BO25" s="659"/>
      <c r="BP25" s="653"/>
    </row>
    <row r="26" spans="1:69" ht="38.25" customHeight="1" thickBot="1">
      <c r="A26" s="535"/>
      <c r="B26" s="556"/>
      <c r="C26" s="557"/>
      <c r="D26" s="500"/>
      <c r="E26" s="403" t="s">
        <v>55</v>
      </c>
      <c r="F26" s="114">
        <f>AB26</f>
        <v>161</v>
      </c>
      <c r="G26" s="115">
        <f>BE26</f>
        <v>135</v>
      </c>
      <c r="H26" s="65">
        <f>G26/F26*100</f>
        <v>83.850931677018636</v>
      </c>
      <c r="I26" s="404">
        <f t="shared" si="3"/>
        <v>161</v>
      </c>
      <c r="J26" s="145">
        <f t="shared" si="4"/>
        <v>83.850931677018636</v>
      </c>
      <c r="K26" s="114">
        <v>0</v>
      </c>
      <c r="L26" s="115">
        <v>0</v>
      </c>
      <c r="M26" s="65">
        <v>0</v>
      </c>
      <c r="N26" s="114">
        <v>0</v>
      </c>
      <c r="O26" s="115">
        <v>0</v>
      </c>
      <c r="P26" s="65">
        <v>0</v>
      </c>
      <c r="Q26" s="114">
        <v>0</v>
      </c>
      <c r="R26" s="115">
        <v>0</v>
      </c>
      <c r="S26" s="65">
        <v>0</v>
      </c>
      <c r="T26" s="107"/>
      <c r="U26" s="115"/>
      <c r="V26" s="115"/>
      <c r="W26" s="55"/>
      <c r="X26" s="145">
        <v>0</v>
      </c>
      <c r="Y26" s="114">
        <v>0</v>
      </c>
      <c r="Z26" s="115">
        <v>0</v>
      </c>
      <c r="AA26" s="65">
        <v>0</v>
      </c>
      <c r="AB26" s="114">
        <v>161</v>
      </c>
      <c r="AC26" s="115">
        <v>0</v>
      </c>
      <c r="AD26" s="65">
        <v>0</v>
      </c>
      <c r="AE26" s="114">
        <v>0</v>
      </c>
      <c r="AF26" s="115">
        <v>0</v>
      </c>
      <c r="AG26" s="65">
        <v>0</v>
      </c>
      <c r="AH26" s="107"/>
      <c r="AI26" s="115"/>
      <c r="AJ26" s="115"/>
      <c r="AK26" s="55"/>
      <c r="AL26" s="311">
        <f t="shared" si="16"/>
        <v>161</v>
      </c>
      <c r="AM26" s="114">
        <v>0</v>
      </c>
      <c r="AN26" s="115">
        <v>0</v>
      </c>
      <c r="AO26" s="65">
        <v>0</v>
      </c>
      <c r="AP26" s="114">
        <v>0</v>
      </c>
      <c r="AQ26" s="115">
        <v>0</v>
      </c>
      <c r="AR26" s="65">
        <v>0</v>
      </c>
      <c r="AS26" s="114">
        <v>0</v>
      </c>
      <c r="AT26" s="115">
        <v>0</v>
      </c>
      <c r="AU26" s="65">
        <v>0</v>
      </c>
      <c r="AV26" s="107"/>
      <c r="AW26" s="115"/>
      <c r="AX26" s="115"/>
      <c r="AY26" s="55"/>
      <c r="AZ26" s="311">
        <f t="shared" si="17"/>
        <v>0</v>
      </c>
      <c r="BA26" s="114">
        <v>0</v>
      </c>
      <c r="BB26" s="115">
        <v>0</v>
      </c>
      <c r="BC26" s="65">
        <v>0</v>
      </c>
      <c r="BD26" s="114">
        <v>0</v>
      </c>
      <c r="BE26" s="115">
        <v>135</v>
      </c>
      <c r="BF26" s="115"/>
      <c r="BG26" s="65">
        <v>100</v>
      </c>
      <c r="BH26" s="114">
        <v>0</v>
      </c>
      <c r="BI26" s="115">
        <v>0</v>
      </c>
      <c r="BJ26" s="65">
        <v>0</v>
      </c>
      <c r="BK26" s="128"/>
      <c r="BL26" s="129"/>
      <c r="BM26" s="71"/>
      <c r="BN26" s="71">
        <v>0</v>
      </c>
      <c r="BO26" s="419" t="s">
        <v>128</v>
      </c>
      <c r="BP26" s="420"/>
      <c r="BQ26" s="304"/>
    </row>
    <row r="27" spans="1:69" ht="13.5" customHeight="1" thickBot="1">
      <c r="A27" s="534" t="s">
        <v>61</v>
      </c>
      <c r="B27" s="536" t="s">
        <v>94</v>
      </c>
      <c r="C27" s="548" t="s">
        <v>109</v>
      </c>
      <c r="D27" s="600" t="s">
        <v>72</v>
      </c>
      <c r="E27" s="399" t="s">
        <v>39</v>
      </c>
      <c r="F27" s="109">
        <f>T27+Y27+AB27+AE27+AM27+AP27+AS27+BA27+BD27+BH27</f>
        <v>270.60000000000002</v>
      </c>
      <c r="G27" s="57">
        <f>U27+Z27+AC27+AF27+AN27+AQ27+AT27+BB27+BE27+BI27</f>
        <v>270.60000000000002</v>
      </c>
      <c r="H27" s="62">
        <f>(G27/F27)*100</f>
        <v>100</v>
      </c>
      <c r="I27" s="402">
        <f t="shared" si="3"/>
        <v>270.60000000000002</v>
      </c>
      <c r="J27" s="144">
        <f t="shared" si="4"/>
        <v>100</v>
      </c>
      <c r="K27" s="109">
        <v>0</v>
      </c>
      <c r="L27" s="57">
        <v>0</v>
      </c>
      <c r="M27" s="62">
        <v>0</v>
      </c>
      <c r="N27" s="109">
        <v>0</v>
      </c>
      <c r="O27" s="57">
        <v>0</v>
      </c>
      <c r="P27" s="62">
        <v>0</v>
      </c>
      <c r="Q27" s="109">
        <v>0</v>
      </c>
      <c r="R27" s="57">
        <v>0</v>
      </c>
      <c r="S27" s="62">
        <v>0</v>
      </c>
      <c r="T27" s="102"/>
      <c r="U27" s="50"/>
      <c r="V27" s="50"/>
      <c r="W27" s="54"/>
      <c r="X27" s="144">
        <f t="shared" si="18"/>
        <v>0</v>
      </c>
      <c r="Y27" s="109">
        <v>0</v>
      </c>
      <c r="Z27" s="57">
        <v>0</v>
      </c>
      <c r="AA27" s="62">
        <v>0</v>
      </c>
      <c r="AB27" s="109">
        <v>0</v>
      </c>
      <c r="AC27" s="57">
        <v>0</v>
      </c>
      <c r="AD27" s="62">
        <v>0</v>
      </c>
      <c r="AE27" s="109">
        <f>AE30</f>
        <v>86</v>
      </c>
      <c r="AF27" s="57">
        <v>0</v>
      </c>
      <c r="AG27" s="62">
        <v>0</v>
      </c>
      <c r="AH27" s="102"/>
      <c r="AI27" s="58"/>
      <c r="AJ27" s="58"/>
      <c r="AK27" s="54"/>
      <c r="AL27" s="182">
        <f t="shared" si="16"/>
        <v>86</v>
      </c>
      <c r="AM27" s="109">
        <f>AM30</f>
        <v>86</v>
      </c>
      <c r="AN27" s="57">
        <v>92.5</v>
      </c>
      <c r="AO27" s="62">
        <v>100</v>
      </c>
      <c r="AP27" s="109">
        <f>AP30</f>
        <v>98.6</v>
      </c>
      <c r="AQ27" s="57">
        <v>120</v>
      </c>
      <c r="AR27" s="62">
        <v>100</v>
      </c>
      <c r="AS27" s="109">
        <v>0</v>
      </c>
      <c r="AT27" s="57">
        <v>58.1</v>
      </c>
      <c r="AU27" s="62">
        <v>100</v>
      </c>
      <c r="AV27" s="102"/>
      <c r="AW27" s="58"/>
      <c r="AX27" s="58"/>
      <c r="AY27" s="54"/>
      <c r="AZ27" s="182">
        <f t="shared" si="17"/>
        <v>184.6</v>
      </c>
      <c r="BA27" s="109">
        <v>0</v>
      </c>
      <c r="BB27" s="57">
        <v>0</v>
      </c>
      <c r="BC27" s="62">
        <v>0</v>
      </c>
      <c r="BD27" s="109">
        <v>0</v>
      </c>
      <c r="BE27" s="57">
        <v>0</v>
      </c>
      <c r="BF27" s="57"/>
      <c r="BG27" s="62">
        <v>0</v>
      </c>
      <c r="BH27" s="109">
        <v>0</v>
      </c>
      <c r="BI27" s="57">
        <v>0</v>
      </c>
      <c r="BJ27" s="62">
        <v>0</v>
      </c>
      <c r="BK27" s="75">
        <f>AV27+BA27+BD27+BH27</f>
        <v>0</v>
      </c>
      <c r="BL27" s="76">
        <f>AW27+BB27+BE27+BI27</f>
        <v>0</v>
      </c>
      <c r="BM27" s="71">
        <f t="shared" si="14"/>
        <v>0</v>
      </c>
      <c r="BN27" s="71">
        <f t="shared" si="15"/>
        <v>0</v>
      </c>
      <c r="BO27" s="654" t="s">
        <v>117</v>
      </c>
      <c r="BP27" s="652"/>
    </row>
    <row r="28" spans="1:69" ht="13.5" thickBot="1">
      <c r="A28" s="495"/>
      <c r="B28" s="537"/>
      <c r="C28" s="549"/>
      <c r="D28" s="499"/>
      <c r="E28" s="400" t="s">
        <v>103</v>
      </c>
      <c r="F28" s="66">
        <v>0</v>
      </c>
      <c r="G28" s="50">
        <v>0</v>
      </c>
      <c r="H28" s="63">
        <v>0</v>
      </c>
      <c r="I28" s="402"/>
      <c r="J28" s="144"/>
      <c r="K28" s="66">
        <v>0</v>
      </c>
      <c r="L28" s="50">
        <v>0</v>
      </c>
      <c r="M28" s="63">
        <v>0</v>
      </c>
      <c r="N28" s="66">
        <v>0</v>
      </c>
      <c r="O28" s="50">
        <v>0</v>
      </c>
      <c r="P28" s="63">
        <v>0</v>
      </c>
      <c r="Q28" s="66">
        <v>0</v>
      </c>
      <c r="R28" s="50">
        <v>0</v>
      </c>
      <c r="S28" s="63">
        <v>0</v>
      </c>
      <c r="T28" s="102"/>
      <c r="U28" s="50"/>
      <c r="V28" s="50"/>
      <c r="W28" s="54"/>
      <c r="X28" s="144"/>
      <c r="Y28" s="66">
        <v>0</v>
      </c>
      <c r="Z28" s="50">
        <v>0</v>
      </c>
      <c r="AA28" s="63">
        <v>0</v>
      </c>
      <c r="AB28" s="66">
        <v>0</v>
      </c>
      <c r="AC28" s="50">
        <v>0</v>
      </c>
      <c r="AD28" s="63">
        <v>0</v>
      </c>
      <c r="AE28" s="66">
        <v>0</v>
      </c>
      <c r="AF28" s="50">
        <v>0</v>
      </c>
      <c r="AG28" s="63">
        <v>0</v>
      </c>
      <c r="AH28" s="102"/>
      <c r="AI28" s="58"/>
      <c r="AJ28" s="58"/>
      <c r="AK28" s="54"/>
      <c r="AL28" s="182"/>
      <c r="AM28" s="66">
        <v>0</v>
      </c>
      <c r="AN28" s="50">
        <v>0</v>
      </c>
      <c r="AO28" s="63">
        <v>0</v>
      </c>
      <c r="AP28" s="66">
        <v>0</v>
      </c>
      <c r="AQ28" s="50">
        <v>0</v>
      </c>
      <c r="AR28" s="63">
        <v>0</v>
      </c>
      <c r="AS28" s="66">
        <v>0</v>
      </c>
      <c r="AT28" s="50">
        <v>0</v>
      </c>
      <c r="AU28" s="63">
        <v>0</v>
      </c>
      <c r="AV28" s="102"/>
      <c r="AW28" s="58"/>
      <c r="AX28" s="58"/>
      <c r="AY28" s="54"/>
      <c r="AZ28" s="182"/>
      <c r="BA28" s="66">
        <v>0</v>
      </c>
      <c r="BB28" s="50">
        <v>0</v>
      </c>
      <c r="BC28" s="63">
        <v>0</v>
      </c>
      <c r="BD28" s="66">
        <v>0</v>
      </c>
      <c r="BE28" s="50">
        <v>0</v>
      </c>
      <c r="BF28" s="50"/>
      <c r="BG28" s="63">
        <v>0</v>
      </c>
      <c r="BH28" s="66">
        <v>0</v>
      </c>
      <c r="BI28" s="50">
        <v>0</v>
      </c>
      <c r="BJ28" s="63">
        <v>0</v>
      </c>
      <c r="BK28" s="75"/>
      <c r="BL28" s="76"/>
      <c r="BM28" s="71"/>
      <c r="BN28" s="71"/>
      <c r="BO28" s="655"/>
      <c r="BP28" s="653"/>
    </row>
    <row r="29" spans="1:69" ht="51.75" thickBot="1">
      <c r="A29" s="495"/>
      <c r="B29" s="537"/>
      <c r="C29" s="549"/>
      <c r="D29" s="499"/>
      <c r="E29" s="400" t="s">
        <v>147</v>
      </c>
      <c r="F29" s="66">
        <v>0</v>
      </c>
      <c r="G29" s="50">
        <v>0</v>
      </c>
      <c r="H29" s="63">
        <v>0</v>
      </c>
      <c r="I29" s="402">
        <f t="shared" si="3"/>
        <v>0</v>
      </c>
      <c r="J29" s="144">
        <v>0</v>
      </c>
      <c r="K29" s="66">
        <v>0</v>
      </c>
      <c r="L29" s="50">
        <v>0</v>
      </c>
      <c r="M29" s="63">
        <v>0</v>
      </c>
      <c r="N29" s="66">
        <v>0</v>
      </c>
      <c r="O29" s="50">
        <v>0</v>
      </c>
      <c r="P29" s="63">
        <v>0</v>
      </c>
      <c r="Q29" s="66">
        <v>0</v>
      </c>
      <c r="R29" s="50">
        <v>0</v>
      </c>
      <c r="S29" s="63">
        <v>0</v>
      </c>
      <c r="T29" s="102"/>
      <c r="U29" s="50"/>
      <c r="V29" s="50"/>
      <c r="W29" s="54"/>
      <c r="X29" s="144">
        <f t="shared" si="18"/>
        <v>0</v>
      </c>
      <c r="Y29" s="66">
        <v>0</v>
      </c>
      <c r="Z29" s="50">
        <v>0</v>
      </c>
      <c r="AA29" s="63">
        <v>0</v>
      </c>
      <c r="AB29" s="66">
        <v>0</v>
      </c>
      <c r="AC29" s="50">
        <v>0</v>
      </c>
      <c r="AD29" s="63">
        <v>0</v>
      </c>
      <c r="AE29" s="66">
        <v>0</v>
      </c>
      <c r="AF29" s="50">
        <v>0</v>
      </c>
      <c r="AG29" s="63">
        <v>0</v>
      </c>
      <c r="AH29" s="102"/>
      <c r="AI29" s="58"/>
      <c r="AJ29" s="58"/>
      <c r="AK29" s="54"/>
      <c r="AL29" s="182">
        <f t="shared" si="16"/>
        <v>0</v>
      </c>
      <c r="AM29" s="66">
        <v>0</v>
      </c>
      <c r="AN29" s="50">
        <v>0</v>
      </c>
      <c r="AO29" s="63">
        <v>0</v>
      </c>
      <c r="AP29" s="66">
        <v>0</v>
      </c>
      <c r="AQ29" s="50">
        <v>0</v>
      </c>
      <c r="AR29" s="63">
        <v>0</v>
      </c>
      <c r="AS29" s="66">
        <v>0</v>
      </c>
      <c r="AT29" s="50">
        <v>0</v>
      </c>
      <c r="AU29" s="63">
        <v>0</v>
      </c>
      <c r="AV29" s="102"/>
      <c r="AW29" s="58"/>
      <c r="AX29" s="58"/>
      <c r="AY29" s="54"/>
      <c r="AZ29" s="182">
        <f t="shared" si="17"/>
        <v>0</v>
      </c>
      <c r="BA29" s="66">
        <v>0</v>
      </c>
      <c r="BB29" s="50">
        <v>0</v>
      </c>
      <c r="BC29" s="63">
        <v>0</v>
      </c>
      <c r="BD29" s="66">
        <v>0</v>
      </c>
      <c r="BE29" s="50">
        <v>0</v>
      </c>
      <c r="BF29" s="50"/>
      <c r="BG29" s="63">
        <v>0</v>
      </c>
      <c r="BH29" s="66">
        <v>0</v>
      </c>
      <c r="BI29" s="50">
        <v>0</v>
      </c>
      <c r="BJ29" s="63">
        <v>0</v>
      </c>
      <c r="BK29" s="75"/>
      <c r="BL29" s="76"/>
      <c r="BM29" s="71">
        <f t="shared" si="14"/>
        <v>0</v>
      </c>
      <c r="BN29" s="71">
        <f t="shared" si="15"/>
        <v>0</v>
      </c>
      <c r="BO29" s="655"/>
      <c r="BP29" s="653"/>
    </row>
    <row r="30" spans="1:69" ht="17.25" customHeight="1" thickBot="1">
      <c r="A30" s="495"/>
      <c r="B30" s="537"/>
      <c r="C30" s="549"/>
      <c r="D30" s="500"/>
      <c r="E30" s="400" t="s">
        <v>18</v>
      </c>
      <c r="F30" s="66">
        <f>F27</f>
        <v>270.60000000000002</v>
      </c>
      <c r="G30" s="50">
        <f>G27</f>
        <v>270.60000000000002</v>
      </c>
      <c r="H30" s="63">
        <f>H27</f>
        <v>100</v>
      </c>
      <c r="I30" s="402">
        <f t="shared" si="3"/>
        <v>270.60000000000002</v>
      </c>
      <c r="J30" s="144">
        <f t="shared" si="4"/>
        <v>100</v>
      </c>
      <c r="K30" s="66">
        <v>0</v>
      </c>
      <c r="L30" s="50">
        <v>0</v>
      </c>
      <c r="M30" s="63">
        <v>0</v>
      </c>
      <c r="N30" s="66">
        <v>0</v>
      </c>
      <c r="O30" s="50">
        <v>0</v>
      </c>
      <c r="P30" s="63">
        <v>0</v>
      </c>
      <c r="Q30" s="66">
        <v>0</v>
      </c>
      <c r="R30" s="50">
        <v>0</v>
      </c>
      <c r="S30" s="63">
        <v>0</v>
      </c>
      <c r="T30" s="102"/>
      <c r="U30" s="50"/>
      <c r="V30" s="50"/>
      <c r="W30" s="54"/>
      <c r="X30" s="144">
        <f t="shared" si="18"/>
        <v>0</v>
      </c>
      <c r="Y30" s="66">
        <v>0</v>
      </c>
      <c r="Z30" s="50">
        <v>0</v>
      </c>
      <c r="AA30" s="63">
        <v>0</v>
      </c>
      <c r="AB30" s="66">
        <v>0</v>
      </c>
      <c r="AC30" s="50">
        <v>0</v>
      </c>
      <c r="AD30" s="63">
        <v>0</v>
      </c>
      <c r="AE30" s="66">
        <v>86</v>
      </c>
      <c r="AF30" s="50">
        <v>0</v>
      </c>
      <c r="AG30" s="63">
        <v>0</v>
      </c>
      <c r="AH30" s="102"/>
      <c r="AI30" s="50"/>
      <c r="AJ30" s="50"/>
      <c r="AK30" s="54"/>
      <c r="AL30" s="182">
        <f t="shared" si="16"/>
        <v>86</v>
      </c>
      <c r="AM30" s="66">
        <v>86</v>
      </c>
      <c r="AN30" s="50">
        <v>92.5</v>
      </c>
      <c r="AO30" s="63">
        <v>100</v>
      </c>
      <c r="AP30" s="66">
        <f>100-1.4</f>
        <v>98.6</v>
      </c>
      <c r="AQ30" s="50">
        <v>120</v>
      </c>
      <c r="AR30" s="63">
        <v>100</v>
      </c>
      <c r="AS30" s="66">
        <v>0</v>
      </c>
      <c r="AT30" s="50">
        <v>58.1</v>
      </c>
      <c r="AU30" s="63">
        <v>100</v>
      </c>
      <c r="AV30" s="102"/>
      <c r="AW30" s="50"/>
      <c r="AX30" s="50"/>
      <c r="AY30" s="54"/>
      <c r="AZ30" s="182">
        <f t="shared" si="17"/>
        <v>184.6</v>
      </c>
      <c r="BA30" s="66">
        <v>0</v>
      </c>
      <c r="BB30" s="50">
        <v>0</v>
      </c>
      <c r="BC30" s="63">
        <v>0</v>
      </c>
      <c r="BD30" s="66">
        <v>0</v>
      </c>
      <c r="BE30" s="50">
        <v>0</v>
      </c>
      <c r="BF30" s="50"/>
      <c r="BG30" s="63">
        <v>0</v>
      </c>
      <c r="BH30" s="66">
        <v>0</v>
      </c>
      <c r="BI30" s="50">
        <v>0</v>
      </c>
      <c r="BJ30" s="63">
        <v>0</v>
      </c>
      <c r="BK30" s="81">
        <f>BK27</f>
        <v>0</v>
      </c>
      <c r="BL30" s="82">
        <f>BL27</f>
        <v>0</v>
      </c>
      <c r="BM30" s="71">
        <f t="shared" si="14"/>
        <v>0</v>
      </c>
      <c r="BN30" s="71">
        <f t="shared" si="15"/>
        <v>0</v>
      </c>
      <c r="BO30" s="655"/>
      <c r="BP30" s="653"/>
    </row>
    <row r="31" spans="1:69" ht="27.75" customHeight="1" thickBot="1">
      <c r="A31" s="535"/>
      <c r="B31" s="538"/>
      <c r="C31" s="557"/>
      <c r="D31" s="369"/>
      <c r="E31" s="403" t="s">
        <v>104</v>
      </c>
      <c r="F31" s="114">
        <v>0</v>
      </c>
      <c r="G31" s="115">
        <v>0</v>
      </c>
      <c r="H31" s="65">
        <v>0</v>
      </c>
      <c r="I31" s="404"/>
      <c r="J31" s="145"/>
      <c r="K31" s="114">
        <v>0</v>
      </c>
      <c r="L31" s="115">
        <v>0</v>
      </c>
      <c r="M31" s="65">
        <v>0</v>
      </c>
      <c r="N31" s="114">
        <v>0</v>
      </c>
      <c r="O31" s="115">
        <v>0</v>
      </c>
      <c r="P31" s="65">
        <v>0</v>
      </c>
      <c r="Q31" s="114">
        <v>0</v>
      </c>
      <c r="R31" s="115">
        <v>0</v>
      </c>
      <c r="S31" s="65">
        <v>0</v>
      </c>
      <c r="T31" s="107"/>
      <c r="U31" s="115"/>
      <c r="V31" s="115"/>
      <c r="W31" s="55"/>
      <c r="X31" s="145"/>
      <c r="Y31" s="114">
        <v>0</v>
      </c>
      <c r="Z31" s="115">
        <v>0</v>
      </c>
      <c r="AA31" s="65">
        <v>0</v>
      </c>
      <c r="AB31" s="114">
        <v>0</v>
      </c>
      <c r="AC31" s="115">
        <v>0</v>
      </c>
      <c r="AD31" s="65">
        <v>0</v>
      </c>
      <c r="AE31" s="114">
        <v>0</v>
      </c>
      <c r="AF31" s="115">
        <v>0</v>
      </c>
      <c r="AG31" s="65">
        <v>0</v>
      </c>
      <c r="AH31" s="107"/>
      <c r="AI31" s="115"/>
      <c r="AJ31" s="115"/>
      <c r="AK31" s="55"/>
      <c r="AL31" s="311">
        <f t="shared" si="16"/>
        <v>0</v>
      </c>
      <c r="AM31" s="114">
        <v>0</v>
      </c>
      <c r="AN31" s="115">
        <v>0</v>
      </c>
      <c r="AO31" s="65">
        <v>0</v>
      </c>
      <c r="AP31" s="114">
        <v>0</v>
      </c>
      <c r="AQ31" s="115">
        <v>0</v>
      </c>
      <c r="AR31" s="65">
        <v>0</v>
      </c>
      <c r="AS31" s="114">
        <v>0</v>
      </c>
      <c r="AT31" s="115">
        <v>0</v>
      </c>
      <c r="AU31" s="65">
        <v>0</v>
      </c>
      <c r="AV31" s="107"/>
      <c r="AW31" s="115"/>
      <c r="AX31" s="115"/>
      <c r="AY31" s="55"/>
      <c r="AZ31" s="311"/>
      <c r="BA31" s="114">
        <v>0</v>
      </c>
      <c r="BB31" s="115">
        <v>0</v>
      </c>
      <c r="BC31" s="65">
        <v>0</v>
      </c>
      <c r="BD31" s="114">
        <v>0</v>
      </c>
      <c r="BE31" s="115">
        <v>0</v>
      </c>
      <c r="BF31" s="115"/>
      <c r="BG31" s="65">
        <v>0</v>
      </c>
      <c r="BH31" s="114">
        <v>0</v>
      </c>
      <c r="BI31" s="115">
        <v>0</v>
      </c>
      <c r="BJ31" s="65">
        <v>0</v>
      </c>
      <c r="BK31" s="81"/>
      <c r="BL31" s="81"/>
      <c r="BM31" s="71"/>
      <c r="BN31" s="71"/>
      <c r="BO31" s="656"/>
      <c r="BP31" s="657"/>
    </row>
    <row r="32" spans="1:69" ht="13.5" customHeight="1" thickBot="1">
      <c r="A32" s="534" t="s">
        <v>45</v>
      </c>
      <c r="B32" s="536" t="s">
        <v>93</v>
      </c>
      <c r="C32" s="548" t="s">
        <v>109</v>
      </c>
      <c r="D32" s="600" t="s">
        <v>72</v>
      </c>
      <c r="E32" s="399" t="s">
        <v>39</v>
      </c>
      <c r="F32" s="109">
        <f>K32+N32+Q32+Y32+AB32+AE32++AM32+AP32+AS32+BA32+BD32+BH32</f>
        <v>17.5</v>
      </c>
      <c r="G32" s="57">
        <f>G35</f>
        <v>13</v>
      </c>
      <c r="H32" s="62">
        <f>G32/F32*100</f>
        <v>74.285714285714292</v>
      </c>
      <c r="I32" s="402">
        <f t="shared" si="3"/>
        <v>17.5</v>
      </c>
      <c r="J32" s="144">
        <f t="shared" si="4"/>
        <v>74.285714285714292</v>
      </c>
      <c r="K32" s="109">
        <v>0</v>
      </c>
      <c r="L32" s="57">
        <v>0</v>
      </c>
      <c r="M32" s="62">
        <v>0</v>
      </c>
      <c r="N32" s="109">
        <f t="shared" ref="N32:S32" si="19">N35</f>
        <v>3.6</v>
      </c>
      <c r="O32" s="57">
        <v>3.3</v>
      </c>
      <c r="P32" s="62">
        <f t="shared" si="19"/>
        <v>91.666666666666657</v>
      </c>
      <c r="Q32" s="109">
        <f t="shared" si="19"/>
        <v>5.7</v>
      </c>
      <c r="R32" s="57">
        <f t="shared" si="19"/>
        <v>3.2</v>
      </c>
      <c r="S32" s="62">
        <f t="shared" si="19"/>
        <v>56.140350877192979</v>
      </c>
      <c r="T32" s="102"/>
      <c r="U32" s="50"/>
      <c r="V32" s="50"/>
      <c r="W32" s="54"/>
      <c r="X32" s="144">
        <f t="shared" si="18"/>
        <v>9.3000000000000007</v>
      </c>
      <c r="Y32" s="109">
        <f>Y35</f>
        <v>0</v>
      </c>
      <c r="Z32" s="57">
        <f t="shared" ref="Z32:AG32" si="20">Z35</f>
        <v>0</v>
      </c>
      <c r="AA32" s="62">
        <f t="shared" si="20"/>
        <v>0</v>
      </c>
      <c r="AB32" s="109">
        <v>0</v>
      </c>
      <c r="AC32" s="57">
        <f t="shared" si="20"/>
        <v>0</v>
      </c>
      <c r="AD32" s="62">
        <f t="shared" si="20"/>
        <v>0</v>
      </c>
      <c r="AE32" s="109">
        <f t="shared" si="20"/>
        <v>8.1999999999999993</v>
      </c>
      <c r="AF32" s="57">
        <f t="shared" si="20"/>
        <v>0</v>
      </c>
      <c r="AG32" s="62">
        <f t="shared" si="20"/>
        <v>0</v>
      </c>
      <c r="AH32" s="102"/>
      <c r="AI32" s="58"/>
      <c r="AJ32" s="58"/>
      <c r="AK32" s="54"/>
      <c r="AL32" s="182">
        <f t="shared" si="16"/>
        <v>8.1999999999999993</v>
      </c>
      <c r="AM32" s="109">
        <f>AM35</f>
        <v>0</v>
      </c>
      <c r="AN32" s="57">
        <f t="shared" ref="AN32:AU32" si="21">AN35</f>
        <v>0</v>
      </c>
      <c r="AO32" s="62">
        <f t="shared" si="21"/>
        <v>0</v>
      </c>
      <c r="AP32" s="109">
        <f t="shared" si="21"/>
        <v>0</v>
      </c>
      <c r="AQ32" s="57">
        <f t="shared" si="21"/>
        <v>0</v>
      </c>
      <c r="AR32" s="62">
        <f t="shared" si="21"/>
        <v>0</v>
      </c>
      <c r="AS32" s="109">
        <f t="shared" si="21"/>
        <v>0</v>
      </c>
      <c r="AT32" s="57">
        <f t="shared" si="21"/>
        <v>0</v>
      </c>
      <c r="AU32" s="62">
        <f t="shared" si="21"/>
        <v>0</v>
      </c>
      <c r="AV32" s="102"/>
      <c r="AW32" s="58"/>
      <c r="AX32" s="58"/>
      <c r="AY32" s="54"/>
      <c r="AZ32" s="182">
        <f t="shared" si="17"/>
        <v>0</v>
      </c>
      <c r="BA32" s="109">
        <f>BA35</f>
        <v>0</v>
      </c>
      <c r="BB32" s="57">
        <f t="shared" ref="BB32:BJ32" si="22">BB35</f>
        <v>0</v>
      </c>
      <c r="BC32" s="62">
        <f t="shared" si="22"/>
        <v>0</v>
      </c>
      <c r="BD32" s="109">
        <f t="shared" si="22"/>
        <v>0</v>
      </c>
      <c r="BE32" s="57">
        <f t="shared" si="22"/>
        <v>3.3</v>
      </c>
      <c r="BF32" s="57">
        <f t="shared" si="22"/>
        <v>0</v>
      </c>
      <c r="BG32" s="62">
        <f t="shared" si="22"/>
        <v>100</v>
      </c>
      <c r="BH32" s="109">
        <f t="shared" si="22"/>
        <v>0</v>
      </c>
      <c r="BI32" s="57">
        <f t="shared" si="22"/>
        <v>3.2</v>
      </c>
      <c r="BJ32" s="62">
        <f t="shared" si="22"/>
        <v>100</v>
      </c>
      <c r="BK32" s="75">
        <f>AV32+BA32+BD32+BH32</f>
        <v>0</v>
      </c>
      <c r="BL32" s="76">
        <f>AW32+BB32+BE32+BI32</f>
        <v>6.5</v>
      </c>
      <c r="BM32" s="71">
        <f t="shared" si="14"/>
        <v>0</v>
      </c>
      <c r="BN32" s="71">
        <f t="shared" si="15"/>
        <v>0</v>
      </c>
      <c r="BO32" s="614" t="s">
        <v>130</v>
      </c>
      <c r="BP32" s="601" t="s">
        <v>118</v>
      </c>
    </row>
    <row r="33" spans="1:223">
      <c r="A33" s="495"/>
      <c r="B33" s="537"/>
      <c r="C33" s="549"/>
      <c r="D33" s="499"/>
      <c r="E33" s="400" t="s">
        <v>103</v>
      </c>
      <c r="F33" s="66">
        <v>0</v>
      </c>
      <c r="G33" s="50">
        <v>0</v>
      </c>
      <c r="H33" s="63">
        <v>0</v>
      </c>
      <c r="I33" s="402"/>
      <c r="J33" s="144"/>
      <c r="K33" s="66">
        <v>0</v>
      </c>
      <c r="L33" s="50">
        <v>0</v>
      </c>
      <c r="M33" s="63">
        <v>0</v>
      </c>
      <c r="N33" s="66">
        <v>0</v>
      </c>
      <c r="O33" s="50">
        <v>0</v>
      </c>
      <c r="P33" s="63">
        <v>0</v>
      </c>
      <c r="Q33" s="66">
        <v>0</v>
      </c>
      <c r="R33" s="50">
        <v>0</v>
      </c>
      <c r="S33" s="63">
        <v>0</v>
      </c>
      <c r="T33" s="102"/>
      <c r="U33" s="50"/>
      <c r="V33" s="50"/>
      <c r="W33" s="54"/>
      <c r="X33" s="144"/>
      <c r="Y33" s="66">
        <v>0</v>
      </c>
      <c r="Z33" s="50">
        <v>0</v>
      </c>
      <c r="AA33" s="63">
        <v>0</v>
      </c>
      <c r="AB33" s="66">
        <v>0</v>
      </c>
      <c r="AC33" s="50">
        <v>0</v>
      </c>
      <c r="AD33" s="63">
        <v>0</v>
      </c>
      <c r="AE33" s="66">
        <v>0</v>
      </c>
      <c r="AF33" s="50">
        <v>0</v>
      </c>
      <c r="AG33" s="63">
        <v>0</v>
      </c>
      <c r="AH33" s="102"/>
      <c r="AI33" s="58"/>
      <c r="AJ33" s="58"/>
      <c r="AK33" s="54"/>
      <c r="AL33" s="182"/>
      <c r="AM33" s="66">
        <v>0</v>
      </c>
      <c r="AN33" s="50">
        <v>0</v>
      </c>
      <c r="AO33" s="63">
        <v>0</v>
      </c>
      <c r="AP33" s="66">
        <v>0</v>
      </c>
      <c r="AQ33" s="50">
        <v>0</v>
      </c>
      <c r="AR33" s="63">
        <v>0</v>
      </c>
      <c r="AS33" s="66">
        <v>0</v>
      </c>
      <c r="AT33" s="50">
        <v>0</v>
      </c>
      <c r="AU33" s="63">
        <v>0</v>
      </c>
      <c r="AV33" s="102"/>
      <c r="AW33" s="58"/>
      <c r="AX33" s="58"/>
      <c r="AY33" s="54"/>
      <c r="AZ33" s="182"/>
      <c r="BA33" s="66">
        <v>0</v>
      </c>
      <c r="BB33" s="50">
        <v>0</v>
      </c>
      <c r="BC33" s="63">
        <v>0</v>
      </c>
      <c r="BD33" s="66">
        <v>0</v>
      </c>
      <c r="BE33" s="50">
        <v>0</v>
      </c>
      <c r="BF33" s="50"/>
      <c r="BG33" s="63">
        <v>0</v>
      </c>
      <c r="BH33" s="66">
        <v>0</v>
      </c>
      <c r="BI33" s="50">
        <v>0</v>
      </c>
      <c r="BJ33" s="63">
        <v>0</v>
      </c>
      <c r="BK33" s="77"/>
      <c r="BL33" s="78"/>
      <c r="BM33" s="71"/>
      <c r="BN33" s="71"/>
      <c r="BO33" s="615"/>
      <c r="BP33" s="602"/>
    </row>
    <row r="34" spans="1:223" ht="40.5" customHeight="1" thickBot="1">
      <c r="A34" s="495"/>
      <c r="B34" s="537"/>
      <c r="C34" s="549"/>
      <c r="D34" s="499"/>
      <c r="E34" s="400" t="s">
        <v>147</v>
      </c>
      <c r="F34" s="66">
        <v>0</v>
      </c>
      <c r="G34" s="50">
        <v>0</v>
      </c>
      <c r="H34" s="63">
        <v>0</v>
      </c>
      <c r="I34" s="402">
        <f t="shared" si="3"/>
        <v>0</v>
      </c>
      <c r="J34" s="144">
        <v>0</v>
      </c>
      <c r="K34" s="66">
        <v>0</v>
      </c>
      <c r="L34" s="50">
        <v>0</v>
      </c>
      <c r="M34" s="63">
        <v>0</v>
      </c>
      <c r="N34" s="66">
        <v>0</v>
      </c>
      <c r="O34" s="50">
        <v>0</v>
      </c>
      <c r="P34" s="63">
        <v>0</v>
      </c>
      <c r="Q34" s="66">
        <v>0</v>
      </c>
      <c r="R34" s="50">
        <v>0</v>
      </c>
      <c r="S34" s="63">
        <v>0</v>
      </c>
      <c r="T34" s="102"/>
      <c r="U34" s="50"/>
      <c r="V34" s="50"/>
      <c r="W34" s="54"/>
      <c r="X34" s="144">
        <f t="shared" si="18"/>
        <v>0</v>
      </c>
      <c r="Y34" s="66">
        <v>0</v>
      </c>
      <c r="Z34" s="50">
        <v>0</v>
      </c>
      <c r="AA34" s="63">
        <v>0</v>
      </c>
      <c r="AB34" s="66">
        <v>0</v>
      </c>
      <c r="AC34" s="50">
        <v>0</v>
      </c>
      <c r="AD34" s="63">
        <v>0</v>
      </c>
      <c r="AE34" s="66">
        <v>0</v>
      </c>
      <c r="AF34" s="50">
        <v>0</v>
      </c>
      <c r="AG34" s="63">
        <v>0</v>
      </c>
      <c r="AH34" s="102"/>
      <c r="AI34" s="58"/>
      <c r="AJ34" s="58"/>
      <c r="AK34" s="54"/>
      <c r="AL34" s="182">
        <f t="shared" si="16"/>
        <v>0</v>
      </c>
      <c r="AM34" s="66">
        <v>0</v>
      </c>
      <c r="AN34" s="50">
        <v>0</v>
      </c>
      <c r="AO34" s="63">
        <v>0</v>
      </c>
      <c r="AP34" s="66">
        <v>0</v>
      </c>
      <c r="AQ34" s="50">
        <v>0</v>
      </c>
      <c r="AR34" s="63">
        <v>0</v>
      </c>
      <c r="AS34" s="66">
        <v>0</v>
      </c>
      <c r="AT34" s="50">
        <v>0</v>
      </c>
      <c r="AU34" s="63">
        <v>0</v>
      </c>
      <c r="AV34" s="102"/>
      <c r="AW34" s="58"/>
      <c r="AX34" s="58"/>
      <c r="AY34" s="54"/>
      <c r="AZ34" s="182">
        <f t="shared" si="17"/>
        <v>0</v>
      </c>
      <c r="BA34" s="66">
        <v>0</v>
      </c>
      <c r="BB34" s="50">
        <v>0</v>
      </c>
      <c r="BC34" s="63">
        <v>0</v>
      </c>
      <c r="BD34" s="66">
        <v>0</v>
      </c>
      <c r="BE34" s="50">
        <v>0</v>
      </c>
      <c r="BF34" s="50"/>
      <c r="BG34" s="63">
        <v>0</v>
      </c>
      <c r="BH34" s="66">
        <v>0</v>
      </c>
      <c r="BI34" s="50">
        <v>0</v>
      </c>
      <c r="BJ34" s="63">
        <v>0</v>
      </c>
      <c r="BK34" s="77"/>
      <c r="BL34" s="78"/>
      <c r="BM34" s="71">
        <f t="shared" si="14"/>
        <v>0</v>
      </c>
      <c r="BN34" s="71">
        <f t="shared" si="15"/>
        <v>0</v>
      </c>
      <c r="BO34" s="615"/>
      <c r="BP34" s="602"/>
    </row>
    <row r="35" spans="1:223" ht="17.25" customHeight="1" thickBot="1">
      <c r="A35" s="495"/>
      <c r="B35" s="537"/>
      <c r="C35" s="549"/>
      <c r="D35" s="499"/>
      <c r="E35" s="400" t="s">
        <v>18</v>
      </c>
      <c r="F35" s="66">
        <f>K35+N35+Q35+Y35+AB35+AE35+AM35+AP35+AS35+BA35+BD35+BH35</f>
        <v>17.5</v>
      </c>
      <c r="G35" s="50">
        <f>O35+R35+BE35+BI35</f>
        <v>13</v>
      </c>
      <c r="H35" s="63">
        <f>H32</f>
        <v>74.285714285714292</v>
      </c>
      <c r="I35" s="402">
        <f t="shared" si="3"/>
        <v>17.5</v>
      </c>
      <c r="J35" s="144">
        <f t="shared" si="4"/>
        <v>74.285714285714292</v>
      </c>
      <c r="K35" s="66">
        <v>0</v>
      </c>
      <c r="L35" s="50">
        <v>0</v>
      </c>
      <c r="M35" s="63">
        <v>0</v>
      </c>
      <c r="N35" s="66">
        <v>3.6</v>
      </c>
      <c r="O35" s="50">
        <v>3.3</v>
      </c>
      <c r="P35" s="63">
        <f>O35/N35*100</f>
        <v>91.666666666666657</v>
      </c>
      <c r="Q35" s="66">
        <v>5.7</v>
      </c>
      <c r="R35" s="50">
        <v>3.2</v>
      </c>
      <c r="S35" s="63">
        <f>R35/Q35*100</f>
        <v>56.140350877192979</v>
      </c>
      <c r="T35" s="102"/>
      <c r="U35" s="50"/>
      <c r="V35" s="50"/>
      <c r="W35" s="54"/>
      <c r="X35" s="144">
        <f t="shared" si="18"/>
        <v>9.3000000000000007</v>
      </c>
      <c r="Y35" s="66">
        <v>0</v>
      </c>
      <c r="Z35" s="50">
        <v>0</v>
      </c>
      <c r="AA35" s="63">
        <v>0</v>
      </c>
      <c r="AB35" s="66">
        <v>0</v>
      </c>
      <c r="AC35" s="50">
        <v>0</v>
      </c>
      <c r="AD35" s="63">
        <v>0</v>
      </c>
      <c r="AE35" s="66">
        <v>8.1999999999999993</v>
      </c>
      <c r="AF35" s="50">
        <v>0</v>
      </c>
      <c r="AG35" s="63">
        <v>0</v>
      </c>
      <c r="AH35" s="102"/>
      <c r="AI35" s="50"/>
      <c r="AJ35" s="50"/>
      <c r="AK35" s="54"/>
      <c r="AL35" s="182">
        <f t="shared" si="16"/>
        <v>8.1999999999999993</v>
      </c>
      <c r="AM35" s="66">
        <v>0</v>
      </c>
      <c r="AN35" s="50">
        <v>0</v>
      </c>
      <c r="AO35" s="63">
        <v>0</v>
      </c>
      <c r="AP35" s="66">
        <v>0</v>
      </c>
      <c r="AQ35" s="50">
        <v>0</v>
      </c>
      <c r="AR35" s="63">
        <v>0</v>
      </c>
      <c r="AS35" s="66">
        <v>0</v>
      </c>
      <c r="AT35" s="50">
        <v>0</v>
      </c>
      <c r="AU35" s="63">
        <v>0</v>
      </c>
      <c r="AV35" s="102"/>
      <c r="AW35" s="50"/>
      <c r="AX35" s="50"/>
      <c r="AY35" s="54"/>
      <c r="AZ35" s="182">
        <f t="shared" si="17"/>
        <v>0</v>
      </c>
      <c r="BA35" s="66">
        <v>0</v>
      </c>
      <c r="BB35" s="50">
        <v>0</v>
      </c>
      <c r="BC35" s="63">
        <v>0</v>
      </c>
      <c r="BD35" s="66">
        <v>0</v>
      </c>
      <c r="BE35" s="50">
        <v>3.3</v>
      </c>
      <c r="BF35" s="50"/>
      <c r="BG35" s="63">
        <v>100</v>
      </c>
      <c r="BH35" s="66">
        <v>0</v>
      </c>
      <c r="BI35" s="50">
        <v>3.2</v>
      </c>
      <c r="BJ35" s="63">
        <v>100</v>
      </c>
      <c r="BK35" s="130">
        <f>BK32</f>
        <v>0</v>
      </c>
      <c r="BL35" s="131">
        <f>BL32</f>
        <v>6.5</v>
      </c>
      <c r="BM35" s="71">
        <f t="shared" si="14"/>
        <v>0</v>
      </c>
      <c r="BN35" s="71">
        <f t="shared" si="15"/>
        <v>0</v>
      </c>
      <c r="BO35" s="615"/>
      <c r="BP35" s="602"/>
    </row>
    <row r="36" spans="1:223" ht="26.25" customHeight="1" thickBot="1">
      <c r="A36" s="535"/>
      <c r="B36" s="538"/>
      <c r="C36" s="370"/>
      <c r="D36" s="46"/>
      <c r="E36" s="401" t="s">
        <v>104</v>
      </c>
      <c r="F36" s="67">
        <v>0</v>
      </c>
      <c r="G36" s="59">
        <v>0</v>
      </c>
      <c r="H36" s="64">
        <v>0</v>
      </c>
      <c r="I36" s="402"/>
      <c r="J36" s="144"/>
      <c r="K36" s="67">
        <v>0</v>
      </c>
      <c r="L36" s="59">
        <v>0</v>
      </c>
      <c r="M36" s="64">
        <v>0</v>
      </c>
      <c r="N36" s="67">
        <v>0</v>
      </c>
      <c r="O36" s="59">
        <v>0</v>
      </c>
      <c r="P36" s="64">
        <v>0</v>
      </c>
      <c r="Q36" s="67">
        <v>0</v>
      </c>
      <c r="R36" s="59">
        <v>0</v>
      </c>
      <c r="S36" s="64">
        <v>0</v>
      </c>
      <c r="T36" s="102"/>
      <c r="U36" s="50"/>
      <c r="V36" s="50"/>
      <c r="W36" s="54"/>
      <c r="X36" s="144"/>
      <c r="Y36" s="67">
        <v>0</v>
      </c>
      <c r="Z36" s="59">
        <v>0</v>
      </c>
      <c r="AA36" s="64">
        <v>0</v>
      </c>
      <c r="AB36" s="67">
        <v>0</v>
      </c>
      <c r="AC36" s="59">
        <v>0</v>
      </c>
      <c r="AD36" s="64">
        <v>0</v>
      </c>
      <c r="AE36" s="67">
        <v>0</v>
      </c>
      <c r="AF36" s="59">
        <v>0</v>
      </c>
      <c r="AG36" s="64">
        <v>0</v>
      </c>
      <c r="AH36" s="102"/>
      <c r="AI36" s="50"/>
      <c r="AJ36" s="50"/>
      <c r="AK36" s="54"/>
      <c r="AL36" s="182">
        <f t="shared" si="16"/>
        <v>0</v>
      </c>
      <c r="AM36" s="67">
        <v>0</v>
      </c>
      <c r="AN36" s="59">
        <v>0</v>
      </c>
      <c r="AO36" s="64">
        <v>0</v>
      </c>
      <c r="AP36" s="67">
        <v>0</v>
      </c>
      <c r="AQ36" s="59">
        <v>0</v>
      </c>
      <c r="AR36" s="64">
        <v>0</v>
      </c>
      <c r="AS36" s="67">
        <v>0</v>
      </c>
      <c r="AT36" s="59">
        <v>0</v>
      </c>
      <c r="AU36" s="64">
        <v>0</v>
      </c>
      <c r="AV36" s="102"/>
      <c r="AW36" s="50"/>
      <c r="AX36" s="50"/>
      <c r="AY36" s="54"/>
      <c r="AZ36" s="182"/>
      <c r="BA36" s="67">
        <v>0</v>
      </c>
      <c r="BB36" s="59">
        <v>0</v>
      </c>
      <c r="BC36" s="64">
        <v>0</v>
      </c>
      <c r="BD36" s="67">
        <v>0</v>
      </c>
      <c r="BE36" s="59">
        <v>0</v>
      </c>
      <c r="BF36" s="59"/>
      <c r="BG36" s="64">
        <v>0</v>
      </c>
      <c r="BH36" s="67">
        <v>0</v>
      </c>
      <c r="BI36" s="59">
        <v>0</v>
      </c>
      <c r="BJ36" s="64">
        <v>0</v>
      </c>
      <c r="BK36" s="130"/>
      <c r="BL36" s="130"/>
      <c r="BM36" s="421"/>
      <c r="BN36" s="421"/>
      <c r="BO36" s="616"/>
      <c r="BP36" s="603"/>
    </row>
    <row r="37" spans="1:223" ht="16.5" customHeight="1">
      <c r="A37" s="534" t="s">
        <v>62</v>
      </c>
      <c r="B37" s="536" t="s">
        <v>92</v>
      </c>
      <c r="C37" s="548" t="s">
        <v>109</v>
      </c>
      <c r="D37" s="581" t="s">
        <v>72</v>
      </c>
      <c r="E37" s="196" t="s">
        <v>39</v>
      </c>
      <c r="F37" s="105">
        <f>F40</f>
        <v>2028.8</v>
      </c>
      <c r="G37" s="51">
        <f>U37+Z37+AC37+AF37+AN37+AQ37+AT37+BB37+BE37+BI37</f>
        <v>1467.0000000000002</v>
      </c>
      <c r="H37" s="104">
        <f>H40</f>
        <v>72.308753943217681</v>
      </c>
      <c r="I37" s="395">
        <f t="shared" si="3"/>
        <v>2028.8</v>
      </c>
      <c r="J37" s="313">
        <f t="shared" si="4"/>
        <v>72.308753943217681</v>
      </c>
      <c r="K37" s="105">
        <v>0</v>
      </c>
      <c r="L37" s="51">
        <v>0</v>
      </c>
      <c r="M37" s="106">
        <v>0</v>
      </c>
      <c r="N37" s="72">
        <v>0</v>
      </c>
      <c r="O37" s="51">
        <v>0</v>
      </c>
      <c r="P37" s="106">
        <v>0</v>
      </c>
      <c r="Q37" s="105">
        <v>0</v>
      </c>
      <c r="R37" s="51">
        <v>0</v>
      </c>
      <c r="S37" s="106">
        <v>0</v>
      </c>
      <c r="T37" s="72"/>
      <c r="U37" s="51"/>
      <c r="V37" s="51"/>
      <c r="W37" s="126"/>
      <c r="X37" s="313">
        <f t="shared" si="18"/>
        <v>0</v>
      </c>
      <c r="Y37" s="105">
        <f>Y40</f>
        <v>0</v>
      </c>
      <c r="Z37" s="51">
        <f t="shared" ref="Z37:AG37" si="23">Z40</f>
        <v>0</v>
      </c>
      <c r="AA37" s="106">
        <f t="shared" si="23"/>
        <v>0</v>
      </c>
      <c r="AB37" s="105">
        <f t="shared" si="23"/>
        <v>0</v>
      </c>
      <c r="AC37" s="51">
        <f t="shared" si="23"/>
        <v>0</v>
      </c>
      <c r="AD37" s="106">
        <f t="shared" si="23"/>
        <v>0</v>
      </c>
      <c r="AE37" s="105">
        <f t="shared" si="23"/>
        <v>2028.8</v>
      </c>
      <c r="AF37" s="51">
        <f t="shared" si="23"/>
        <v>0</v>
      </c>
      <c r="AG37" s="106">
        <f t="shared" si="23"/>
        <v>0</v>
      </c>
      <c r="AH37" s="72"/>
      <c r="AI37" s="60"/>
      <c r="AJ37" s="60"/>
      <c r="AK37" s="126"/>
      <c r="AL37" s="307">
        <f t="shared" si="16"/>
        <v>2028.8</v>
      </c>
      <c r="AM37" s="105">
        <v>0</v>
      </c>
      <c r="AN37" s="51">
        <v>158.19999999999999</v>
      </c>
      <c r="AO37" s="106">
        <v>100</v>
      </c>
      <c r="AP37" s="105">
        <v>0</v>
      </c>
      <c r="AQ37" s="51">
        <f>AQ40</f>
        <v>1130.7</v>
      </c>
      <c r="AR37" s="106">
        <v>100</v>
      </c>
      <c r="AS37" s="105">
        <v>0</v>
      </c>
      <c r="AT37" s="51">
        <f>AT40</f>
        <v>76.2</v>
      </c>
      <c r="AU37" s="106">
        <v>100</v>
      </c>
      <c r="AV37" s="72"/>
      <c r="AW37" s="60"/>
      <c r="AX37" s="60"/>
      <c r="AY37" s="126"/>
      <c r="AZ37" s="307">
        <f t="shared" si="17"/>
        <v>0</v>
      </c>
      <c r="BA37" s="105">
        <v>0</v>
      </c>
      <c r="BB37" s="51">
        <v>0</v>
      </c>
      <c r="BC37" s="106">
        <v>0</v>
      </c>
      <c r="BD37" s="105">
        <v>0</v>
      </c>
      <c r="BE37" s="51">
        <f>BE40</f>
        <v>101.9</v>
      </c>
      <c r="BF37" s="51"/>
      <c r="BG37" s="106">
        <v>100</v>
      </c>
      <c r="BH37" s="105">
        <v>0</v>
      </c>
      <c r="BI37" s="51">
        <v>0</v>
      </c>
      <c r="BJ37" s="106">
        <v>0</v>
      </c>
      <c r="BK37" s="186">
        <f>AV37+BA37+BD37+BH37</f>
        <v>0</v>
      </c>
      <c r="BL37" s="134">
        <f>AW37+BB37+BE37+BI37</f>
        <v>101.9</v>
      </c>
      <c r="BM37" s="135">
        <f t="shared" si="14"/>
        <v>0</v>
      </c>
      <c r="BN37" s="409">
        <f t="shared" si="15"/>
        <v>0</v>
      </c>
      <c r="BO37" s="614" t="s">
        <v>131</v>
      </c>
      <c r="BP37" s="601" t="s">
        <v>141</v>
      </c>
    </row>
    <row r="38" spans="1:223" ht="15.75" customHeight="1" thickBot="1">
      <c r="A38" s="495"/>
      <c r="B38" s="537"/>
      <c r="C38" s="549"/>
      <c r="D38" s="582"/>
      <c r="E38" s="400" t="s">
        <v>103</v>
      </c>
      <c r="F38" s="105">
        <v>0</v>
      </c>
      <c r="G38" s="51">
        <v>0</v>
      </c>
      <c r="H38" s="104">
        <v>0</v>
      </c>
      <c r="I38" s="395"/>
      <c r="J38" s="313"/>
      <c r="K38" s="105">
        <v>0</v>
      </c>
      <c r="L38" s="51">
        <v>0</v>
      </c>
      <c r="M38" s="106">
        <v>0</v>
      </c>
      <c r="N38" s="72">
        <v>0</v>
      </c>
      <c r="O38" s="51">
        <v>0</v>
      </c>
      <c r="P38" s="106">
        <v>0</v>
      </c>
      <c r="Q38" s="105">
        <v>0</v>
      </c>
      <c r="R38" s="51"/>
      <c r="S38" s="106">
        <v>0</v>
      </c>
      <c r="T38" s="72"/>
      <c r="U38" s="51"/>
      <c r="V38" s="51"/>
      <c r="W38" s="126"/>
      <c r="X38" s="313"/>
      <c r="Y38" s="105">
        <v>0</v>
      </c>
      <c r="Z38" s="51">
        <v>0</v>
      </c>
      <c r="AA38" s="106"/>
      <c r="AB38" s="105">
        <v>0</v>
      </c>
      <c r="AC38" s="51">
        <v>0</v>
      </c>
      <c r="AD38" s="106">
        <v>0</v>
      </c>
      <c r="AE38" s="105">
        <v>0</v>
      </c>
      <c r="AF38" s="51">
        <v>0</v>
      </c>
      <c r="AG38" s="106">
        <v>0</v>
      </c>
      <c r="AH38" s="72"/>
      <c r="AI38" s="60"/>
      <c r="AJ38" s="60"/>
      <c r="AK38" s="126"/>
      <c r="AL38" s="307"/>
      <c r="AM38" s="105">
        <v>0</v>
      </c>
      <c r="AN38" s="51">
        <v>0</v>
      </c>
      <c r="AO38" s="106">
        <v>0</v>
      </c>
      <c r="AP38" s="105">
        <v>0</v>
      </c>
      <c r="AQ38" s="51">
        <v>0</v>
      </c>
      <c r="AR38" s="106">
        <v>0</v>
      </c>
      <c r="AS38" s="105">
        <v>0</v>
      </c>
      <c r="AT38" s="51">
        <v>0</v>
      </c>
      <c r="AU38" s="106">
        <v>0</v>
      </c>
      <c r="AV38" s="72"/>
      <c r="AW38" s="60"/>
      <c r="AX38" s="60"/>
      <c r="AY38" s="126"/>
      <c r="AZ38" s="307"/>
      <c r="BA38" s="105">
        <v>0</v>
      </c>
      <c r="BB38" s="51">
        <v>0</v>
      </c>
      <c r="BC38" s="106">
        <v>0</v>
      </c>
      <c r="BD38" s="105">
        <v>0</v>
      </c>
      <c r="BE38" s="51">
        <v>0</v>
      </c>
      <c r="BF38" s="51"/>
      <c r="BG38" s="106">
        <v>0</v>
      </c>
      <c r="BH38" s="105">
        <v>0</v>
      </c>
      <c r="BI38" s="51">
        <v>0</v>
      </c>
      <c r="BJ38" s="106">
        <v>0</v>
      </c>
      <c r="BK38" s="422"/>
      <c r="BL38" s="423"/>
      <c r="BM38" s="424"/>
      <c r="BN38" s="425"/>
      <c r="BO38" s="615"/>
      <c r="BP38" s="602"/>
    </row>
    <row r="39" spans="1:223" ht="54" customHeight="1" thickBot="1">
      <c r="A39" s="495"/>
      <c r="B39" s="537"/>
      <c r="C39" s="549"/>
      <c r="D39" s="582"/>
      <c r="E39" s="400" t="s">
        <v>147</v>
      </c>
      <c r="F39" s="66">
        <v>0</v>
      </c>
      <c r="G39" s="50">
        <v>0</v>
      </c>
      <c r="H39" s="68">
        <v>0</v>
      </c>
      <c r="I39" s="323">
        <f t="shared" si="3"/>
        <v>0</v>
      </c>
      <c r="J39" s="144">
        <v>0</v>
      </c>
      <c r="K39" s="66">
        <v>0</v>
      </c>
      <c r="L39" s="50">
        <v>0</v>
      </c>
      <c r="M39" s="63">
        <v>0</v>
      </c>
      <c r="N39" s="102">
        <v>0</v>
      </c>
      <c r="O39" s="50">
        <v>0</v>
      </c>
      <c r="P39" s="63">
        <v>0</v>
      </c>
      <c r="Q39" s="66">
        <v>0</v>
      </c>
      <c r="R39" s="50">
        <v>0</v>
      </c>
      <c r="S39" s="63">
        <v>0</v>
      </c>
      <c r="T39" s="102"/>
      <c r="U39" s="50"/>
      <c r="V39" s="50"/>
      <c r="W39" s="54"/>
      <c r="X39" s="313">
        <f t="shared" si="18"/>
        <v>0</v>
      </c>
      <c r="Y39" s="66">
        <v>0</v>
      </c>
      <c r="Z39" s="50">
        <v>0</v>
      </c>
      <c r="AA39" s="63">
        <v>0</v>
      </c>
      <c r="AB39" s="66">
        <v>0</v>
      </c>
      <c r="AC39" s="50">
        <v>0</v>
      </c>
      <c r="AD39" s="63">
        <v>0</v>
      </c>
      <c r="AE39" s="66">
        <v>0</v>
      </c>
      <c r="AF39" s="50">
        <v>0</v>
      </c>
      <c r="AG39" s="63">
        <v>0</v>
      </c>
      <c r="AH39" s="102"/>
      <c r="AI39" s="58"/>
      <c r="AJ39" s="58"/>
      <c r="AK39" s="54"/>
      <c r="AL39" s="305">
        <f t="shared" si="16"/>
        <v>0</v>
      </c>
      <c r="AM39" s="66">
        <v>0</v>
      </c>
      <c r="AN39" s="50">
        <v>0</v>
      </c>
      <c r="AO39" s="63">
        <v>0</v>
      </c>
      <c r="AP39" s="66">
        <v>0</v>
      </c>
      <c r="AQ39" s="50">
        <v>0</v>
      </c>
      <c r="AR39" s="63">
        <v>0</v>
      </c>
      <c r="AS39" s="66">
        <v>0</v>
      </c>
      <c r="AT39" s="50">
        <v>0</v>
      </c>
      <c r="AU39" s="63">
        <v>0</v>
      </c>
      <c r="AV39" s="102"/>
      <c r="AW39" s="58"/>
      <c r="AX39" s="58"/>
      <c r="AY39" s="54"/>
      <c r="AZ39" s="111">
        <f t="shared" si="17"/>
        <v>0</v>
      </c>
      <c r="BA39" s="66">
        <v>0</v>
      </c>
      <c r="BB39" s="50">
        <v>0</v>
      </c>
      <c r="BC39" s="63">
        <v>0</v>
      </c>
      <c r="BD39" s="66">
        <v>0</v>
      </c>
      <c r="BE39" s="50">
        <v>0</v>
      </c>
      <c r="BF39" s="50"/>
      <c r="BG39" s="63">
        <v>0</v>
      </c>
      <c r="BH39" s="66">
        <v>0</v>
      </c>
      <c r="BI39" s="50">
        <v>0</v>
      </c>
      <c r="BJ39" s="63">
        <v>0</v>
      </c>
      <c r="BK39" s="187"/>
      <c r="BL39" s="132"/>
      <c r="BM39" s="133">
        <f t="shared" si="14"/>
        <v>0</v>
      </c>
      <c r="BN39" s="410">
        <f t="shared" si="15"/>
        <v>0</v>
      </c>
      <c r="BO39" s="615"/>
      <c r="BP39" s="602"/>
    </row>
    <row r="40" spans="1:223" ht="18" customHeight="1" thickBot="1">
      <c r="A40" s="495"/>
      <c r="B40" s="537"/>
      <c r="C40" s="549"/>
      <c r="D40" s="582"/>
      <c r="E40" s="400" t="s">
        <v>18</v>
      </c>
      <c r="F40" s="66">
        <f>Y40+AB40+AE40+AP40</f>
        <v>2028.8</v>
      </c>
      <c r="G40" s="50">
        <f>G37</f>
        <v>1467.0000000000002</v>
      </c>
      <c r="H40" s="68">
        <f>G40/F40*100</f>
        <v>72.308753943217681</v>
      </c>
      <c r="I40" s="323">
        <f t="shared" si="3"/>
        <v>2028.8</v>
      </c>
      <c r="J40" s="144">
        <f t="shared" si="4"/>
        <v>72.308753943217681</v>
      </c>
      <c r="K40" s="66">
        <v>0</v>
      </c>
      <c r="L40" s="50">
        <v>0</v>
      </c>
      <c r="M40" s="63">
        <v>0</v>
      </c>
      <c r="N40" s="102">
        <v>0</v>
      </c>
      <c r="O40" s="50">
        <v>0</v>
      </c>
      <c r="P40" s="63">
        <v>0</v>
      </c>
      <c r="Q40" s="66">
        <v>0</v>
      </c>
      <c r="R40" s="50">
        <v>0</v>
      </c>
      <c r="S40" s="63">
        <v>0</v>
      </c>
      <c r="T40" s="102"/>
      <c r="U40" s="50"/>
      <c r="V40" s="50"/>
      <c r="W40" s="54"/>
      <c r="X40" s="313">
        <f t="shared" si="18"/>
        <v>0</v>
      </c>
      <c r="Y40" s="66">
        <v>0</v>
      </c>
      <c r="Z40" s="50">
        <v>0</v>
      </c>
      <c r="AA40" s="63">
        <v>0</v>
      </c>
      <c r="AB40" s="66">
        <v>0</v>
      </c>
      <c r="AC40" s="50">
        <v>0</v>
      </c>
      <c r="AD40" s="63">
        <v>0</v>
      </c>
      <c r="AE40" s="66">
        <v>2028.8</v>
      </c>
      <c r="AF40" s="50">
        <v>0</v>
      </c>
      <c r="AG40" s="63">
        <v>0</v>
      </c>
      <c r="AH40" s="102"/>
      <c r="AI40" s="58"/>
      <c r="AJ40" s="58"/>
      <c r="AK40" s="54"/>
      <c r="AL40" s="305">
        <f t="shared" si="16"/>
        <v>2028.8</v>
      </c>
      <c r="AM40" s="66">
        <v>0</v>
      </c>
      <c r="AN40" s="50">
        <v>158.19999999999999</v>
      </c>
      <c r="AO40" s="63">
        <v>100</v>
      </c>
      <c r="AP40" s="66">
        <v>0</v>
      </c>
      <c r="AQ40" s="50">
        <v>1130.7</v>
      </c>
      <c r="AR40" s="63">
        <v>100</v>
      </c>
      <c r="AS40" s="66">
        <v>0</v>
      </c>
      <c r="AT40" s="50">
        <v>76.2</v>
      </c>
      <c r="AU40" s="63">
        <v>100</v>
      </c>
      <c r="AV40" s="102"/>
      <c r="AW40" s="58"/>
      <c r="AX40" s="58"/>
      <c r="AY40" s="54"/>
      <c r="AZ40" s="111">
        <f t="shared" si="17"/>
        <v>0</v>
      </c>
      <c r="BA40" s="66">
        <v>0</v>
      </c>
      <c r="BB40" s="50">
        <v>0</v>
      </c>
      <c r="BC40" s="63">
        <v>0</v>
      </c>
      <c r="BD40" s="66">
        <v>0</v>
      </c>
      <c r="BE40" s="50">
        <v>101.9</v>
      </c>
      <c r="BF40" s="50">
        <v>0</v>
      </c>
      <c r="BG40" s="63">
        <v>100</v>
      </c>
      <c r="BH40" s="66">
        <v>0</v>
      </c>
      <c r="BI40" s="50">
        <v>0</v>
      </c>
      <c r="BJ40" s="63">
        <v>0</v>
      </c>
      <c r="BK40" s="187"/>
      <c r="BL40" s="132"/>
      <c r="BM40" s="133">
        <f t="shared" si="14"/>
        <v>0</v>
      </c>
      <c r="BN40" s="410">
        <f t="shared" si="15"/>
        <v>0</v>
      </c>
      <c r="BO40" s="615"/>
      <c r="BP40" s="602"/>
    </row>
    <row r="41" spans="1:223" ht="24.75" customHeight="1" thickBot="1">
      <c r="A41" s="535"/>
      <c r="B41" s="538"/>
      <c r="C41" s="557"/>
      <c r="D41" s="583"/>
      <c r="E41" s="401" t="s">
        <v>104</v>
      </c>
      <c r="F41" s="114">
        <f>Q41</f>
        <v>0</v>
      </c>
      <c r="G41" s="115">
        <f>R41</f>
        <v>0</v>
      </c>
      <c r="H41" s="108">
        <v>0</v>
      </c>
      <c r="I41" s="323">
        <f t="shared" si="3"/>
        <v>0</v>
      </c>
      <c r="J41" s="144" t="e">
        <f t="shared" si="4"/>
        <v>#DIV/0!</v>
      </c>
      <c r="K41" s="114">
        <v>0</v>
      </c>
      <c r="L41" s="115">
        <v>0</v>
      </c>
      <c r="M41" s="65">
        <v>0</v>
      </c>
      <c r="N41" s="107">
        <v>0</v>
      </c>
      <c r="O41" s="115">
        <v>0</v>
      </c>
      <c r="P41" s="65">
        <v>0</v>
      </c>
      <c r="Q41" s="114">
        <v>0</v>
      </c>
      <c r="R41" s="115">
        <v>0</v>
      </c>
      <c r="S41" s="65">
        <v>0</v>
      </c>
      <c r="T41" s="107"/>
      <c r="U41" s="115"/>
      <c r="V41" s="115"/>
      <c r="W41" s="55"/>
      <c r="X41" s="314">
        <f t="shared" si="18"/>
        <v>0</v>
      </c>
      <c r="Y41" s="67">
        <v>0</v>
      </c>
      <c r="Z41" s="59">
        <v>0</v>
      </c>
      <c r="AA41" s="64">
        <v>0</v>
      </c>
      <c r="AB41" s="67">
        <v>0</v>
      </c>
      <c r="AC41" s="59">
        <v>0</v>
      </c>
      <c r="AD41" s="64">
        <v>0</v>
      </c>
      <c r="AE41" s="67">
        <v>0</v>
      </c>
      <c r="AF41" s="59">
        <v>0</v>
      </c>
      <c r="AG41" s="64">
        <v>0</v>
      </c>
      <c r="AH41" s="107"/>
      <c r="AI41" s="61"/>
      <c r="AJ41" s="61"/>
      <c r="AK41" s="55"/>
      <c r="AL41" s="201">
        <f t="shared" si="16"/>
        <v>0</v>
      </c>
      <c r="AM41" s="114">
        <v>0</v>
      </c>
      <c r="AN41" s="115">
        <v>0</v>
      </c>
      <c r="AO41" s="65">
        <v>0</v>
      </c>
      <c r="AP41" s="114">
        <v>0</v>
      </c>
      <c r="AQ41" s="115">
        <v>0</v>
      </c>
      <c r="AR41" s="65">
        <v>0</v>
      </c>
      <c r="AS41" s="114">
        <v>0</v>
      </c>
      <c r="AT41" s="115">
        <v>0</v>
      </c>
      <c r="AU41" s="65">
        <v>0</v>
      </c>
      <c r="AV41" s="107"/>
      <c r="AW41" s="61"/>
      <c r="AX41" s="61"/>
      <c r="AY41" s="55"/>
      <c r="AZ41" s="201">
        <f t="shared" si="17"/>
        <v>0</v>
      </c>
      <c r="BA41" s="114">
        <v>0</v>
      </c>
      <c r="BB41" s="115">
        <v>0</v>
      </c>
      <c r="BC41" s="65">
        <v>0</v>
      </c>
      <c r="BD41" s="114">
        <v>0</v>
      </c>
      <c r="BE41" s="115">
        <v>0</v>
      </c>
      <c r="BF41" s="115"/>
      <c r="BG41" s="65">
        <v>0</v>
      </c>
      <c r="BH41" s="114">
        <v>0</v>
      </c>
      <c r="BI41" s="115">
        <v>0</v>
      </c>
      <c r="BJ41" s="65">
        <v>0</v>
      </c>
      <c r="BK41" s="90"/>
      <c r="BL41" s="179"/>
      <c r="BM41" s="180">
        <f t="shared" si="14"/>
        <v>0</v>
      </c>
      <c r="BN41" s="411">
        <v>0</v>
      </c>
      <c r="BO41" s="616"/>
      <c r="BP41" s="603"/>
    </row>
    <row r="42" spans="1:223" ht="57" customHeight="1" thickBot="1">
      <c r="A42" s="534" t="s">
        <v>63</v>
      </c>
      <c r="B42" s="536" t="s">
        <v>91</v>
      </c>
      <c r="C42" s="548" t="s">
        <v>149</v>
      </c>
      <c r="D42" s="548" t="s">
        <v>72</v>
      </c>
      <c r="E42" s="169" t="s">
        <v>39</v>
      </c>
      <c r="F42" s="109">
        <f>N42+Q42+Y42+AB42+AE42+AM42+AP42+AS42+BA42+BD42+BH42</f>
        <v>124191.80000000002</v>
      </c>
      <c r="G42" s="57">
        <f>G45</f>
        <v>124010.4</v>
      </c>
      <c r="H42" s="111">
        <f>H45</f>
        <v>99.853935606054492</v>
      </c>
      <c r="I42" s="323">
        <f t="shared" si="3"/>
        <v>117678.1</v>
      </c>
      <c r="J42" s="144">
        <f t="shared" si="4"/>
        <v>105.38103521385882</v>
      </c>
      <c r="K42" s="109">
        <f>K45+K44</f>
        <v>0</v>
      </c>
      <c r="L42" s="57">
        <f t="shared" ref="L42:BJ42" si="24">L45+L44</f>
        <v>0</v>
      </c>
      <c r="M42" s="62">
        <f t="shared" si="24"/>
        <v>0</v>
      </c>
      <c r="N42" s="110">
        <f t="shared" si="24"/>
        <v>777.59999999999991</v>
      </c>
      <c r="O42" s="57">
        <f t="shared" si="24"/>
        <v>766.6</v>
      </c>
      <c r="P42" s="62">
        <f t="shared" si="24"/>
        <v>98.585390946502073</v>
      </c>
      <c r="Q42" s="109">
        <f t="shared" si="24"/>
        <v>21952</v>
      </c>
      <c r="R42" s="57">
        <f t="shared" si="24"/>
        <v>18454</v>
      </c>
      <c r="S42" s="62">
        <f t="shared" si="24"/>
        <v>84.065233236151599</v>
      </c>
      <c r="T42" s="110">
        <f t="shared" si="24"/>
        <v>0</v>
      </c>
      <c r="U42" s="57">
        <f t="shared" si="24"/>
        <v>0</v>
      </c>
      <c r="V42" s="57">
        <f t="shared" si="24"/>
        <v>0</v>
      </c>
      <c r="W42" s="57">
        <f t="shared" si="24"/>
        <v>0</v>
      </c>
      <c r="X42" s="146">
        <f t="shared" si="24"/>
        <v>22729.599999999999</v>
      </c>
      <c r="Y42" s="109">
        <f t="shared" si="24"/>
        <v>3623.7000000000007</v>
      </c>
      <c r="Z42" s="57">
        <f t="shared" si="24"/>
        <v>4207.1000000000004</v>
      </c>
      <c r="AA42" s="62">
        <f t="shared" si="24"/>
        <v>116.09956674117615</v>
      </c>
      <c r="AB42" s="109">
        <f t="shared" si="24"/>
        <v>2740.6999999999989</v>
      </c>
      <c r="AC42" s="57">
        <f t="shared" si="24"/>
        <v>2655.1</v>
      </c>
      <c r="AD42" s="62">
        <f t="shared" si="24"/>
        <v>96.876710329477916</v>
      </c>
      <c r="AE42" s="109">
        <f>AE45+AE44</f>
        <v>13292.399999999998</v>
      </c>
      <c r="AF42" s="57">
        <f t="shared" si="24"/>
        <v>4815.3</v>
      </c>
      <c r="AG42" s="62">
        <f t="shared" si="24"/>
        <v>36.225963708585361</v>
      </c>
      <c r="AH42" s="110">
        <f t="shared" si="24"/>
        <v>0</v>
      </c>
      <c r="AI42" s="57">
        <f t="shared" si="24"/>
        <v>0</v>
      </c>
      <c r="AJ42" s="57">
        <f t="shared" si="24"/>
        <v>0</v>
      </c>
      <c r="AK42" s="57">
        <f t="shared" si="24"/>
        <v>0</v>
      </c>
      <c r="AL42" s="146">
        <f t="shared" si="24"/>
        <v>19656.799999999996</v>
      </c>
      <c r="AM42" s="109">
        <f t="shared" si="24"/>
        <v>3644.6999999999944</v>
      </c>
      <c r="AN42" s="57">
        <f t="shared" si="24"/>
        <v>3743.2</v>
      </c>
      <c r="AO42" s="62">
        <f t="shared" si="24"/>
        <v>102.70255439405179</v>
      </c>
      <c r="AP42" s="109">
        <f t="shared" si="24"/>
        <v>7682.5</v>
      </c>
      <c r="AQ42" s="57">
        <f t="shared" si="24"/>
        <v>7566.7</v>
      </c>
      <c r="AR42" s="62">
        <f t="shared" si="24"/>
        <v>98.492678164659935</v>
      </c>
      <c r="AS42" s="109">
        <f t="shared" si="24"/>
        <v>63964.500000000015</v>
      </c>
      <c r="AT42" s="57">
        <f t="shared" si="24"/>
        <v>10668</v>
      </c>
      <c r="AU42" s="62">
        <f t="shared" si="24"/>
        <v>16.678001078723351</v>
      </c>
      <c r="AV42" s="110">
        <f t="shared" si="24"/>
        <v>0</v>
      </c>
      <c r="AW42" s="57">
        <f t="shared" si="24"/>
        <v>0</v>
      </c>
      <c r="AX42" s="57">
        <f t="shared" si="24"/>
        <v>0</v>
      </c>
      <c r="AY42" s="111">
        <f t="shared" si="24"/>
        <v>0</v>
      </c>
      <c r="AZ42" s="306">
        <f t="shared" si="24"/>
        <v>75291.700000000012</v>
      </c>
      <c r="BA42" s="109">
        <f t="shared" si="24"/>
        <v>4482.6000000000004</v>
      </c>
      <c r="BB42" s="57">
        <f t="shared" si="24"/>
        <v>13212.3</v>
      </c>
      <c r="BC42" s="62">
        <f t="shared" si="24"/>
        <v>100</v>
      </c>
      <c r="BD42" s="109">
        <f t="shared" si="24"/>
        <v>1620.6</v>
      </c>
      <c r="BE42" s="57">
        <f t="shared" si="24"/>
        <v>43513.8</v>
      </c>
      <c r="BF42" s="57">
        <f t="shared" si="24"/>
        <v>0</v>
      </c>
      <c r="BG42" s="62">
        <f t="shared" si="24"/>
        <v>100</v>
      </c>
      <c r="BH42" s="109">
        <f t="shared" si="24"/>
        <v>410.50000000000045</v>
      </c>
      <c r="BI42" s="57">
        <f t="shared" si="24"/>
        <v>14408.3</v>
      </c>
      <c r="BJ42" s="62">
        <f t="shared" si="24"/>
        <v>100</v>
      </c>
      <c r="BK42" s="186">
        <f>AV42+BA42+BD42+BH42</f>
        <v>6513.7000000000007</v>
      </c>
      <c r="BL42" s="134">
        <f>AW42+BB42+BE42+BI42</f>
        <v>71134.400000000009</v>
      </c>
      <c r="BM42" s="135">
        <f t="shared" si="14"/>
        <v>6513.7000000000007</v>
      </c>
      <c r="BN42" s="409">
        <f t="shared" si="15"/>
        <v>6513.7000000000007</v>
      </c>
      <c r="BO42" s="614" t="s">
        <v>138</v>
      </c>
      <c r="BP42" s="601" t="s">
        <v>139</v>
      </c>
    </row>
    <row r="43" spans="1:223" ht="46.5" customHeight="1" thickBot="1">
      <c r="A43" s="495"/>
      <c r="B43" s="537"/>
      <c r="C43" s="549"/>
      <c r="D43" s="549"/>
      <c r="E43" s="400" t="s">
        <v>103</v>
      </c>
      <c r="F43" s="105">
        <v>0</v>
      </c>
      <c r="G43" s="51">
        <v>0</v>
      </c>
      <c r="H43" s="104">
        <v>0</v>
      </c>
      <c r="I43" s="323"/>
      <c r="J43" s="144"/>
      <c r="K43" s="105">
        <v>0</v>
      </c>
      <c r="L43" s="51">
        <v>0</v>
      </c>
      <c r="M43" s="106">
        <v>0</v>
      </c>
      <c r="N43" s="72">
        <v>0</v>
      </c>
      <c r="O43" s="51">
        <v>0</v>
      </c>
      <c r="P43" s="106">
        <v>0</v>
      </c>
      <c r="Q43" s="105">
        <v>0</v>
      </c>
      <c r="R43" s="51">
        <v>0</v>
      </c>
      <c r="S43" s="106">
        <v>0</v>
      </c>
      <c r="T43" s="72"/>
      <c r="U43" s="51"/>
      <c r="V43" s="51"/>
      <c r="W43" s="51"/>
      <c r="X43" s="313"/>
      <c r="Y43" s="105">
        <v>0</v>
      </c>
      <c r="Z43" s="51">
        <v>0</v>
      </c>
      <c r="AA43" s="106">
        <v>0</v>
      </c>
      <c r="AB43" s="105">
        <v>0</v>
      </c>
      <c r="AC43" s="51">
        <v>0</v>
      </c>
      <c r="AD43" s="106">
        <v>0</v>
      </c>
      <c r="AE43" s="105">
        <v>0</v>
      </c>
      <c r="AF43" s="51">
        <v>0</v>
      </c>
      <c r="AG43" s="106">
        <v>0</v>
      </c>
      <c r="AH43" s="72"/>
      <c r="AI43" s="51"/>
      <c r="AJ43" s="51"/>
      <c r="AK43" s="51"/>
      <c r="AL43" s="313"/>
      <c r="AM43" s="105">
        <v>0</v>
      </c>
      <c r="AN43" s="51">
        <v>0</v>
      </c>
      <c r="AO43" s="106">
        <v>0</v>
      </c>
      <c r="AP43" s="105">
        <v>0</v>
      </c>
      <c r="AQ43" s="51">
        <v>0</v>
      </c>
      <c r="AR43" s="106">
        <v>0</v>
      </c>
      <c r="AS43" s="105">
        <v>0</v>
      </c>
      <c r="AT43" s="51">
        <v>0</v>
      </c>
      <c r="AU43" s="106">
        <v>0</v>
      </c>
      <c r="AV43" s="72"/>
      <c r="AW43" s="51"/>
      <c r="AX43" s="51"/>
      <c r="AY43" s="104"/>
      <c r="AZ43" s="426"/>
      <c r="BA43" s="105">
        <v>0</v>
      </c>
      <c r="BB43" s="51">
        <v>0</v>
      </c>
      <c r="BC43" s="106">
        <v>0</v>
      </c>
      <c r="BD43" s="105">
        <v>0</v>
      </c>
      <c r="BE43" s="51">
        <v>0</v>
      </c>
      <c r="BF43" s="51"/>
      <c r="BG43" s="106">
        <v>0</v>
      </c>
      <c r="BH43" s="105">
        <v>0</v>
      </c>
      <c r="BI43" s="51">
        <v>0</v>
      </c>
      <c r="BJ43" s="106">
        <v>0</v>
      </c>
      <c r="BK43" s="422"/>
      <c r="BL43" s="423"/>
      <c r="BM43" s="424"/>
      <c r="BN43" s="425"/>
      <c r="BO43" s="615"/>
      <c r="BP43" s="602"/>
    </row>
    <row r="44" spans="1:223" s="168" customFormat="1" ht="69.75" customHeight="1" thickBot="1">
      <c r="A44" s="495"/>
      <c r="B44" s="537"/>
      <c r="C44" s="549"/>
      <c r="D44" s="549"/>
      <c r="E44" s="400" t="s">
        <v>147</v>
      </c>
      <c r="F44" s="66">
        <f>T44+Y44+AB44+AE44+AM44+AP44+AS44+BA44+BD44+BH44</f>
        <v>0</v>
      </c>
      <c r="G44" s="50">
        <f>BB44</f>
        <v>0</v>
      </c>
      <c r="H44" s="68">
        <v>0</v>
      </c>
      <c r="I44" s="323">
        <f t="shared" si="3"/>
        <v>0</v>
      </c>
      <c r="J44" s="144">
        <v>0</v>
      </c>
      <c r="K44" s="66">
        <v>0</v>
      </c>
      <c r="L44" s="50">
        <v>0</v>
      </c>
      <c r="M44" s="63">
        <v>0</v>
      </c>
      <c r="N44" s="102">
        <v>0</v>
      </c>
      <c r="O44" s="50">
        <v>0</v>
      </c>
      <c r="P44" s="63">
        <v>0</v>
      </c>
      <c r="Q44" s="66">
        <v>0</v>
      </c>
      <c r="R44" s="50">
        <v>0</v>
      </c>
      <c r="S44" s="63">
        <v>0</v>
      </c>
      <c r="T44" s="102"/>
      <c r="U44" s="50"/>
      <c r="V44" s="50"/>
      <c r="W44" s="54"/>
      <c r="X44" s="144">
        <f t="shared" si="18"/>
        <v>0</v>
      </c>
      <c r="Y44" s="66">
        <v>0</v>
      </c>
      <c r="Z44" s="50">
        <v>0</v>
      </c>
      <c r="AA44" s="63">
        <v>0</v>
      </c>
      <c r="AB44" s="66">
        <v>0</v>
      </c>
      <c r="AC44" s="50">
        <v>0</v>
      </c>
      <c r="AD44" s="63">
        <v>0</v>
      </c>
      <c r="AE44" s="66">
        <v>0</v>
      </c>
      <c r="AF44" s="50">
        <v>0</v>
      </c>
      <c r="AG44" s="63">
        <v>0</v>
      </c>
      <c r="AH44" s="102"/>
      <c r="AI44" s="50"/>
      <c r="AJ44" s="50"/>
      <c r="AK44" s="54"/>
      <c r="AL44" s="182">
        <f t="shared" si="16"/>
        <v>0</v>
      </c>
      <c r="AM44" s="66">
        <v>0</v>
      </c>
      <c r="AN44" s="50">
        <v>0</v>
      </c>
      <c r="AO44" s="63">
        <v>0</v>
      </c>
      <c r="AP44" s="66">
        <v>0</v>
      </c>
      <c r="AQ44" s="50">
        <v>0</v>
      </c>
      <c r="AR44" s="63">
        <v>0</v>
      </c>
      <c r="AS44" s="66">
        <v>0</v>
      </c>
      <c r="AT44" s="50">
        <v>0</v>
      </c>
      <c r="AU44" s="63">
        <v>0</v>
      </c>
      <c r="AV44" s="102"/>
      <c r="AW44" s="50"/>
      <c r="AX44" s="50"/>
      <c r="AY44" s="54"/>
      <c r="AZ44" s="307">
        <v>0</v>
      </c>
      <c r="BA44" s="66">
        <v>0</v>
      </c>
      <c r="BB44" s="50">
        <v>0</v>
      </c>
      <c r="BC44" s="63">
        <v>0</v>
      </c>
      <c r="BD44" s="66">
        <v>0</v>
      </c>
      <c r="BE44" s="50">
        <v>0</v>
      </c>
      <c r="BF44" s="50"/>
      <c r="BG44" s="63">
        <v>0</v>
      </c>
      <c r="BH44" s="66">
        <v>0</v>
      </c>
      <c r="BI44" s="50">
        <v>0</v>
      </c>
      <c r="BJ44" s="63">
        <v>0</v>
      </c>
      <c r="BK44" s="187"/>
      <c r="BL44" s="132"/>
      <c r="BM44" s="133">
        <f t="shared" si="14"/>
        <v>0</v>
      </c>
      <c r="BN44" s="410">
        <v>0</v>
      </c>
      <c r="BO44" s="615"/>
      <c r="BP44" s="602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</row>
    <row r="45" spans="1:223" s="170" customFormat="1" ht="119.25" customHeight="1" thickBot="1">
      <c r="A45" s="495"/>
      <c r="B45" s="537"/>
      <c r="C45" s="549"/>
      <c r="D45" s="549"/>
      <c r="E45" s="400" t="s">
        <v>18</v>
      </c>
      <c r="F45" s="66">
        <f>K45+N45+Q45+Y45+AB45+AE45+AM45+AP45+AS45+BA45+BD45+BH45</f>
        <v>124191.80000000002</v>
      </c>
      <c r="G45" s="50">
        <f>O45+R45+Z45+AC45+AF45+AN45+AQ45+AT45+BB45+BE45+BI45</f>
        <v>124010.4</v>
      </c>
      <c r="H45" s="68">
        <f>G45/F45*100</f>
        <v>99.853935606054492</v>
      </c>
      <c r="I45" s="323">
        <f t="shared" si="3"/>
        <v>117678.1</v>
      </c>
      <c r="J45" s="144">
        <f t="shared" si="4"/>
        <v>105.38103521385882</v>
      </c>
      <c r="K45" s="66">
        <v>0</v>
      </c>
      <c r="L45" s="50">
        <v>0</v>
      </c>
      <c r="M45" s="63">
        <v>0</v>
      </c>
      <c r="N45" s="102">
        <f>2324.1+9.6+843.9-2400</f>
        <v>777.59999999999991</v>
      </c>
      <c r="O45" s="50">
        <v>766.6</v>
      </c>
      <c r="P45" s="63">
        <f>O45/N45*100</f>
        <v>98.585390946502073</v>
      </c>
      <c r="Q45" s="66">
        <f>3093.2+9.6+593.8+2400+16455.4-600</f>
        <v>21952</v>
      </c>
      <c r="R45" s="50">
        <v>18454</v>
      </c>
      <c r="S45" s="63">
        <f>R45/Q45*100</f>
        <v>84.065233236151599</v>
      </c>
      <c r="T45" s="102"/>
      <c r="U45" s="50"/>
      <c r="V45" s="50"/>
      <c r="W45" s="54"/>
      <c r="X45" s="144">
        <f t="shared" si="18"/>
        <v>22729.599999999999</v>
      </c>
      <c r="Y45" s="66">
        <f>6520.2+9.6+1293.9+5-4205</f>
        <v>3623.7000000000007</v>
      </c>
      <c r="Z45" s="50">
        <v>4207.1000000000004</v>
      </c>
      <c r="AA45" s="63">
        <f>Z45/Y45*100</f>
        <v>116.09956674117615</v>
      </c>
      <c r="AB45" s="66">
        <f>3262.2+9.6+693.8+4205-1504.9+375-4300</f>
        <v>2740.6999999999989</v>
      </c>
      <c r="AC45" s="50">
        <v>2655.1</v>
      </c>
      <c r="AD45" s="63">
        <f>AC45/AB45*100</f>
        <v>96.876710329477916</v>
      </c>
      <c r="AE45" s="66">
        <f>4394.7+9.6+1393.9+50+1504.9+55-1555+4300+1340+55+375-1625.7+3132.7-132.7-5</f>
        <v>13292.399999999998</v>
      </c>
      <c r="AF45" s="50">
        <v>4815.3</v>
      </c>
      <c r="AG45" s="63">
        <f>AF45/AE45*100</f>
        <v>36.225963708585361</v>
      </c>
      <c r="AH45" s="102"/>
      <c r="AI45" s="50"/>
      <c r="AJ45" s="50"/>
      <c r="AK45" s="54"/>
      <c r="AL45" s="182">
        <f t="shared" si="16"/>
        <v>19656.799999999996</v>
      </c>
      <c r="AM45" s="66">
        <f>9685.3+9.6+2193.9+18263.6+6000+2015.5-34000-523.2</f>
        <v>3644.6999999999944</v>
      </c>
      <c r="AN45" s="50">
        <f>523.2+3220</f>
        <v>3743.2</v>
      </c>
      <c r="AO45" s="63">
        <f>AN45/AM45*100</f>
        <v>102.70255439405179</v>
      </c>
      <c r="AP45" s="66">
        <f>5282.1+11.6+2993.9+11871.4+2123.8+3399.7-18000</f>
        <v>7682.5</v>
      </c>
      <c r="AQ45" s="50">
        <v>7566.7</v>
      </c>
      <c r="AR45" s="63">
        <f>AQ45/AP45*100</f>
        <v>98.492678164659935</v>
      </c>
      <c r="AS45" s="66">
        <f>4352.5+11.6+120+344+33.5+3393.8+8218.5+0.1-2015.5-348.2+696.4+393.1-100-344-344+34000-778.6+300+18000+830.8-2799.5</f>
        <v>63964.500000000015</v>
      </c>
      <c r="AT45" s="50">
        <v>10668</v>
      </c>
      <c r="AU45" s="63">
        <f>AT45/AS45*100</f>
        <v>16.678001078723351</v>
      </c>
      <c r="AV45" s="102"/>
      <c r="AW45" s="50"/>
      <c r="AX45" s="50"/>
      <c r="AY45" s="54"/>
      <c r="AZ45" s="182">
        <f t="shared" si="17"/>
        <v>75291.700000000012</v>
      </c>
      <c r="BA45" s="66">
        <f>2958+11.6+160+2693.9-500-623.5-217.4</f>
        <v>4482.6000000000004</v>
      </c>
      <c r="BB45" s="50">
        <v>13212.3</v>
      </c>
      <c r="BC45" s="63">
        <v>100</v>
      </c>
      <c r="BD45" s="66">
        <f>845.1+25+11.6+160.1+578.8</f>
        <v>1620.6</v>
      </c>
      <c r="BE45" s="50">
        <v>43513.8</v>
      </c>
      <c r="BF45" s="50"/>
      <c r="BG45" s="63">
        <v>100</v>
      </c>
      <c r="BH45" s="66">
        <f>6706.1+24.2+216.1+387.6+100-2958.9-1025.7-1770-1268.9</f>
        <v>410.50000000000045</v>
      </c>
      <c r="BI45" s="50">
        <v>14408.3</v>
      </c>
      <c r="BJ45" s="63">
        <v>100</v>
      </c>
      <c r="BK45" s="187"/>
      <c r="BL45" s="132"/>
      <c r="BM45" s="133">
        <f t="shared" si="14"/>
        <v>6513.7000000000007</v>
      </c>
      <c r="BN45" s="410">
        <f t="shared" si="15"/>
        <v>6513.7000000000007</v>
      </c>
      <c r="BO45" s="615"/>
      <c r="BP45" s="602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</row>
    <row r="46" spans="1:223" ht="32.25" customHeight="1" thickBot="1">
      <c r="A46" s="535"/>
      <c r="B46" s="538"/>
      <c r="C46" s="300"/>
      <c r="D46" s="557"/>
      <c r="E46" s="401" t="s">
        <v>104</v>
      </c>
      <c r="F46" s="114">
        <f>Y46</f>
        <v>0</v>
      </c>
      <c r="G46" s="115">
        <f>Z46</f>
        <v>0</v>
      </c>
      <c r="H46" s="108">
        <v>0</v>
      </c>
      <c r="I46" s="394">
        <f t="shared" si="3"/>
        <v>0</v>
      </c>
      <c r="J46" s="145" t="e">
        <f t="shared" si="4"/>
        <v>#DIV/0!</v>
      </c>
      <c r="K46" s="114">
        <v>0</v>
      </c>
      <c r="L46" s="115">
        <v>0</v>
      </c>
      <c r="M46" s="65">
        <v>0</v>
      </c>
      <c r="N46" s="107">
        <v>0</v>
      </c>
      <c r="O46" s="115">
        <v>0</v>
      </c>
      <c r="P46" s="65">
        <v>0</v>
      </c>
      <c r="Q46" s="114">
        <v>0</v>
      </c>
      <c r="R46" s="115">
        <v>0</v>
      </c>
      <c r="S46" s="65">
        <v>0</v>
      </c>
      <c r="T46" s="107"/>
      <c r="U46" s="115"/>
      <c r="V46" s="115"/>
      <c r="W46" s="55"/>
      <c r="X46" s="145">
        <v>0</v>
      </c>
      <c r="Y46" s="114">
        <v>0</v>
      </c>
      <c r="Z46" s="115">
        <v>0</v>
      </c>
      <c r="AA46" s="65">
        <v>0</v>
      </c>
      <c r="AB46" s="114">
        <v>0</v>
      </c>
      <c r="AC46" s="115">
        <v>0</v>
      </c>
      <c r="AD46" s="65">
        <v>0</v>
      </c>
      <c r="AE46" s="114">
        <v>0</v>
      </c>
      <c r="AF46" s="115">
        <v>0</v>
      </c>
      <c r="AG46" s="65">
        <v>0</v>
      </c>
      <c r="AH46" s="107"/>
      <c r="AI46" s="115"/>
      <c r="AJ46" s="115"/>
      <c r="AK46" s="55"/>
      <c r="AL46" s="311">
        <v>0</v>
      </c>
      <c r="AM46" s="114">
        <v>0</v>
      </c>
      <c r="AN46" s="115">
        <v>0</v>
      </c>
      <c r="AO46" s="65">
        <v>0</v>
      </c>
      <c r="AP46" s="114">
        <v>0</v>
      </c>
      <c r="AQ46" s="115">
        <v>0</v>
      </c>
      <c r="AR46" s="65">
        <v>0</v>
      </c>
      <c r="AS46" s="114">
        <v>0</v>
      </c>
      <c r="AT46" s="115">
        <v>0</v>
      </c>
      <c r="AU46" s="65">
        <v>0</v>
      </c>
      <c r="AV46" s="107"/>
      <c r="AW46" s="115"/>
      <c r="AX46" s="115"/>
      <c r="AY46" s="55"/>
      <c r="AZ46" s="311">
        <f t="shared" si="17"/>
        <v>0</v>
      </c>
      <c r="BA46" s="114">
        <v>0</v>
      </c>
      <c r="BB46" s="115">
        <v>0</v>
      </c>
      <c r="BC46" s="65">
        <v>0</v>
      </c>
      <c r="BD46" s="114">
        <v>0</v>
      </c>
      <c r="BE46" s="115">
        <v>0</v>
      </c>
      <c r="BF46" s="115"/>
      <c r="BG46" s="65">
        <v>0</v>
      </c>
      <c r="BH46" s="114">
        <v>0</v>
      </c>
      <c r="BI46" s="115">
        <v>0</v>
      </c>
      <c r="BJ46" s="65">
        <v>0</v>
      </c>
      <c r="BK46" s="188"/>
      <c r="BL46" s="136"/>
      <c r="BM46" s="137"/>
      <c r="BN46" s="412">
        <v>0</v>
      </c>
      <c r="BO46" s="616"/>
      <c r="BP46" s="603"/>
    </row>
    <row r="47" spans="1:223" ht="15.75" customHeight="1">
      <c r="A47" s="534" t="s">
        <v>64</v>
      </c>
      <c r="B47" s="536" t="s">
        <v>90</v>
      </c>
      <c r="C47" s="548" t="s">
        <v>109</v>
      </c>
      <c r="D47" s="600" t="s">
        <v>72</v>
      </c>
      <c r="E47" s="157" t="s">
        <v>39</v>
      </c>
      <c r="F47" s="109">
        <f>K47+N47+Q47+Y47+AB47+AE47+AM47+AP47+AS47+BA47+BD47+BH47</f>
        <v>37992.400000000009</v>
      </c>
      <c r="G47" s="57">
        <f>U47+Z47+AC47+AF47+AN47+AQ47+AT47+BB47+BE47+BI47+O47+R47</f>
        <v>37992</v>
      </c>
      <c r="H47" s="62">
        <f>G47/F47*100</f>
        <v>99.998947157852598</v>
      </c>
      <c r="I47" s="402">
        <f t="shared" si="3"/>
        <v>28263.200000000004</v>
      </c>
      <c r="J47" s="144">
        <f t="shared" si="4"/>
        <v>134.42214611225901</v>
      </c>
      <c r="K47" s="109">
        <f>K50</f>
        <v>0</v>
      </c>
      <c r="L47" s="57">
        <f t="shared" ref="L47:S47" si="25">L50</f>
        <v>0</v>
      </c>
      <c r="M47" s="62">
        <f t="shared" si="25"/>
        <v>0</v>
      </c>
      <c r="N47" s="109">
        <f t="shared" si="25"/>
        <v>5877.9</v>
      </c>
      <c r="O47" s="57">
        <f t="shared" si="25"/>
        <v>5791.1</v>
      </c>
      <c r="P47" s="62">
        <f t="shared" si="25"/>
        <v>98.523282124568311</v>
      </c>
      <c r="Q47" s="109">
        <f t="shared" si="25"/>
        <v>5543.3</v>
      </c>
      <c r="R47" s="57">
        <f t="shared" si="25"/>
        <v>4460.8</v>
      </c>
      <c r="S47" s="62">
        <f t="shared" si="25"/>
        <v>80.471921057853621</v>
      </c>
      <c r="T47" s="102"/>
      <c r="U47" s="50"/>
      <c r="V47" s="50"/>
      <c r="W47" s="54"/>
      <c r="X47" s="144">
        <f t="shared" si="18"/>
        <v>11421.2</v>
      </c>
      <c r="Y47" s="109">
        <f>Y50</f>
        <v>4149.2</v>
      </c>
      <c r="Z47" s="57">
        <f t="shared" ref="Z47:AG47" si="26">Z50</f>
        <v>5185.8999999999996</v>
      </c>
      <c r="AA47" s="62">
        <f t="shared" si="26"/>
        <v>124.9855393810855</v>
      </c>
      <c r="AB47" s="109">
        <f t="shared" si="26"/>
        <v>1887.2</v>
      </c>
      <c r="AC47" s="57">
        <f t="shared" si="26"/>
        <v>1720</v>
      </c>
      <c r="AD47" s="62">
        <f t="shared" si="26"/>
        <v>91.140313692242472</v>
      </c>
      <c r="AE47" s="109">
        <f t="shared" si="26"/>
        <v>2954</v>
      </c>
      <c r="AF47" s="57">
        <f t="shared" si="26"/>
        <v>1892.7</v>
      </c>
      <c r="AG47" s="62">
        <f t="shared" si="26"/>
        <v>64.072444143534184</v>
      </c>
      <c r="AH47" s="102"/>
      <c r="AI47" s="58"/>
      <c r="AJ47" s="58"/>
      <c r="AK47" s="54"/>
      <c r="AL47" s="182">
        <f t="shared" si="16"/>
        <v>8990.4</v>
      </c>
      <c r="AM47" s="109">
        <f>AM50</f>
        <v>745.5</v>
      </c>
      <c r="AN47" s="57">
        <f t="shared" ref="AN47:AU47" si="27">AN50</f>
        <v>675.5</v>
      </c>
      <c r="AO47" s="62">
        <f t="shared" si="27"/>
        <v>90.610328638497649</v>
      </c>
      <c r="AP47" s="109">
        <f t="shared" si="27"/>
        <v>1000.9000000000001</v>
      </c>
      <c r="AQ47" s="57">
        <f t="shared" si="27"/>
        <v>984.9</v>
      </c>
      <c r="AR47" s="62">
        <f t="shared" si="27"/>
        <v>98.401438705165347</v>
      </c>
      <c r="AS47" s="109">
        <f>AS50</f>
        <v>6105.2</v>
      </c>
      <c r="AT47" s="57">
        <f t="shared" si="27"/>
        <v>3872.2</v>
      </c>
      <c r="AU47" s="62">
        <f t="shared" si="27"/>
        <v>63.424621634016901</v>
      </c>
      <c r="AV47" s="102"/>
      <c r="AW47" s="58"/>
      <c r="AX47" s="58"/>
      <c r="AY47" s="54"/>
      <c r="AZ47" s="182">
        <f t="shared" si="17"/>
        <v>7851.6</v>
      </c>
      <c r="BA47" s="109">
        <f>BA50</f>
        <v>2309.1999999999998</v>
      </c>
      <c r="BB47" s="57">
        <f t="shared" ref="BB47:BJ47" si="28">BB50</f>
        <v>2212.6999999999998</v>
      </c>
      <c r="BC47" s="62">
        <f t="shared" si="28"/>
        <v>95.821063571799755</v>
      </c>
      <c r="BD47" s="109">
        <f t="shared" si="28"/>
        <v>874.49999999999977</v>
      </c>
      <c r="BE47" s="57">
        <f t="shared" si="28"/>
        <v>831.8</v>
      </c>
      <c r="BF47" s="57">
        <f t="shared" si="28"/>
        <v>0</v>
      </c>
      <c r="BG47" s="62">
        <f t="shared" si="28"/>
        <v>95.117209834190987</v>
      </c>
      <c r="BH47" s="109">
        <f t="shared" si="28"/>
        <v>6545.5</v>
      </c>
      <c r="BI47" s="57">
        <f t="shared" si="28"/>
        <v>10364.4</v>
      </c>
      <c r="BJ47" s="62">
        <f t="shared" si="28"/>
        <v>158.34390038958063</v>
      </c>
      <c r="BK47" s="77">
        <f>AV47+BA47+BD47+BH47</f>
        <v>9729.2000000000007</v>
      </c>
      <c r="BL47" s="78">
        <f>AW47+BB47+BE47+BI47</f>
        <v>13408.9</v>
      </c>
      <c r="BM47" s="71">
        <f t="shared" si="14"/>
        <v>9729.2000000000007</v>
      </c>
      <c r="BN47" s="71">
        <f t="shared" si="15"/>
        <v>9729.2000000000007</v>
      </c>
      <c r="BO47" s="614" t="s">
        <v>137</v>
      </c>
      <c r="BP47" s="601"/>
    </row>
    <row r="48" spans="1:223" ht="15.75" customHeight="1">
      <c r="A48" s="495"/>
      <c r="B48" s="537"/>
      <c r="C48" s="549"/>
      <c r="D48" s="499"/>
      <c r="E48" s="142" t="s">
        <v>103</v>
      </c>
      <c r="F48" s="66">
        <v>0</v>
      </c>
      <c r="G48" s="50">
        <v>0</v>
      </c>
      <c r="H48" s="63">
        <v>0</v>
      </c>
      <c r="I48" s="402"/>
      <c r="J48" s="144"/>
      <c r="K48" s="66">
        <v>0</v>
      </c>
      <c r="L48" s="50">
        <v>0</v>
      </c>
      <c r="M48" s="63">
        <v>0</v>
      </c>
      <c r="N48" s="66">
        <v>0</v>
      </c>
      <c r="O48" s="50">
        <v>0</v>
      </c>
      <c r="P48" s="63">
        <v>0</v>
      </c>
      <c r="Q48" s="66">
        <v>0</v>
      </c>
      <c r="R48" s="50">
        <v>0</v>
      </c>
      <c r="S48" s="63">
        <v>0</v>
      </c>
      <c r="T48" s="102"/>
      <c r="U48" s="50"/>
      <c r="V48" s="50"/>
      <c r="W48" s="54"/>
      <c r="X48" s="144"/>
      <c r="Y48" s="66">
        <v>0</v>
      </c>
      <c r="Z48" s="50">
        <v>0</v>
      </c>
      <c r="AA48" s="63">
        <v>0</v>
      </c>
      <c r="AB48" s="66">
        <v>0</v>
      </c>
      <c r="AC48" s="50"/>
      <c r="AD48" s="63">
        <v>0</v>
      </c>
      <c r="AE48" s="66">
        <v>0</v>
      </c>
      <c r="AF48" s="50">
        <v>0</v>
      </c>
      <c r="AG48" s="63">
        <v>0</v>
      </c>
      <c r="AH48" s="102"/>
      <c r="AI48" s="58"/>
      <c r="AJ48" s="58"/>
      <c r="AK48" s="54"/>
      <c r="AL48" s="182"/>
      <c r="AM48" s="66">
        <v>0</v>
      </c>
      <c r="AN48" s="50">
        <v>0</v>
      </c>
      <c r="AO48" s="63">
        <v>0</v>
      </c>
      <c r="AP48" s="66">
        <v>0</v>
      </c>
      <c r="AQ48" s="50">
        <v>0</v>
      </c>
      <c r="AR48" s="63">
        <v>0</v>
      </c>
      <c r="AS48" s="66">
        <v>0</v>
      </c>
      <c r="AT48" s="50">
        <v>0</v>
      </c>
      <c r="AU48" s="63">
        <v>0</v>
      </c>
      <c r="AV48" s="102"/>
      <c r="AW48" s="58"/>
      <c r="AX48" s="58"/>
      <c r="AY48" s="54"/>
      <c r="AZ48" s="182"/>
      <c r="BA48" s="66">
        <v>0</v>
      </c>
      <c r="BB48" s="50">
        <v>0</v>
      </c>
      <c r="BC48" s="63">
        <v>0</v>
      </c>
      <c r="BD48" s="66">
        <v>0</v>
      </c>
      <c r="BE48" s="50">
        <v>0</v>
      </c>
      <c r="BF48" s="50"/>
      <c r="BG48" s="63">
        <v>0</v>
      </c>
      <c r="BH48" s="66">
        <v>0</v>
      </c>
      <c r="BI48" s="50">
        <v>0</v>
      </c>
      <c r="BJ48" s="63">
        <v>0</v>
      </c>
      <c r="BK48" s="77"/>
      <c r="BL48" s="78"/>
      <c r="BM48" s="71"/>
      <c r="BN48" s="71"/>
      <c r="BO48" s="615"/>
      <c r="BP48" s="602"/>
    </row>
    <row r="49" spans="1:68" ht="51" customHeight="1">
      <c r="A49" s="495"/>
      <c r="B49" s="537"/>
      <c r="C49" s="549"/>
      <c r="D49" s="499"/>
      <c r="E49" s="142" t="s">
        <v>147</v>
      </c>
      <c r="F49" s="66">
        <v>0</v>
      </c>
      <c r="G49" s="50">
        <v>0</v>
      </c>
      <c r="H49" s="63">
        <v>0</v>
      </c>
      <c r="I49" s="402">
        <f t="shared" si="3"/>
        <v>0</v>
      </c>
      <c r="J49" s="144">
        <v>0</v>
      </c>
      <c r="K49" s="66">
        <v>0</v>
      </c>
      <c r="L49" s="50">
        <v>0</v>
      </c>
      <c r="M49" s="63">
        <v>0</v>
      </c>
      <c r="N49" s="66">
        <v>0</v>
      </c>
      <c r="O49" s="50">
        <v>0</v>
      </c>
      <c r="P49" s="63">
        <v>0</v>
      </c>
      <c r="Q49" s="66">
        <v>0</v>
      </c>
      <c r="R49" s="50">
        <v>0</v>
      </c>
      <c r="S49" s="63">
        <v>0</v>
      </c>
      <c r="T49" s="102"/>
      <c r="U49" s="50"/>
      <c r="V49" s="50"/>
      <c r="W49" s="54"/>
      <c r="X49" s="144">
        <f t="shared" si="18"/>
        <v>0</v>
      </c>
      <c r="Y49" s="66">
        <v>0</v>
      </c>
      <c r="Z49" s="50">
        <v>0</v>
      </c>
      <c r="AA49" s="63">
        <v>0</v>
      </c>
      <c r="AB49" s="66">
        <v>0</v>
      </c>
      <c r="AC49" s="50">
        <v>0</v>
      </c>
      <c r="AD49" s="63">
        <v>0</v>
      </c>
      <c r="AE49" s="66">
        <v>0</v>
      </c>
      <c r="AF49" s="50">
        <v>0</v>
      </c>
      <c r="AG49" s="63">
        <v>0</v>
      </c>
      <c r="AH49" s="102"/>
      <c r="AI49" s="58"/>
      <c r="AJ49" s="58"/>
      <c r="AK49" s="54"/>
      <c r="AL49" s="182">
        <f t="shared" si="16"/>
        <v>0</v>
      </c>
      <c r="AM49" s="66">
        <v>0</v>
      </c>
      <c r="AN49" s="50">
        <v>0</v>
      </c>
      <c r="AO49" s="63">
        <v>0</v>
      </c>
      <c r="AP49" s="66">
        <v>0</v>
      </c>
      <c r="AQ49" s="50">
        <v>0</v>
      </c>
      <c r="AR49" s="63">
        <v>0</v>
      </c>
      <c r="AS49" s="66">
        <v>0</v>
      </c>
      <c r="AT49" s="50">
        <v>0</v>
      </c>
      <c r="AU49" s="63">
        <v>0</v>
      </c>
      <c r="AV49" s="102"/>
      <c r="AW49" s="58"/>
      <c r="AX49" s="58"/>
      <c r="AY49" s="54"/>
      <c r="AZ49" s="182">
        <f t="shared" si="17"/>
        <v>0</v>
      </c>
      <c r="BA49" s="66">
        <v>0</v>
      </c>
      <c r="BB49" s="50">
        <v>0</v>
      </c>
      <c r="BC49" s="63">
        <v>0</v>
      </c>
      <c r="BD49" s="66">
        <v>0</v>
      </c>
      <c r="BE49" s="50">
        <v>0</v>
      </c>
      <c r="BF49" s="50"/>
      <c r="BG49" s="63">
        <v>0</v>
      </c>
      <c r="BH49" s="66">
        <v>0</v>
      </c>
      <c r="BI49" s="50">
        <v>0</v>
      </c>
      <c r="BJ49" s="63">
        <v>0</v>
      </c>
      <c r="BK49" s="77"/>
      <c r="BL49" s="78"/>
      <c r="BM49" s="71">
        <f t="shared" si="14"/>
        <v>0</v>
      </c>
      <c r="BN49" s="71">
        <f t="shared" si="15"/>
        <v>0</v>
      </c>
      <c r="BO49" s="615"/>
      <c r="BP49" s="602"/>
    </row>
    <row r="50" spans="1:68" ht="12.75" customHeight="1" thickBot="1">
      <c r="A50" s="495"/>
      <c r="B50" s="537"/>
      <c r="C50" s="549"/>
      <c r="D50" s="500"/>
      <c r="E50" s="400" t="s">
        <v>18</v>
      </c>
      <c r="F50" s="66">
        <f>K50+N50+Q50+Y50+AB50+AE50+AM50+AP50+AS50+BA50+BD50+BH50</f>
        <v>37992.400000000009</v>
      </c>
      <c r="G50" s="50">
        <f>G47</f>
        <v>37992</v>
      </c>
      <c r="H50" s="63">
        <f>H47</f>
        <v>99.998947157852598</v>
      </c>
      <c r="I50" s="402">
        <f t="shared" si="3"/>
        <v>28263.200000000004</v>
      </c>
      <c r="J50" s="144">
        <f t="shared" si="4"/>
        <v>134.42214611225901</v>
      </c>
      <c r="K50" s="66">
        <v>0</v>
      </c>
      <c r="L50" s="50">
        <v>0</v>
      </c>
      <c r="M50" s="63">
        <v>0</v>
      </c>
      <c r="N50" s="66">
        <f>5412.9+1365-900</f>
        <v>5877.9</v>
      </c>
      <c r="O50" s="50">
        <v>5791.1</v>
      </c>
      <c r="P50" s="63">
        <f>O50/N50*100</f>
        <v>98.523282124568311</v>
      </c>
      <c r="Q50" s="66">
        <f>4566.1+77.2+900</f>
        <v>5543.3</v>
      </c>
      <c r="R50" s="50">
        <v>4460.8</v>
      </c>
      <c r="S50" s="63">
        <f>R50/Q50*100</f>
        <v>80.471921057853621</v>
      </c>
      <c r="T50" s="102"/>
      <c r="U50" s="50"/>
      <c r="V50" s="50"/>
      <c r="W50" s="54"/>
      <c r="X50" s="144">
        <f t="shared" si="18"/>
        <v>11421.2</v>
      </c>
      <c r="Y50" s="66">
        <v>4149.2</v>
      </c>
      <c r="Z50" s="50">
        <v>5185.8999999999996</v>
      </c>
      <c r="AA50" s="63">
        <f>Z50/Y50*100</f>
        <v>124.9855393810855</v>
      </c>
      <c r="AB50" s="66">
        <f>1987.2-100</f>
        <v>1887.2</v>
      </c>
      <c r="AC50" s="50">
        <v>1720</v>
      </c>
      <c r="AD50" s="63">
        <f>AC50/AB50*100</f>
        <v>91.140313692242472</v>
      </c>
      <c r="AE50" s="66">
        <f>1551.6+1400+2.4</f>
        <v>2954</v>
      </c>
      <c r="AF50" s="50">
        <v>1892.7</v>
      </c>
      <c r="AG50" s="63">
        <f>AF50/AE50*100</f>
        <v>64.072444143534184</v>
      </c>
      <c r="AH50" s="102"/>
      <c r="AI50" s="50"/>
      <c r="AJ50" s="50"/>
      <c r="AK50" s="54"/>
      <c r="AL50" s="182">
        <f t="shared" si="16"/>
        <v>8990.4</v>
      </c>
      <c r="AM50" s="66">
        <f>1795.5+350-1400</f>
        <v>745.5</v>
      </c>
      <c r="AN50" s="50">
        <v>675.5</v>
      </c>
      <c r="AO50" s="63">
        <f>AN50/AM50*100</f>
        <v>90.610328638497649</v>
      </c>
      <c r="AP50" s="66">
        <f>1700.9+1400-2000-100</f>
        <v>1000.9000000000001</v>
      </c>
      <c r="AQ50" s="50">
        <v>984.9</v>
      </c>
      <c r="AR50" s="63">
        <f>AQ50/AP50*100</f>
        <v>98.401438705165347</v>
      </c>
      <c r="AS50" s="66">
        <f>4368.5+1736.7</f>
        <v>6105.2</v>
      </c>
      <c r="AT50" s="50">
        <v>3872.2</v>
      </c>
      <c r="AU50" s="63">
        <f>AT50/AS50*100</f>
        <v>63.424621634016901</v>
      </c>
      <c r="AV50" s="102"/>
      <c r="AW50" s="50"/>
      <c r="AX50" s="50"/>
      <c r="AY50" s="54"/>
      <c r="AZ50" s="182">
        <f t="shared" si="17"/>
        <v>7851.6</v>
      </c>
      <c r="BA50" s="66">
        <f>2309.2</f>
        <v>2309.1999999999998</v>
      </c>
      <c r="BB50" s="50">
        <v>2212.6999999999998</v>
      </c>
      <c r="BC50" s="63">
        <f>BB50/BA50*100</f>
        <v>95.821063571799755</v>
      </c>
      <c r="BD50" s="66">
        <f>2243.2-321-800-897.7+650</f>
        <v>874.49999999999977</v>
      </c>
      <c r="BE50" s="50">
        <v>831.8</v>
      </c>
      <c r="BF50" s="50"/>
      <c r="BG50" s="63">
        <f>BE50/BD50*100</f>
        <v>95.117209834190987</v>
      </c>
      <c r="BH50" s="66">
        <v>6545.5</v>
      </c>
      <c r="BI50" s="50">
        <v>10364.4</v>
      </c>
      <c r="BJ50" s="63">
        <f>BI50/BH50*100</f>
        <v>158.34390038958063</v>
      </c>
      <c r="BK50" s="86"/>
      <c r="BL50" s="87"/>
      <c r="BM50" s="113">
        <f t="shared" si="14"/>
        <v>9729.2000000000007</v>
      </c>
      <c r="BN50" s="113">
        <f t="shared" si="15"/>
        <v>9729.2000000000007</v>
      </c>
      <c r="BO50" s="615"/>
      <c r="BP50" s="602"/>
    </row>
    <row r="51" spans="1:68" ht="27.75" customHeight="1" thickBot="1">
      <c r="A51" s="535"/>
      <c r="B51" s="538"/>
      <c r="C51" s="557"/>
      <c r="D51" s="369"/>
      <c r="E51" s="158" t="s">
        <v>104</v>
      </c>
      <c r="F51" s="114">
        <v>0</v>
      </c>
      <c r="G51" s="115">
        <v>0</v>
      </c>
      <c r="H51" s="65">
        <v>0</v>
      </c>
      <c r="I51" s="404"/>
      <c r="J51" s="145"/>
      <c r="K51" s="114">
        <v>0</v>
      </c>
      <c r="L51" s="115">
        <v>0</v>
      </c>
      <c r="M51" s="65">
        <v>0</v>
      </c>
      <c r="N51" s="114">
        <v>0</v>
      </c>
      <c r="O51" s="115">
        <v>0</v>
      </c>
      <c r="P51" s="65">
        <v>0</v>
      </c>
      <c r="Q51" s="114">
        <v>0</v>
      </c>
      <c r="R51" s="115">
        <v>0</v>
      </c>
      <c r="S51" s="65">
        <v>0</v>
      </c>
      <c r="T51" s="107"/>
      <c r="U51" s="115"/>
      <c r="V51" s="115"/>
      <c r="W51" s="55"/>
      <c r="X51" s="145"/>
      <c r="Y51" s="114">
        <v>0</v>
      </c>
      <c r="Z51" s="115">
        <v>0</v>
      </c>
      <c r="AA51" s="65">
        <v>0</v>
      </c>
      <c r="AB51" s="114">
        <v>0</v>
      </c>
      <c r="AC51" s="115">
        <v>0</v>
      </c>
      <c r="AD51" s="65">
        <v>0</v>
      </c>
      <c r="AE51" s="114">
        <v>0</v>
      </c>
      <c r="AF51" s="115">
        <v>0</v>
      </c>
      <c r="AG51" s="65">
        <v>0</v>
      </c>
      <c r="AH51" s="107"/>
      <c r="AI51" s="115"/>
      <c r="AJ51" s="115"/>
      <c r="AK51" s="55"/>
      <c r="AL51" s="311"/>
      <c r="AM51" s="114">
        <v>0</v>
      </c>
      <c r="AN51" s="115">
        <v>0</v>
      </c>
      <c r="AO51" s="65">
        <v>0</v>
      </c>
      <c r="AP51" s="114">
        <v>0</v>
      </c>
      <c r="AQ51" s="115">
        <v>0</v>
      </c>
      <c r="AR51" s="65">
        <v>0</v>
      </c>
      <c r="AS51" s="114">
        <v>0</v>
      </c>
      <c r="AT51" s="115">
        <v>0</v>
      </c>
      <c r="AU51" s="65">
        <v>0</v>
      </c>
      <c r="AV51" s="107"/>
      <c r="AW51" s="115"/>
      <c r="AX51" s="115"/>
      <c r="AY51" s="55"/>
      <c r="AZ51" s="311"/>
      <c r="BA51" s="114">
        <v>0</v>
      </c>
      <c r="BB51" s="115">
        <v>0</v>
      </c>
      <c r="BC51" s="65">
        <v>0</v>
      </c>
      <c r="BD51" s="114">
        <v>0</v>
      </c>
      <c r="BE51" s="115">
        <v>0</v>
      </c>
      <c r="BF51" s="115"/>
      <c r="BG51" s="65">
        <v>0</v>
      </c>
      <c r="BH51" s="114">
        <v>0</v>
      </c>
      <c r="BI51" s="115">
        <v>0</v>
      </c>
      <c r="BJ51" s="65">
        <v>0</v>
      </c>
      <c r="BK51" s="86"/>
      <c r="BL51" s="87"/>
      <c r="BM51" s="71"/>
      <c r="BN51" s="71"/>
      <c r="BO51" s="616"/>
      <c r="BP51" s="603"/>
    </row>
    <row r="52" spans="1:68" ht="13.5" customHeight="1" thickBot="1">
      <c r="A52" s="534" t="s">
        <v>65</v>
      </c>
      <c r="B52" s="536" t="s">
        <v>89</v>
      </c>
      <c r="C52" s="549" t="s">
        <v>109</v>
      </c>
      <c r="D52" s="499" t="s">
        <v>72</v>
      </c>
      <c r="E52" s="399" t="s">
        <v>39</v>
      </c>
      <c r="F52" s="109">
        <f>F54</f>
        <v>1246.5</v>
      </c>
      <c r="G52" s="57">
        <f>G54</f>
        <v>1246.5</v>
      </c>
      <c r="H52" s="62">
        <f>(G52/F52)*100</f>
        <v>100</v>
      </c>
      <c r="I52" s="402">
        <f t="shared" si="3"/>
        <v>1246.5</v>
      </c>
      <c r="J52" s="144">
        <f t="shared" si="4"/>
        <v>100</v>
      </c>
      <c r="K52" s="109">
        <f>K54</f>
        <v>0</v>
      </c>
      <c r="L52" s="57">
        <f t="shared" ref="L52:BJ52" si="29">L54</f>
        <v>0</v>
      </c>
      <c r="M52" s="62">
        <f t="shared" si="29"/>
        <v>0</v>
      </c>
      <c r="N52" s="109">
        <f t="shared" si="29"/>
        <v>0</v>
      </c>
      <c r="O52" s="57">
        <f t="shared" si="29"/>
        <v>0</v>
      </c>
      <c r="P52" s="62">
        <f t="shared" si="29"/>
        <v>0</v>
      </c>
      <c r="Q52" s="109">
        <f t="shared" si="29"/>
        <v>320</v>
      </c>
      <c r="R52" s="57">
        <f t="shared" si="29"/>
        <v>320</v>
      </c>
      <c r="S52" s="62">
        <f t="shared" si="29"/>
        <v>100</v>
      </c>
      <c r="T52" s="102">
        <f t="shared" si="29"/>
        <v>0</v>
      </c>
      <c r="U52" s="50">
        <f t="shared" si="29"/>
        <v>0</v>
      </c>
      <c r="V52" s="50">
        <f t="shared" si="29"/>
        <v>0</v>
      </c>
      <c r="W52" s="50">
        <f t="shared" si="29"/>
        <v>0</v>
      </c>
      <c r="X52" s="144">
        <f t="shared" si="29"/>
        <v>320</v>
      </c>
      <c r="Y52" s="109">
        <f t="shared" si="29"/>
        <v>200</v>
      </c>
      <c r="Z52" s="57">
        <f t="shared" si="29"/>
        <v>199.4</v>
      </c>
      <c r="AA52" s="62">
        <f t="shared" si="29"/>
        <v>99.7</v>
      </c>
      <c r="AB52" s="109">
        <f t="shared" si="29"/>
        <v>160</v>
      </c>
      <c r="AC52" s="57">
        <f t="shared" si="29"/>
        <v>0</v>
      </c>
      <c r="AD52" s="62">
        <f t="shared" si="29"/>
        <v>0</v>
      </c>
      <c r="AE52" s="109">
        <f t="shared" si="29"/>
        <v>320.5</v>
      </c>
      <c r="AF52" s="57">
        <v>481.1</v>
      </c>
      <c r="AG52" s="62">
        <v>100</v>
      </c>
      <c r="AH52" s="102">
        <f t="shared" si="29"/>
        <v>0</v>
      </c>
      <c r="AI52" s="50">
        <f t="shared" si="29"/>
        <v>0</v>
      </c>
      <c r="AJ52" s="50">
        <f t="shared" si="29"/>
        <v>0</v>
      </c>
      <c r="AK52" s="50">
        <f t="shared" si="29"/>
        <v>0</v>
      </c>
      <c r="AL52" s="182">
        <f t="shared" si="29"/>
        <v>680.5</v>
      </c>
      <c r="AM52" s="109">
        <f t="shared" si="29"/>
        <v>160</v>
      </c>
      <c r="AN52" s="57">
        <f t="shared" si="29"/>
        <v>0</v>
      </c>
      <c r="AO52" s="62">
        <f t="shared" si="29"/>
        <v>0</v>
      </c>
      <c r="AP52" s="109">
        <f t="shared" si="29"/>
        <v>86</v>
      </c>
      <c r="AQ52" s="57">
        <f t="shared" si="29"/>
        <v>132.19999999999999</v>
      </c>
      <c r="AR52" s="62">
        <f t="shared" si="29"/>
        <v>100</v>
      </c>
      <c r="AS52" s="109">
        <f t="shared" si="29"/>
        <v>0</v>
      </c>
      <c r="AT52" s="57">
        <f t="shared" si="29"/>
        <v>105.8</v>
      </c>
      <c r="AU52" s="62">
        <v>100</v>
      </c>
      <c r="AV52" s="102">
        <f t="shared" si="29"/>
        <v>0</v>
      </c>
      <c r="AW52" s="50">
        <f t="shared" si="29"/>
        <v>0</v>
      </c>
      <c r="AX52" s="50">
        <f t="shared" si="29"/>
        <v>0</v>
      </c>
      <c r="AY52" s="50">
        <f t="shared" si="29"/>
        <v>0</v>
      </c>
      <c r="AZ52" s="182">
        <f t="shared" si="29"/>
        <v>246</v>
      </c>
      <c r="BA52" s="109">
        <f t="shared" si="29"/>
        <v>0</v>
      </c>
      <c r="BB52" s="57">
        <f t="shared" si="29"/>
        <v>8</v>
      </c>
      <c r="BC52" s="62">
        <f t="shared" si="29"/>
        <v>100</v>
      </c>
      <c r="BD52" s="109">
        <f t="shared" si="29"/>
        <v>0</v>
      </c>
      <c r="BE52" s="57">
        <f t="shared" si="29"/>
        <v>0</v>
      </c>
      <c r="BF52" s="57">
        <f t="shared" si="29"/>
        <v>0</v>
      </c>
      <c r="BG52" s="62">
        <f t="shared" si="29"/>
        <v>0</v>
      </c>
      <c r="BH52" s="109">
        <f t="shared" si="29"/>
        <v>0</v>
      </c>
      <c r="BI52" s="57">
        <f t="shared" si="29"/>
        <v>0</v>
      </c>
      <c r="BJ52" s="62">
        <f t="shared" si="29"/>
        <v>0</v>
      </c>
      <c r="BK52" s="86">
        <f>AV52+BA52+BD52+BH52</f>
        <v>0</v>
      </c>
      <c r="BL52" s="87">
        <f>AW52+BB52+BE52+BI52</f>
        <v>8</v>
      </c>
      <c r="BM52" s="71">
        <f t="shared" si="14"/>
        <v>0</v>
      </c>
      <c r="BN52" s="71">
        <f t="shared" si="15"/>
        <v>0</v>
      </c>
      <c r="BO52" s="614" t="s">
        <v>136</v>
      </c>
      <c r="BP52" s="396"/>
    </row>
    <row r="53" spans="1:68" ht="13.5" thickBot="1">
      <c r="A53" s="495"/>
      <c r="B53" s="537"/>
      <c r="C53" s="549"/>
      <c r="D53" s="499"/>
      <c r="E53" s="400" t="s">
        <v>103</v>
      </c>
      <c r="F53" s="66">
        <v>0</v>
      </c>
      <c r="G53" s="50">
        <v>0</v>
      </c>
      <c r="H53" s="63">
        <v>0</v>
      </c>
      <c r="I53" s="402"/>
      <c r="J53" s="144"/>
      <c r="K53" s="66">
        <v>0</v>
      </c>
      <c r="L53" s="50">
        <v>0</v>
      </c>
      <c r="M53" s="63">
        <v>0</v>
      </c>
      <c r="N53" s="66">
        <v>0</v>
      </c>
      <c r="O53" s="50">
        <v>0</v>
      </c>
      <c r="P53" s="63">
        <v>0</v>
      </c>
      <c r="Q53" s="66">
        <v>0</v>
      </c>
      <c r="R53" s="50">
        <v>0</v>
      </c>
      <c r="S53" s="63">
        <v>0</v>
      </c>
      <c r="T53" s="102"/>
      <c r="U53" s="50"/>
      <c r="V53" s="50"/>
      <c r="W53" s="50"/>
      <c r="X53" s="144"/>
      <c r="Y53" s="66">
        <v>0</v>
      </c>
      <c r="Z53" s="50">
        <v>0</v>
      </c>
      <c r="AA53" s="63">
        <v>0</v>
      </c>
      <c r="AB53" s="66">
        <v>0</v>
      </c>
      <c r="AC53" s="50">
        <v>0</v>
      </c>
      <c r="AD53" s="63">
        <v>0</v>
      </c>
      <c r="AE53" s="66">
        <v>0</v>
      </c>
      <c r="AF53" s="50">
        <v>0</v>
      </c>
      <c r="AG53" s="63">
        <v>0</v>
      </c>
      <c r="AH53" s="102"/>
      <c r="AI53" s="50"/>
      <c r="AJ53" s="50"/>
      <c r="AK53" s="50"/>
      <c r="AL53" s="182"/>
      <c r="AM53" s="66">
        <v>0</v>
      </c>
      <c r="AN53" s="50">
        <v>0</v>
      </c>
      <c r="AO53" s="63">
        <v>0</v>
      </c>
      <c r="AP53" s="66">
        <v>0</v>
      </c>
      <c r="AQ53" s="50">
        <v>0</v>
      </c>
      <c r="AR53" s="63">
        <v>0</v>
      </c>
      <c r="AS53" s="66">
        <v>0</v>
      </c>
      <c r="AT53" s="50">
        <v>0</v>
      </c>
      <c r="AU53" s="63">
        <v>0</v>
      </c>
      <c r="AV53" s="102"/>
      <c r="AW53" s="50"/>
      <c r="AX53" s="50"/>
      <c r="AY53" s="50"/>
      <c r="AZ53" s="182"/>
      <c r="BA53" s="66">
        <v>0</v>
      </c>
      <c r="BB53" s="50">
        <v>0</v>
      </c>
      <c r="BC53" s="63">
        <v>0</v>
      </c>
      <c r="BD53" s="66">
        <v>0</v>
      </c>
      <c r="BE53" s="50">
        <v>0</v>
      </c>
      <c r="BF53" s="50"/>
      <c r="BG53" s="63">
        <v>0</v>
      </c>
      <c r="BH53" s="66">
        <v>0</v>
      </c>
      <c r="BI53" s="50">
        <v>0</v>
      </c>
      <c r="BJ53" s="63">
        <v>0</v>
      </c>
      <c r="BK53" s="86"/>
      <c r="BL53" s="87"/>
      <c r="BM53" s="71"/>
      <c r="BN53" s="71"/>
      <c r="BO53" s="615"/>
      <c r="BP53" s="397"/>
    </row>
    <row r="54" spans="1:68" ht="54" customHeight="1" thickBot="1">
      <c r="A54" s="495"/>
      <c r="B54" s="537"/>
      <c r="C54" s="549"/>
      <c r="D54" s="499"/>
      <c r="E54" s="400" t="s">
        <v>147</v>
      </c>
      <c r="F54" s="66">
        <f>N54+Q54+Y54+AB54+AE54+AM54+AP54+AS54</f>
        <v>1246.5</v>
      </c>
      <c r="G54" s="50">
        <f>R54+Z54+AC54+AF54+AN54+AQ54+AT54+BB54</f>
        <v>1246.5</v>
      </c>
      <c r="H54" s="63">
        <f>H52</f>
        <v>100</v>
      </c>
      <c r="I54" s="402">
        <f t="shared" si="3"/>
        <v>1246.5</v>
      </c>
      <c r="J54" s="144">
        <f t="shared" si="4"/>
        <v>100</v>
      </c>
      <c r="K54" s="66">
        <v>0</v>
      </c>
      <c r="L54" s="50">
        <v>0</v>
      </c>
      <c r="M54" s="63">
        <v>0</v>
      </c>
      <c r="N54" s="66">
        <v>0</v>
      </c>
      <c r="O54" s="50">
        <v>0</v>
      </c>
      <c r="P54" s="63">
        <v>0</v>
      </c>
      <c r="Q54" s="66">
        <v>320</v>
      </c>
      <c r="R54" s="50">
        <v>320</v>
      </c>
      <c r="S54" s="63">
        <v>100</v>
      </c>
      <c r="T54" s="102"/>
      <c r="U54" s="50"/>
      <c r="V54" s="50"/>
      <c r="W54" s="54"/>
      <c r="X54" s="144">
        <f t="shared" si="18"/>
        <v>320</v>
      </c>
      <c r="Y54" s="66">
        <v>200</v>
      </c>
      <c r="Z54" s="50">
        <v>199.4</v>
      </c>
      <c r="AA54" s="63">
        <f>Z54/Y54*100</f>
        <v>99.7</v>
      </c>
      <c r="AB54" s="66">
        <v>160</v>
      </c>
      <c r="AC54" s="50">
        <v>0</v>
      </c>
      <c r="AD54" s="63">
        <v>0</v>
      </c>
      <c r="AE54" s="66">
        <f>120+200.5</f>
        <v>320.5</v>
      </c>
      <c r="AF54" s="50">
        <v>481.1</v>
      </c>
      <c r="AG54" s="63">
        <v>100</v>
      </c>
      <c r="AH54" s="102"/>
      <c r="AI54" s="58"/>
      <c r="AJ54" s="58"/>
      <c r="AK54" s="54"/>
      <c r="AL54" s="182">
        <f t="shared" si="16"/>
        <v>680.5</v>
      </c>
      <c r="AM54" s="66">
        <v>160</v>
      </c>
      <c r="AN54" s="50">
        <v>0</v>
      </c>
      <c r="AO54" s="63">
        <v>0</v>
      </c>
      <c r="AP54" s="66">
        <f>160-74</f>
        <v>86</v>
      </c>
      <c r="AQ54" s="50">
        <v>132.19999999999999</v>
      </c>
      <c r="AR54" s="63">
        <v>100</v>
      </c>
      <c r="AS54" s="66">
        <v>0</v>
      </c>
      <c r="AT54" s="50">
        <v>105.8</v>
      </c>
      <c r="AU54" s="63">
        <v>100</v>
      </c>
      <c r="AV54" s="102"/>
      <c r="AW54" s="58"/>
      <c r="AX54" s="58"/>
      <c r="AY54" s="54"/>
      <c r="AZ54" s="182">
        <f t="shared" si="17"/>
        <v>246</v>
      </c>
      <c r="BA54" s="66">
        <v>0</v>
      </c>
      <c r="BB54" s="50">
        <v>8</v>
      </c>
      <c r="BC54" s="63">
        <v>100</v>
      </c>
      <c r="BD54" s="66">
        <v>0</v>
      </c>
      <c r="BE54" s="50">
        <v>0</v>
      </c>
      <c r="BF54" s="50"/>
      <c r="BG54" s="63">
        <v>0</v>
      </c>
      <c r="BH54" s="66">
        <v>0</v>
      </c>
      <c r="BI54" s="50">
        <v>0</v>
      </c>
      <c r="BJ54" s="63">
        <v>0</v>
      </c>
      <c r="BK54" s="75"/>
      <c r="BL54" s="76"/>
      <c r="BM54" s="71">
        <f t="shared" si="14"/>
        <v>0</v>
      </c>
      <c r="BN54" s="71">
        <f t="shared" si="15"/>
        <v>0</v>
      </c>
      <c r="BO54" s="615"/>
      <c r="BP54" s="397"/>
    </row>
    <row r="55" spans="1:68" ht="13.5" customHeight="1" thickBot="1">
      <c r="A55" s="495"/>
      <c r="B55" s="537"/>
      <c r="C55" s="549"/>
      <c r="D55" s="499"/>
      <c r="E55" s="400" t="s">
        <v>18</v>
      </c>
      <c r="F55" s="66">
        <v>0</v>
      </c>
      <c r="G55" s="50">
        <v>0</v>
      </c>
      <c r="H55" s="63">
        <v>0</v>
      </c>
      <c r="I55" s="402">
        <f t="shared" si="3"/>
        <v>0</v>
      </c>
      <c r="J55" s="144" t="e">
        <f t="shared" si="4"/>
        <v>#DIV/0!</v>
      </c>
      <c r="K55" s="66">
        <v>0</v>
      </c>
      <c r="L55" s="50">
        <v>0</v>
      </c>
      <c r="M55" s="63">
        <v>0</v>
      </c>
      <c r="N55" s="66">
        <v>0</v>
      </c>
      <c r="O55" s="50">
        <v>0</v>
      </c>
      <c r="P55" s="63">
        <v>0</v>
      </c>
      <c r="Q55" s="66">
        <v>0</v>
      </c>
      <c r="R55" s="50">
        <v>0</v>
      </c>
      <c r="S55" s="63">
        <v>0</v>
      </c>
      <c r="T55" s="102"/>
      <c r="U55" s="50"/>
      <c r="V55" s="50"/>
      <c r="W55" s="54"/>
      <c r="X55" s="144">
        <f t="shared" si="18"/>
        <v>0</v>
      </c>
      <c r="Y55" s="66">
        <v>0</v>
      </c>
      <c r="Z55" s="50">
        <v>0</v>
      </c>
      <c r="AA55" s="63">
        <v>0</v>
      </c>
      <c r="AB55" s="66">
        <v>0</v>
      </c>
      <c r="AC55" s="50">
        <v>0</v>
      </c>
      <c r="AD55" s="63">
        <v>0</v>
      </c>
      <c r="AE55" s="66">
        <v>0</v>
      </c>
      <c r="AF55" s="50">
        <v>0</v>
      </c>
      <c r="AG55" s="63">
        <v>0</v>
      </c>
      <c r="AH55" s="102"/>
      <c r="AI55" s="50"/>
      <c r="AJ55" s="50"/>
      <c r="AK55" s="54"/>
      <c r="AL55" s="182">
        <f t="shared" si="16"/>
        <v>0</v>
      </c>
      <c r="AM55" s="66">
        <v>0</v>
      </c>
      <c r="AN55" s="50">
        <v>0</v>
      </c>
      <c r="AO55" s="63">
        <v>0</v>
      </c>
      <c r="AP55" s="66">
        <v>0</v>
      </c>
      <c r="AQ55" s="50">
        <v>0</v>
      </c>
      <c r="AR55" s="63">
        <v>0</v>
      </c>
      <c r="AS55" s="66">
        <v>0</v>
      </c>
      <c r="AT55" s="50">
        <v>0</v>
      </c>
      <c r="AU55" s="63">
        <v>0</v>
      </c>
      <c r="AV55" s="102">
        <v>0</v>
      </c>
      <c r="AW55" s="50"/>
      <c r="AX55" s="50"/>
      <c r="AY55" s="54"/>
      <c r="AZ55" s="182">
        <f t="shared" si="17"/>
        <v>0</v>
      </c>
      <c r="BA55" s="66">
        <v>0</v>
      </c>
      <c r="BB55" s="50">
        <v>0</v>
      </c>
      <c r="BC55" s="63">
        <v>0</v>
      </c>
      <c r="BD55" s="66">
        <v>0</v>
      </c>
      <c r="BE55" s="50">
        <v>0</v>
      </c>
      <c r="BF55" s="50"/>
      <c r="BG55" s="63">
        <v>0</v>
      </c>
      <c r="BH55" s="66">
        <v>0</v>
      </c>
      <c r="BI55" s="50">
        <v>0</v>
      </c>
      <c r="BJ55" s="63">
        <v>0</v>
      </c>
      <c r="BK55" s="83"/>
      <c r="BL55" s="84"/>
      <c r="BM55" s="71">
        <f t="shared" si="14"/>
        <v>0</v>
      </c>
      <c r="BN55" s="71">
        <f t="shared" si="15"/>
        <v>0</v>
      </c>
      <c r="BO55" s="615"/>
      <c r="BP55" s="397"/>
    </row>
    <row r="56" spans="1:68" ht="24.75" customHeight="1" thickBot="1">
      <c r="A56" s="535"/>
      <c r="B56" s="538"/>
      <c r="C56" s="370"/>
      <c r="D56" s="369"/>
      <c r="E56" s="401" t="s">
        <v>104</v>
      </c>
      <c r="F56" s="114">
        <v>0</v>
      </c>
      <c r="G56" s="115">
        <v>0</v>
      </c>
      <c r="H56" s="65">
        <v>0</v>
      </c>
      <c r="I56" s="404"/>
      <c r="J56" s="145"/>
      <c r="K56" s="114">
        <v>0</v>
      </c>
      <c r="L56" s="115">
        <v>0</v>
      </c>
      <c r="M56" s="65">
        <v>0</v>
      </c>
      <c r="N56" s="114">
        <v>0</v>
      </c>
      <c r="O56" s="115">
        <v>0</v>
      </c>
      <c r="P56" s="65">
        <v>0</v>
      </c>
      <c r="Q56" s="114">
        <v>0</v>
      </c>
      <c r="R56" s="115">
        <v>0</v>
      </c>
      <c r="S56" s="65">
        <v>0</v>
      </c>
      <c r="T56" s="107"/>
      <c r="U56" s="115"/>
      <c r="V56" s="115"/>
      <c r="W56" s="55"/>
      <c r="X56" s="145"/>
      <c r="Y56" s="114">
        <v>0</v>
      </c>
      <c r="Z56" s="115">
        <v>0</v>
      </c>
      <c r="AA56" s="65">
        <v>0</v>
      </c>
      <c r="AB56" s="114">
        <v>0</v>
      </c>
      <c r="AC56" s="115">
        <v>0</v>
      </c>
      <c r="AD56" s="65">
        <v>0</v>
      </c>
      <c r="AE56" s="114">
        <v>0</v>
      </c>
      <c r="AF56" s="115">
        <v>0</v>
      </c>
      <c r="AG56" s="65">
        <v>0</v>
      </c>
      <c r="AH56" s="107"/>
      <c r="AI56" s="115"/>
      <c r="AJ56" s="115"/>
      <c r="AK56" s="55"/>
      <c r="AL56" s="311"/>
      <c r="AM56" s="114">
        <v>0</v>
      </c>
      <c r="AN56" s="115">
        <v>0</v>
      </c>
      <c r="AO56" s="65">
        <v>0</v>
      </c>
      <c r="AP56" s="114">
        <v>0</v>
      </c>
      <c r="AQ56" s="115">
        <v>0</v>
      </c>
      <c r="AR56" s="65">
        <v>0</v>
      </c>
      <c r="AS56" s="114">
        <v>0</v>
      </c>
      <c r="AT56" s="115">
        <v>0</v>
      </c>
      <c r="AU56" s="65">
        <v>0</v>
      </c>
      <c r="AV56" s="107"/>
      <c r="AW56" s="115"/>
      <c r="AX56" s="115"/>
      <c r="AY56" s="55"/>
      <c r="AZ56" s="311"/>
      <c r="BA56" s="114">
        <v>0</v>
      </c>
      <c r="BB56" s="115">
        <v>0</v>
      </c>
      <c r="BC56" s="65">
        <v>0</v>
      </c>
      <c r="BD56" s="114">
        <v>0</v>
      </c>
      <c r="BE56" s="115">
        <v>0</v>
      </c>
      <c r="BF56" s="115"/>
      <c r="BG56" s="65">
        <v>0</v>
      </c>
      <c r="BH56" s="114">
        <v>0</v>
      </c>
      <c r="BI56" s="115">
        <v>0</v>
      </c>
      <c r="BJ56" s="65">
        <v>0</v>
      </c>
      <c r="BK56" s="83"/>
      <c r="BL56" s="84"/>
      <c r="BM56" s="71"/>
      <c r="BN56" s="71"/>
      <c r="BO56" s="616"/>
      <c r="BP56" s="398"/>
    </row>
    <row r="57" spans="1:68" ht="14.25" customHeight="1" thickBot="1">
      <c r="A57" s="534" t="s">
        <v>66</v>
      </c>
      <c r="B57" s="536" t="s">
        <v>88</v>
      </c>
      <c r="C57" s="548" t="s">
        <v>150</v>
      </c>
      <c r="D57" s="600" t="s">
        <v>19</v>
      </c>
      <c r="E57" s="141" t="s">
        <v>39</v>
      </c>
      <c r="F57" s="109">
        <f t="shared" ref="F57:G60" si="30">T57+Y57+AB57+AE57+AM57+AP57+AS57+BA57+BD57+BH57</f>
        <v>1990</v>
      </c>
      <c r="G57" s="57">
        <f>U57+Z57+AC57+AF57+AN57+AQ57+AT57+BB57+BE57+BI57</f>
        <v>1954.1000000000001</v>
      </c>
      <c r="H57" s="62">
        <f>G57/F57*100</f>
        <v>98.195979899497502</v>
      </c>
      <c r="I57" s="402">
        <f t="shared" si="3"/>
        <v>1081.7</v>
      </c>
      <c r="J57" s="144">
        <f t="shared" si="4"/>
        <v>180.65082740131274</v>
      </c>
      <c r="K57" s="109">
        <v>0</v>
      </c>
      <c r="L57" s="57">
        <v>0</v>
      </c>
      <c r="M57" s="62">
        <v>0</v>
      </c>
      <c r="N57" s="109">
        <v>0</v>
      </c>
      <c r="O57" s="57">
        <v>0</v>
      </c>
      <c r="P57" s="62">
        <v>0</v>
      </c>
      <c r="Q57" s="109">
        <v>0</v>
      </c>
      <c r="R57" s="57">
        <v>0</v>
      </c>
      <c r="S57" s="62">
        <v>0</v>
      </c>
      <c r="T57" s="102"/>
      <c r="U57" s="50"/>
      <c r="V57" s="50"/>
      <c r="W57" s="54"/>
      <c r="X57" s="144">
        <f t="shared" si="18"/>
        <v>0</v>
      </c>
      <c r="Y57" s="109">
        <f>Y59+Y60</f>
        <v>0</v>
      </c>
      <c r="Z57" s="57">
        <f t="shared" ref="Z57:AG57" si="31">Z59+Z60</f>
        <v>0</v>
      </c>
      <c r="AA57" s="62">
        <f t="shared" si="31"/>
        <v>0</v>
      </c>
      <c r="AB57" s="109">
        <f t="shared" si="31"/>
        <v>395.6</v>
      </c>
      <c r="AC57" s="57">
        <f t="shared" si="31"/>
        <v>395.6</v>
      </c>
      <c r="AD57" s="62">
        <v>100</v>
      </c>
      <c r="AE57" s="109">
        <f t="shared" si="31"/>
        <v>67.2</v>
      </c>
      <c r="AF57" s="57">
        <f t="shared" si="31"/>
        <v>0</v>
      </c>
      <c r="AG57" s="62">
        <f t="shared" si="31"/>
        <v>0</v>
      </c>
      <c r="AH57" s="102"/>
      <c r="AI57" s="58"/>
      <c r="AJ57" s="58"/>
      <c r="AK57" s="54"/>
      <c r="AL57" s="182">
        <f t="shared" si="16"/>
        <v>462.8</v>
      </c>
      <c r="AM57" s="109">
        <f>AM59+AM60</f>
        <v>618.9</v>
      </c>
      <c r="AN57" s="57">
        <f t="shared" ref="AN57:AU57" si="32">AN59</f>
        <v>471.8</v>
      </c>
      <c r="AO57" s="62">
        <f>AN57/AM57*100</f>
        <v>76.232024559702708</v>
      </c>
      <c r="AP57" s="109">
        <f t="shared" si="32"/>
        <v>0</v>
      </c>
      <c r="AQ57" s="57">
        <f t="shared" si="32"/>
        <v>0</v>
      </c>
      <c r="AR57" s="62">
        <f t="shared" si="32"/>
        <v>0</v>
      </c>
      <c r="AS57" s="109">
        <f t="shared" si="32"/>
        <v>0</v>
      </c>
      <c r="AT57" s="57">
        <f t="shared" si="32"/>
        <v>0</v>
      </c>
      <c r="AU57" s="62">
        <f t="shared" si="32"/>
        <v>0</v>
      </c>
      <c r="AV57" s="102"/>
      <c r="AW57" s="58"/>
      <c r="AX57" s="58"/>
      <c r="AY57" s="54"/>
      <c r="AZ57" s="182">
        <f t="shared" si="17"/>
        <v>618.9</v>
      </c>
      <c r="BA57" s="109">
        <f>BA59</f>
        <v>0</v>
      </c>
      <c r="BB57" s="57">
        <f t="shared" ref="BB57:BG57" si="33">BB59</f>
        <v>548.20000000000005</v>
      </c>
      <c r="BC57" s="62">
        <f t="shared" si="33"/>
        <v>100</v>
      </c>
      <c r="BD57" s="109">
        <f t="shared" si="33"/>
        <v>0</v>
      </c>
      <c r="BE57" s="57">
        <f t="shared" si="33"/>
        <v>0</v>
      </c>
      <c r="BF57" s="57">
        <f t="shared" si="33"/>
        <v>0</v>
      </c>
      <c r="BG57" s="62">
        <f t="shared" si="33"/>
        <v>0</v>
      </c>
      <c r="BH57" s="109">
        <f>BH59+BH60</f>
        <v>908.30000000000007</v>
      </c>
      <c r="BI57" s="57">
        <f>BI59+BI60</f>
        <v>538.5</v>
      </c>
      <c r="BJ57" s="62">
        <f>BI57/BH57*100</f>
        <v>59.286579324011889</v>
      </c>
      <c r="BK57" s="75">
        <f>AV57+BA57+BD57+BH57</f>
        <v>908.30000000000007</v>
      </c>
      <c r="BL57" s="76">
        <f>AW57+BB57+BE57+BI57</f>
        <v>1086.7</v>
      </c>
      <c r="BM57" s="71">
        <f t="shared" si="14"/>
        <v>908.30000000000007</v>
      </c>
      <c r="BN57" s="71">
        <f t="shared" si="15"/>
        <v>908.30000000000007</v>
      </c>
      <c r="BO57" s="614" t="s">
        <v>142</v>
      </c>
      <c r="BP57" s="601" t="s">
        <v>119</v>
      </c>
    </row>
    <row r="58" spans="1:68" ht="14.25" customHeight="1" thickBot="1">
      <c r="A58" s="495"/>
      <c r="B58" s="537"/>
      <c r="C58" s="549"/>
      <c r="D58" s="499"/>
      <c r="E58" s="142" t="s">
        <v>103</v>
      </c>
      <c r="F58" s="66">
        <v>0</v>
      </c>
      <c r="G58" s="50">
        <v>0</v>
      </c>
      <c r="H58" s="63">
        <v>0</v>
      </c>
      <c r="I58" s="402"/>
      <c r="J58" s="144"/>
      <c r="K58" s="66">
        <v>0</v>
      </c>
      <c r="L58" s="50">
        <v>0</v>
      </c>
      <c r="M58" s="63">
        <v>0</v>
      </c>
      <c r="N58" s="66">
        <v>0</v>
      </c>
      <c r="O58" s="50">
        <v>0</v>
      </c>
      <c r="P58" s="63">
        <v>0</v>
      </c>
      <c r="Q58" s="66">
        <v>0</v>
      </c>
      <c r="R58" s="50">
        <v>0</v>
      </c>
      <c r="S58" s="63">
        <v>0</v>
      </c>
      <c r="T58" s="102"/>
      <c r="U58" s="50"/>
      <c r="V58" s="50"/>
      <c r="W58" s="54"/>
      <c r="X58" s="144"/>
      <c r="Y58" s="66">
        <v>0</v>
      </c>
      <c r="Z58" s="50">
        <v>0</v>
      </c>
      <c r="AA58" s="63">
        <v>0</v>
      </c>
      <c r="AB58" s="66">
        <v>0</v>
      </c>
      <c r="AC58" s="50">
        <v>0</v>
      </c>
      <c r="AD58" s="63">
        <v>0</v>
      </c>
      <c r="AE58" s="66">
        <v>0</v>
      </c>
      <c r="AF58" s="50">
        <v>0</v>
      </c>
      <c r="AG58" s="63">
        <v>0</v>
      </c>
      <c r="AH58" s="102"/>
      <c r="AI58" s="58"/>
      <c r="AJ58" s="58"/>
      <c r="AK58" s="54"/>
      <c r="AL58" s="182"/>
      <c r="AM58" s="66">
        <v>0</v>
      </c>
      <c r="AN58" s="50">
        <v>0</v>
      </c>
      <c r="AO58" s="63">
        <v>0</v>
      </c>
      <c r="AP58" s="66">
        <v>0</v>
      </c>
      <c r="AQ58" s="50">
        <v>0</v>
      </c>
      <c r="AR58" s="63">
        <v>0</v>
      </c>
      <c r="AS58" s="66">
        <v>0</v>
      </c>
      <c r="AT58" s="50">
        <v>0</v>
      </c>
      <c r="AU58" s="63">
        <v>0</v>
      </c>
      <c r="AV58" s="102"/>
      <c r="AW58" s="58"/>
      <c r="AX58" s="58"/>
      <c r="AY58" s="54"/>
      <c r="AZ58" s="182"/>
      <c r="BA58" s="66">
        <v>0</v>
      </c>
      <c r="BB58" s="50">
        <v>0</v>
      </c>
      <c r="BC58" s="63">
        <v>0</v>
      </c>
      <c r="BD58" s="66">
        <v>0</v>
      </c>
      <c r="BE58" s="50">
        <v>0</v>
      </c>
      <c r="BF58" s="50"/>
      <c r="BG58" s="63">
        <v>0</v>
      </c>
      <c r="BH58" s="66">
        <v>0</v>
      </c>
      <c r="BI58" s="50">
        <v>0</v>
      </c>
      <c r="BJ58" s="63">
        <v>0</v>
      </c>
      <c r="BK58" s="75"/>
      <c r="BL58" s="76"/>
      <c r="BM58" s="71"/>
      <c r="BN58" s="71"/>
      <c r="BO58" s="615"/>
      <c r="BP58" s="602"/>
    </row>
    <row r="59" spans="1:68" ht="54" customHeight="1" thickBot="1">
      <c r="A59" s="495"/>
      <c r="B59" s="537"/>
      <c r="C59" s="549"/>
      <c r="D59" s="499"/>
      <c r="E59" s="142" t="s">
        <v>147</v>
      </c>
      <c r="F59" s="66">
        <f t="shared" si="30"/>
        <v>1901.4</v>
      </c>
      <c r="G59" s="50">
        <f t="shared" si="30"/>
        <v>1901.2000000000003</v>
      </c>
      <c r="H59" s="63">
        <f>G59/F59*100</f>
        <v>99.989481434732312</v>
      </c>
      <c r="I59" s="402">
        <f t="shared" si="3"/>
        <v>1081.7</v>
      </c>
      <c r="J59" s="144">
        <f t="shared" si="4"/>
        <v>175.76037718406215</v>
      </c>
      <c r="K59" s="66">
        <v>0</v>
      </c>
      <c r="L59" s="50">
        <v>0</v>
      </c>
      <c r="M59" s="63">
        <v>0</v>
      </c>
      <c r="N59" s="66">
        <v>0</v>
      </c>
      <c r="O59" s="50">
        <v>0</v>
      </c>
      <c r="P59" s="63">
        <v>0</v>
      </c>
      <c r="Q59" s="66">
        <v>0</v>
      </c>
      <c r="R59" s="50">
        <v>0</v>
      </c>
      <c r="S59" s="63">
        <v>0</v>
      </c>
      <c r="T59" s="102"/>
      <c r="U59" s="50"/>
      <c r="V59" s="50"/>
      <c r="W59" s="54"/>
      <c r="X59" s="144">
        <f t="shared" si="18"/>
        <v>0</v>
      </c>
      <c r="Y59" s="66">
        <v>0</v>
      </c>
      <c r="Z59" s="50">
        <v>0</v>
      </c>
      <c r="AA59" s="63">
        <v>0</v>
      </c>
      <c r="AB59" s="66">
        <v>395.6</v>
      </c>
      <c r="AC59" s="50">
        <v>395.6</v>
      </c>
      <c r="AD59" s="63">
        <v>100</v>
      </c>
      <c r="AE59" s="66">
        <v>67.2</v>
      </c>
      <c r="AF59" s="50">
        <v>0</v>
      </c>
      <c r="AG59" s="63">
        <v>0</v>
      </c>
      <c r="AH59" s="102"/>
      <c r="AI59" s="50"/>
      <c r="AJ59" s="50"/>
      <c r="AK59" s="54"/>
      <c r="AL59" s="182">
        <f t="shared" si="16"/>
        <v>462.8</v>
      </c>
      <c r="AM59" s="66">
        <v>618.9</v>
      </c>
      <c r="AN59" s="50">
        <v>471.8</v>
      </c>
      <c r="AO59" s="63">
        <f>AN59/AM59*100</f>
        <v>76.232024559702708</v>
      </c>
      <c r="AP59" s="66">
        <v>0</v>
      </c>
      <c r="AQ59" s="50">
        <v>0</v>
      </c>
      <c r="AR59" s="63">
        <v>0</v>
      </c>
      <c r="AS59" s="66">
        <v>0</v>
      </c>
      <c r="AT59" s="50">
        <v>0</v>
      </c>
      <c r="AU59" s="63">
        <v>0</v>
      </c>
      <c r="AV59" s="102"/>
      <c r="AW59" s="50"/>
      <c r="AX59" s="50"/>
      <c r="AY59" s="54"/>
      <c r="AZ59" s="182">
        <f t="shared" si="17"/>
        <v>618.9</v>
      </c>
      <c r="BA59" s="66">
        <v>0</v>
      </c>
      <c r="BB59" s="50">
        <v>548.20000000000005</v>
      </c>
      <c r="BC59" s="63">
        <v>100</v>
      </c>
      <c r="BD59" s="66">
        <v>0</v>
      </c>
      <c r="BE59" s="50">
        <v>0</v>
      </c>
      <c r="BF59" s="50"/>
      <c r="BG59" s="63">
        <v>0</v>
      </c>
      <c r="BH59" s="66">
        <f>817.1+2.6</f>
        <v>819.7</v>
      </c>
      <c r="BI59" s="50">
        <v>485.6</v>
      </c>
      <c r="BJ59" s="63">
        <f>BI59/BH59*100</f>
        <v>59.241185799682803</v>
      </c>
      <c r="BK59" s="75"/>
      <c r="BL59" s="76"/>
      <c r="BM59" s="71">
        <f t="shared" si="14"/>
        <v>819.7</v>
      </c>
      <c r="BN59" s="71">
        <f t="shared" si="15"/>
        <v>819.7</v>
      </c>
      <c r="BO59" s="615"/>
      <c r="BP59" s="602"/>
    </row>
    <row r="60" spans="1:68" ht="15.75" customHeight="1" thickBot="1">
      <c r="A60" s="495"/>
      <c r="B60" s="537"/>
      <c r="C60" s="549"/>
      <c r="D60" s="500"/>
      <c r="E60" s="142" t="s">
        <v>18</v>
      </c>
      <c r="F60" s="66">
        <f t="shared" si="30"/>
        <v>88.6</v>
      </c>
      <c r="G60" s="50">
        <f t="shared" si="30"/>
        <v>52.9</v>
      </c>
      <c r="H60" s="63">
        <f>G60/F60*100</f>
        <v>59.706546275395034</v>
      </c>
      <c r="I60" s="402">
        <f t="shared" si="3"/>
        <v>0</v>
      </c>
      <c r="J60" s="144" t="e">
        <f t="shared" si="4"/>
        <v>#DIV/0!</v>
      </c>
      <c r="K60" s="66">
        <v>0</v>
      </c>
      <c r="L60" s="50">
        <v>0</v>
      </c>
      <c r="M60" s="63">
        <v>0</v>
      </c>
      <c r="N60" s="66">
        <v>0</v>
      </c>
      <c r="O60" s="50">
        <v>0</v>
      </c>
      <c r="P60" s="63">
        <v>0</v>
      </c>
      <c r="Q60" s="66">
        <v>0</v>
      </c>
      <c r="R60" s="50">
        <v>0</v>
      </c>
      <c r="S60" s="63">
        <v>0</v>
      </c>
      <c r="T60" s="102"/>
      <c r="U60" s="50"/>
      <c r="V60" s="50"/>
      <c r="W60" s="54"/>
      <c r="X60" s="144">
        <f t="shared" si="18"/>
        <v>0</v>
      </c>
      <c r="Y60" s="66">
        <v>0</v>
      </c>
      <c r="Z60" s="50">
        <v>0</v>
      </c>
      <c r="AA60" s="63">
        <v>0</v>
      </c>
      <c r="AB60" s="66">
        <v>0</v>
      </c>
      <c r="AC60" s="50">
        <v>0</v>
      </c>
      <c r="AD60" s="63">
        <v>0</v>
      </c>
      <c r="AE60" s="66">
        <v>0</v>
      </c>
      <c r="AF60" s="50">
        <v>0</v>
      </c>
      <c r="AG60" s="63">
        <v>0</v>
      </c>
      <c r="AH60" s="102"/>
      <c r="AI60" s="50"/>
      <c r="AJ60" s="50"/>
      <c r="AK60" s="54"/>
      <c r="AL60" s="182">
        <f t="shared" si="16"/>
        <v>0</v>
      </c>
      <c r="AM60" s="66">
        <v>0</v>
      </c>
      <c r="AN60" s="50">
        <v>0</v>
      </c>
      <c r="AO60" s="63">
        <v>0</v>
      </c>
      <c r="AP60" s="66">
        <v>0</v>
      </c>
      <c r="AQ60" s="50">
        <v>0</v>
      </c>
      <c r="AR60" s="63">
        <v>0</v>
      </c>
      <c r="AS60" s="66">
        <v>0</v>
      </c>
      <c r="AT60" s="50">
        <v>0</v>
      </c>
      <c r="AU60" s="63">
        <v>0</v>
      </c>
      <c r="AV60" s="102">
        <v>0</v>
      </c>
      <c r="AW60" s="50"/>
      <c r="AX60" s="50"/>
      <c r="AY60" s="54"/>
      <c r="AZ60" s="182">
        <f t="shared" si="17"/>
        <v>0</v>
      </c>
      <c r="BA60" s="66">
        <v>0</v>
      </c>
      <c r="BB60" s="50">
        <v>0</v>
      </c>
      <c r="BC60" s="63">
        <v>0</v>
      </c>
      <c r="BD60" s="66">
        <v>0</v>
      </c>
      <c r="BE60" s="50">
        <v>0</v>
      </c>
      <c r="BF60" s="50"/>
      <c r="BG60" s="63">
        <v>0</v>
      </c>
      <c r="BH60" s="66">
        <v>88.6</v>
      </c>
      <c r="BI60" s="50">
        <v>52.9</v>
      </c>
      <c r="BJ60" s="63">
        <f>BI60/BH60*100</f>
        <v>59.706546275395034</v>
      </c>
      <c r="BK60" s="81">
        <f>BK57</f>
        <v>908.30000000000007</v>
      </c>
      <c r="BL60" s="82">
        <f>BL57</f>
        <v>1086.7</v>
      </c>
      <c r="BM60" s="71">
        <f t="shared" si="14"/>
        <v>88.6</v>
      </c>
      <c r="BN60" s="71">
        <f t="shared" si="15"/>
        <v>88.6</v>
      </c>
      <c r="BO60" s="615"/>
      <c r="BP60" s="602"/>
    </row>
    <row r="61" spans="1:68" ht="27.75" customHeight="1" thickBot="1">
      <c r="A61" s="535"/>
      <c r="B61" s="538"/>
      <c r="C61" s="557"/>
      <c r="D61" s="369"/>
      <c r="E61" s="143" t="s">
        <v>104</v>
      </c>
      <c r="F61" s="114">
        <v>0</v>
      </c>
      <c r="G61" s="115">
        <v>0</v>
      </c>
      <c r="H61" s="65">
        <v>0</v>
      </c>
      <c r="I61" s="404"/>
      <c r="J61" s="145"/>
      <c r="K61" s="114">
        <v>0</v>
      </c>
      <c r="L61" s="115">
        <v>0</v>
      </c>
      <c r="M61" s="65">
        <v>0</v>
      </c>
      <c r="N61" s="114">
        <v>0</v>
      </c>
      <c r="O61" s="115">
        <v>0</v>
      </c>
      <c r="P61" s="65">
        <v>0</v>
      </c>
      <c r="Q61" s="114">
        <v>0</v>
      </c>
      <c r="R61" s="115">
        <v>0</v>
      </c>
      <c r="S61" s="65">
        <v>0</v>
      </c>
      <c r="T61" s="107"/>
      <c r="U61" s="115"/>
      <c r="V61" s="115"/>
      <c r="W61" s="55"/>
      <c r="X61" s="145"/>
      <c r="Y61" s="114">
        <v>0</v>
      </c>
      <c r="Z61" s="115">
        <v>0</v>
      </c>
      <c r="AA61" s="65">
        <v>0</v>
      </c>
      <c r="AB61" s="114">
        <v>0</v>
      </c>
      <c r="AC61" s="115">
        <v>0</v>
      </c>
      <c r="AD61" s="65">
        <v>0</v>
      </c>
      <c r="AE61" s="114">
        <v>0</v>
      </c>
      <c r="AF61" s="115">
        <v>0</v>
      </c>
      <c r="AG61" s="65">
        <v>0</v>
      </c>
      <c r="AH61" s="107"/>
      <c r="AI61" s="115"/>
      <c r="AJ61" s="115"/>
      <c r="AK61" s="55"/>
      <c r="AL61" s="311"/>
      <c r="AM61" s="114">
        <v>0</v>
      </c>
      <c r="AN61" s="115">
        <v>0</v>
      </c>
      <c r="AO61" s="65">
        <v>0</v>
      </c>
      <c r="AP61" s="114">
        <v>0</v>
      </c>
      <c r="AQ61" s="115">
        <v>0</v>
      </c>
      <c r="AR61" s="65">
        <v>0</v>
      </c>
      <c r="AS61" s="114">
        <v>0</v>
      </c>
      <c r="AT61" s="115">
        <v>0</v>
      </c>
      <c r="AU61" s="65">
        <v>0</v>
      </c>
      <c r="AV61" s="107"/>
      <c r="AW61" s="115"/>
      <c r="AX61" s="115"/>
      <c r="AY61" s="55"/>
      <c r="AZ61" s="311"/>
      <c r="BA61" s="114">
        <v>0</v>
      </c>
      <c r="BB61" s="115">
        <v>0</v>
      </c>
      <c r="BC61" s="65">
        <v>0</v>
      </c>
      <c r="BD61" s="114">
        <v>0</v>
      </c>
      <c r="BE61" s="115">
        <v>0</v>
      </c>
      <c r="BF61" s="115"/>
      <c r="BG61" s="65">
        <v>0</v>
      </c>
      <c r="BH61" s="114">
        <v>0</v>
      </c>
      <c r="BI61" s="115">
        <v>0</v>
      </c>
      <c r="BJ61" s="65">
        <v>0</v>
      </c>
      <c r="BK61" s="81"/>
      <c r="BL61" s="81"/>
      <c r="BM61" s="71"/>
      <c r="BN61" s="71"/>
      <c r="BO61" s="616"/>
      <c r="BP61" s="603"/>
    </row>
    <row r="62" spans="1:68" ht="15.75" customHeight="1" thickBot="1">
      <c r="A62" s="534" t="s">
        <v>67</v>
      </c>
      <c r="B62" s="536" t="s">
        <v>87</v>
      </c>
      <c r="C62" s="548" t="s">
        <v>109</v>
      </c>
      <c r="D62" s="600" t="s">
        <v>73</v>
      </c>
      <c r="E62" s="157" t="s">
        <v>39</v>
      </c>
      <c r="F62" s="109">
        <f>K62+N62+Q62+Y62+AB62+AE62+AM62+AP62+AS62+BA62+BD62+BH62</f>
        <v>20163.900000000001</v>
      </c>
      <c r="G62" s="57">
        <f>L62+O62+R62+Z62+AC62+AF62+AN62+AQ62+AT62+BB62+BE62+BI62</f>
        <v>19916.699999999997</v>
      </c>
      <c r="H62" s="62">
        <f>G62/F62*100</f>
        <v>98.774046687396762</v>
      </c>
      <c r="I62" s="428">
        <f>K62+N62+Q62+Y62+AB62+AE62+AM62+AP62+AS62</f>
        <v>15517.4</v>
      </c>
      <c r="J62" s="146">
        <f t="shared" si="4"/>
        <v>128.35075463673036</v>
      </c>
      <c r="K62" s="109">
        <f>K64+K65</f>
        <v>493.1</v>
      </c>
      <c r="L62" s="57">
        <f t="shared" ref="L62:BJ62" si="34">L64+L65</f>
        <v>471.1</v>
      </c>
      <c r="M62" s="62">
        <f t="shared" si="34"/>
        <v>95.538430338673692</v>
      </c>
      <c r="N62" s="109">
        <f t="shared" si="34"/>
        <v>1490.2</v>
      </c>
      <c r="O62" s="57">
        <f t="shared" si="34"/>
        <v>1477.2</v>
      </c>
      <c r="P62" s="62">
        <f t="shared" si="34"/>
        <v>99.127633874647699</v>
      </c>
      <c r="Q62" s="109">
        <f t="shared" si="34"/>
        <v>3345.5</v>
      </c>
      <c r="R62" s="57">
        <f t="shared" si="34"/>
        <v>2999.7</v>
      </c>
      <c r="S62" s="62">
        <f t="shared" si="34"/>
        <v>89.663727395008223</v>
      </c>
      <c r="T62" s="110">
        <f t="shared" si="34"/>
        <v>0</v>
      </c>
      <c r="U62" s="57">
        <f t="shared" si="34"/>
        <v>0</v>
      </c>
      <c r="V62" s="57">
        <f t="shared" si="34"/>
        <v>0</v>
      </c>
      <c r="W62" s="57">
        <f t="shared" si="34"/>
        <v>0</v>
      </c>
      <c r="X62" s="146">
        <f t="shared" si="34"/>
        <v>5328.8</v>
      </c>
      <c r="Y62" s="109">
        <f t="shared" si="34"/>
        <v>2722.6</v>
      </c>
      <c r="Z62" s="57">
        <f t="shared" si="34"/>
        <v>2783.9</v>
      </c>
      <c r="AA62" s="62">
        <f t="shared" si="34"/>
        <v>102.25152427826343</v>
      </c>
      <c r="AB62" s="109">
        <f t="shared" si="34"/>
        <v>696</v>
      </c>
      <c r="AC62" s="57">
        <f t="shared" si="34"/>
        <v>689.4</v>
      </c>
      <c r="AD62" s="62">
        <f t="shared" si="34"/>
        <v>99.051724137931032</v>
      </c>
      <c r="AE62" s="109">
        <f t="shared" si="34"/>
        <v>1803.2</v>
      </c>
      <c r="AF62" s="57">
        <f>AF64+AF65</f>
        <v>1464.6</v>
      </c>
      <c r="AG62" s="62">
        <f t="shared" si="34"/>
        <v>81.222271517302573</v>
      </c>
      <c r="AH62" s="110">
        <f t="shared" si="34"/>
        <v>0</v>
      </c>
      <c r="AI62" s="57">
        <f t="shared" si="34"/>
        <v>0</v>
      </c>
      <c r="AJ62" s="57">
        <f t="shared" si="34"/>
        <v>0</v>
      </c>
      <c r="AK62" s="57">
        <f t="shared" si="34"/>
        <v>0</v>
      </c>
      <c r="AL62" s="146">
        <f t="shared" si="34"/>
        <v>5221.8</v>
      </c>
      <c r="AM62" s="109">
        <f t="shared" si="34"/>
        <v>1816.1</v>
      </c>
      <c r="AN62" s="57">
        <f t="shared" si="34"/>
        <v>1781</v>
      </c>
      <c r="AO62" s="62">
        <f t="shared" si="34"/>
        <v>98.06728704366499</v>
      </c>
      <c r="AP62" s="109">
        <f t="shared" si="34"/>
        <v>1203</v>
      </c>
      <c r="AQ62" s="57">
        <f t="shared" si="34"/>
        <v>1228.5999999999999</v>
      </c>
      <c r="AR62" s="62">
        <f t="shared" si="34"/>
        <v>100</v>
      </c>
      <c r="AS62" s="109">
        <f t="shared" si="34"/>
        <v>1947.6999999999996</v>
      </c>
      <c r="AT62" s="57">
        <f t="shared" si="34"/>
        <v>1144.4000000000001</v>
      </c>
      <c r="AU62" s="62">
        <f>AU65</f>
        <v>58.756482004415474</v>
      </c>
      <c r="AV62" s="110">
        <f t="shared" si="34"/>
        <v>0</v>
      </c>
      <c r="AW62" s="57">
        <f t="shared" si="34"/>
        <v>0</v>
      </c>
      <c r="AX62" s="57">
        <f t="shared" si="34"/>
        <v>0</v>
      </c>
      <c r="AY62" s="57">
        <f t="shared" si="34"/>
        <v>0</v>
      </c>
      <c r="AZ62" s="146">
        <f t="shared" si="34"/>
        <v>4966.7999999999993</v>
      </c>
      <c r="BA62" s="109">
        <f t="shared" si="34"/>
        <v>1463.9</v>
      </c>
      <c r="BB62" s="57">
        <f t="shared" si="34"/>
        <v>1590.3</v>
      </c>
      <c r="BC62" s="62">
        <f t="shared" si="34"/>
        <v>108.6344695675934</v>
      </c>
      <c r="BD62" s="109">
        <f t="shared" si="34"/>
        <v>1487.9</v>
      </c>
      <c r="BE62" s="57">
        <f t="shared" si="34"/>
        <v>1762.7</v>
      </c>
      <c r="BF62" s="57">
        <f t="shared" si="34"/>
        <v>0</v>
      </c>
      <c r="BG62" s="62">
        <f t="shared" si="34"/>
        <v>118.46898313058674</v>
      </c>
      <c r="BH62" s="109">
        <f t="shared" si="34"/>
        <v>1694.7</v>
      </c>
      <c r="BI62" s="57">
        <f t="shared" si="34"/>
        <v>2523.8000000000002</v>
      </c>
      <c r="BJ62" s="62">
        <f t="shared" si="34"/>
        <v>148.9231132353809</v>
      </c>
      <c r="BK62" s="75">
        <f>AV62+BA62+BD62+BH62</f>
        <v>4646.5</v>
      </c>
      <c r="BL62" s="76">
        <f>AW62+BB62+BE62+BI62</f>
        <v>5876.8</v>
      </c>
      <c r="BM62" s="71">
        <f t="shared" si="14"/>
        <v>4646.5</v>
      </c>
      <c r="BN62" s="71">
        <f t="shared" si="15"/>
        <v>4646.5</v>
      </c>
      <c r="BO62" s="627" t="s">
        <v>134</v>
      </c>
      <c r="BP62" s="601" t="s">
        <v>135</v>
      </c>
    </row>
    <row r="63" spans="1:68" ht="16.5" customHeight="1">
      <c r="A63" s="495"/>
      <c r="B63" s="537"/>
      <c r="C63" s="549"/>
      <c r="D63" s="499"/>
      <c r="E63" s="142" t="s">
        <v>103</v>
      </c>
      <c r="F63" s="66">
        <v>0</v>
      </c>
      <c r="G63" s="50">
        <v>0</v>
      </c>
      <c r="H63" s="63">
        <v>0</v>
      </c>
      <c r="I63" s="402"/>
      <c r="J63" s="144"/>
      <c r="K63" s="66">
        <v>0</v>
      </c>
      <c r="L63" s="50">
        <v>0</v>
      </c>
      <c r="M63" s="63">
        <v>0</v>
      </c>
      <c r="N63" s="66">
        <v>0</v>
      </c>
      <c r="O63" s="50">
        <v>0</v>
      </c>
      <c r="P63" s="63">
        <v>0</v>
      </c>
      <c r="Q63" s="66">
        <v>0</v>
      </c>
      <c r="R63" s="50">
        <v>0</v>
      </c>
      <c r="S63" s="63">
        <v>0</v>
      </c>
      <c r="T63" s="102"/>
      <c r="U63" s="50"/>
      <c r="V63" s="50"/>
      <c r="W63" s="50"/>
      <c r="X63" s="144"/>
      <c r="Y63" s="66">
        <v>0</v>
      </c>
      <c r="Z63" s="50">
        <v>0</v>
      </c>
      <c r="AA63" s="63">
        <v>0</v>
      </c>
      <c r="AB63" s="66">
        <v>0</v>
      </c>
      <c r="AC63" s="50">
        <v>0</v>
      </c>
      <c r="AD63" s="63">
        <v>0</v>
      </c>
      <c r="AE63" s="66">
        <v>0</v>
      </c>
      <c r="AF63" s="50">
        <v>0</v>
      </c>
      <c r="AG63" s="63">
        <v>0</v>
      </c>
      <c r="AH63" s="102"/>
      <c r="AI63" s="50"/>
      <c r="AJ63" s="50"/>
      <c r="AK63" s="50"/>
      <c r="AL63" s="144"/>
      <c r="AM63" s="66">
        <v>0</v>
      </c>
      <c r="AN63" s="50">
        <v>0</v>
      </c>
      <c r="AO63" s="63">
        <v>0</v>
      </c>
      <c r="AP63" s="66">
        <v>0</v>
      </c>
      <c r="AQ63" s="50">
        <v>0</v>
      </c>
      <c r="AR63" s="63">
        <v>0</v>
      </c>
      <c r="AS63" s="66">
        <v>0</v>
      </c>
      <c r="AT63" s="50">
        <v>0</v>
      </c>
      <c r="AU63" s="63">
        <v>0</v>
      </c>
      <c r="AV63" s="102"/>
      <c r="AW63" s="50"/>
      <c r="AX63" s="50"/>
      <c r="AY63" s="50"/>
      <c r="AZ63" s="144"/>
      <c r="BA63" s="66">
        <v>0</v>
      </c>
      <c r="BB63" s="50">
        <v>0</v>
      </c>
      <c r="BC63" s="63">
        <v>0</v>
      </c>
      <c r="BD63" s="66">
        <v>0</v>
      </c>
      <c r="BE63" s="50">
        <v>0</v>
      </c>
      <c r="BF63" s="50"/>
      <c r="BG63" s="63">
        <v>0</v>
      </c>
      <c r="BH63" s="66">
        <v>0</v>
      </c>
      <c r="BI63" s="50">
        <v>0</v>
      </c>
      <c r="BJ63" s="63">
        <v>0</v>
      </c>
      <c r="BK63" s="77"/>
      <c r="BL63" s="78"/>
      <c r="BM63" s="71"/>
      <c r="BN63" s="71"/>
      <c r="BO63" s="628"/>
      <c r="BP63" s="602"/>
    </row>
    <row r="64" spans="1:68" ht="51" customHeight="1">
      <c r="A64" s="495"/>
      <c r="B64" s="537"/>
      <c r="C64" s="549"/>
      <c r="D64" s="499"/>
      <c r="E64" s="142" t="s">
        <v>147</v>
      </c>
      <c r="F64" s="66">
        <v>0</v>
      </c>
      <c r="G64" s="50">
        <v>0</v>
      </c>
      <c r="H64" s="63">
        <v>0</v>
      </c>
      <c r="I64" s="402">
        <f t="shared" si="3"/>
        <v>0</v>
      </c>
      <c r="J64" s="144" t="e">
        <f t="shared" si="4"/>
        <v>#DIV/0!</v>
      </c>
      <c r="K64" s="66">
        <v>0</v>
      </c>
      <c r="L64" s="50">
        <v>0</v>
      </c>
      <c r="M64" s="63">
        <v>0</v>
      </c>
      <c r="N64" s="66">
        <v>0</v>
      </c>
      <c r="O64" s="50">
        <v>0</v>
      </c>
      <c r="P64" s="63">
        <v>0</v>
      </c>
      <c r="Q64" s="66">
        <v>0</v>
      </c>
      <c r="R64" s="50">
        <v>0</v>
      </c>
      <c r="S64" s="63">
        <v>0</v>
      </c>
      <c r="T64" s="102"/>
      <c r="U64" s="50"/>
      <c r="V64" s="50"/>
      <c r="W64" s="54"/>
      <c r="X64" s="144">
        <v>0</v>
      </c>
      <c r="Y64" s="66">
        <v>0</v>
      </c>
      <c r="Z64" s="50">
        <v>0</v>
      </c>
      <c r="AA64" s="63">
        <v>0</v>
      </c>
      <c r="AB64" s="66">
        <v>0</v>
      </c>
      <c r="AC64" s="50">
        <v>0</v>
      </c>
      <c r="AD64" s="63">
        <v>0</v>
      </c>
      <c r="AE64" s="66">
        <v>0</v>
      </c>
      <c r="AF64" s="50">
        <v>0</v>
      </c>
      <c r="AG64" s="63">
        <v>0</v>
      </c>
      <c r="AH64" s="102"/>
      <c r="AI64" s="50"/>
      <c r="AJ64" s="50"/>
      <c r="AK64" s="54"/>
      <c r="AL64" s="182">
        <v>0</v>
      </c>
      <c r="AM64" s="66">
        <v>0</v>
      </c>
      <c r="AN64" s="50">
        <v>0</v>
      </c>
      <c r="AO64" s="63">
        <v>0</v>
      </c>
      <c r="AP64" s="66">
        <v>0</v>
      </c>
      <c r="AQ64" s="50">
        <v>0</v>
      </c>
      <c r="AR64" s="63">
        <v>0</v>
      </c>
      <c r="AS64" s="66">
        <v>0</v>
      </c>
      <c r="AT64" s="50">
        <v>0</v>
      </c>
      <c r="AU64" s="63">
        <v>0</v>
      </c>
      <c r="AV64" s="102"/>
      <c r="AW64" s="50"/>
      <c r="AX64" s="50"/>
      <c r="AY64" s="54"/>
      <c r="AZ64" s="182">
        <v>0</v>
      </c>
      <c r="BA64" s="66">
        <v>0</v>
      </c>
      <c r="BB64" s="50">
        <v>0</v>
      </c>
      <c r="BC64" s="63">
        <v>0</v>
      </c>
      <c r="BD64" s="66">
        <v>0</v>
      </c>
      <c r="BE64" s="50">
        <v>0</v>
      </c>
      <c r="BF64" s="50"/>
      <c r="BG64" s="63">
        <v>0</v>
      </c>
      <c r="BH64" s="66">
        <v>0</v>
      </c>
      <c r="BI64" s="50">
        <v>0</v>
      </c>
      <c r="BJ64" s="63">
        <v>0</v>
      </c>
      <c r="BK64" s="88">
        <v>0</v>
      </c>
      <c r="BL64" s="89">
        <v>0</v>
      </c>
      <c r="BM64" s="71">
        <f t="shared" si="14"/>
        <v>0</v>
      </c>
      <c r="BN64" s="71">
        <v>0</v>
      </c>
      <c r="BO64" s="628"/>
      <c r="BP64" s="602"/>
    </row>
    <row r="65" spans="1:68" ht="15" customHeight="1" thickBot="1">
      <c r="A65" s="495"/>
      <c r="B65" s="537"/>
      <c r="C65" s="549"/>
      <c r="D65" s="500"/>
      <c r="E65" s="142" t="s">
        <v>18</v>
      </c>
      <c r="F65" s="66">
        <f>K65+N65+Q65+Y65+AB65+AE65+AM65+AP65+AS65+BA65+BD65+BH65</f>
        <v>20163.900000000001</v>
      </c>
      <c r="G65" s="50">
        <f>L65+O65+R65+Z65+AC65+AF65+AN65+AQ65+AT65+BB65+BE65+BI65</f>
        <v>19916.699999999997</v>
      </c>
      <c r="H65" s="63">
        <f>H62</f>
        <v>98.774046687396762</v>
      </c>
      <c r="I65" s="402">
        <f t="shared" si="3"/>
        <v>15517.4</v>
      </c>
      <c r="J65" s="144">
        <f t="shared" si="4"/>
        <v>128.35075463673036</v>
      </c>
      <c r="K65" s="66">
        <f>553.1-60</f>
        <v>493.1</v>
      </c>
      <c r="L65" s="50">
        <v>471.1</v>
      </c>
      <c r="M65" s="63">
        <f>L65/K65*100</f>
        <v>95.538430338673692</v>
      </c>
      <c r="N65" s="66">
        <f>1520.2+60-90</f>
        <v>1490.2</v>
      </c>
      <c r="O65" s="50">
        <v>1477.2</v>
      </c>
      <c r="P65" s="63">
        <f>O65/N65*100</f>
        <v>99.127633874647699</v>
      </c>
      <c r="Q65" s="66">
        <f>3255.5+90</f>
        <v>3345.5</v>
      </c>
      <c r="R65" s="50">
        <v>2999.7</v>
      </c>
      <c r="S65" s="63">
        <f>R65/Q65*100</f>
        <v>89.663727395008223</v>
      </c>
      <c r="T65" s="102"/>
      <c r="U65" s="50"/>
      <c r="V65" s="50"/>
      <c r="W65" s="54"/>
      <c r="X65" s="144">
        <f t="shared" si="18"/>
        <v>5328.8</v>
      </c>
      <c r="Y65" s="66">
        <v>2722.6</v>
      </c>
      <c r="Z65" s="50">
        <v>2783.9</v>
      </c>
      <c r="AA65" s="63">
        <f>Z65/Y65*100</f>
        <v>102.25152427826343</v>
      </c>
      <c r="AB65" s="66">
        <f>1196-500</f>
        <v>696</v>
      </c>
      <c r="AC65" s="50">
        <v>689.4</v>
      </c>
      <c r="AD65" s="63">
        <f>AC65/AB65*100</f>
        <v>99.051724137931032</v>
      </c>
      <c r="AE65" s="66">
        <f>1802.5+1.7-1</f>
        <v>1803.2</v>
      </c>
      <c r="AF65" s="50">
        <v>1464.6</v>
      </c>
      <c r="AG65" s="63">
        <f>AF65/AE65*100</f>
        <v>81.222271517302573</v>
      </c>
      <c r="AH65" s="102"/>
      <c r="AI65" s="50"/>
      <c r="AJ65" s="50"/>
      <c r="AK65" s="54"/>
      <c r="AL65" s="182">
        <f t="shared" si="16"/>
        <v>5221.8</v>
      </c>
      <c r="AM65" s="66">
        <v>1816.1</v>
      </c>
      <c r="AN65" s="50">
        <v>1781</v>
      </c>
      <c r="AO65" s="63">
        <f>AN65/AM65*100</f>
        <v>98.06728704366499</v>
      </c>
      <c r="AP65" s="66">
        <v>1203</v>
      </c>
      <c r="AQ65" s="50">
        <v>1228.5999999999999</v>
      </c>
      <c r="AR65" s="63">
        <v>100</v>
      </c>
      <c r="AS65" s="66">
        <f>1816.1-9-1.7-189.7+600-102.8-165.2</f>
        <v>1947.6999999999996</v>
      </c>
      <c r="AT65" s="50">
        <v>1144.4000000000001</v>
      </c>
      <c r="AU65" s="63">
        <f>AT65/AS65*100</f>
        <v>58.756482004415474</v>
      </c>
      <c r="AV65" s="102"/>
      <c r="AW65" s="50"/>
      <c r="AX65" s="50"/>
      <c r="AY65" s="54"/>
      <c r="AZ65" s="182">
        <f t="shared" si="17"/>
        <v>4966.7999999999993</v>
      </c>
      <c r="BA65" s="66">
        <v>1463.9</v>
      </c>
      <c r="BB65" s="50">
        <v>1590.3</v>
      </c>
      <c r="BC65" s="63">
        <f>BB65/BA65*100</f>
        <v>108.6344695675934</v>
      </c>
      <c r="BD65" s="66">
        <v>1487.9</v>
      </c>
      <c r="BE65" s="50">
        <v>1762.7</v>
      </c>
      <c r="BF65" s="50"/>
      <c r="BG65" s="63">
        <f>BE65/BD65*100</f>
        <v>118.46898313058674</v>
      </c>
      <c r="BH65" s="66">
        <f>2703.1-3.2-210.3-714.8-80.1</f>
        <v>1694.7</v>
      </c>
      <c r="BI65" s="50">
        <v>2523.8000000000002</v>
      </c>
      <c r="BJ65" s="63">
        <f>BI65/BH65*100</f>
        <v>148.9231132353809</v>
      </c>
      <c r="BK65" s="86"/>
      <c r="BL65" s="87"/>
      <c r="BM65" s="71">
        <f t="shared" si="14"/>
        <v>4646.5</v>
      </c>
      <c r="BN65" s="71">
        <f t="shared" si="15"/>
        <v>4646.5</v>
      </c>
      <c r="BO65" s="628"/>
      <c r="BP65" s="602"/>
    </row>
    <row r="66" spans="1:68" ht="0.75" hidden="1" customHeight="1" thickBot="1">
      <c r="A66" s="495"/>
      <c r="B66" s="537"/>
      <c r="C66" s="549"/>
      <c r="D66" s="499">
        <v>6</v>
      </c>
      <c r="E66" s="196" t="s">
        <v>39</v>
      </c>
      <c r="F66" s="66"/>
      <c r="G66" s="50"/>
      <c r="H66" s="63"/>
      <c r="I66" s="402">
        <f t="shared" si="3"/>
        <v>0</v>
      </c>
      <c r="J66" s="144" t="e">
        <f t="shared" si="4"/>
        <v>#DIV/0!</v>
      </c>
      <c r="K66" s="66"/>
      <c r="L66" s="50"/>
      <c r="M66" s="63"/>
      <c r="N66" s="66"/>
      <c r="O66" s="50"/>
      <c r="P66" s="63"/>
      <c r="Q66" s="66"/>
      <c r="R66" s="50"/>
      <c r="S66" s="63"/>
      <c r="T66" s="102"/>
      <c r="U66" s="50"/>
      <c r="V66" s="50"/>
      <c r="W66" s="54"/>
      <c r="X66" s="144">
        <f t="shared" si="18"/>
        <v>0</v>
      </c>
      <c r="Y66" s="66"/>
      <c r="Z66" s="50"/>
      <c r="AA66" s="63"/>
      <c r="AB66" s="66"/>
      <c r="AC66" s="50"/>
      <c r="AD66" s="63"/>
      <c r="AE66" s="66"/>
      <c r="AF66" s="50"/>
      <c r="AG66" s="63"/>
      <c r="AH66" s="102"/>
      <c r="AI66" s="58"/>
      <c r="AJ66" s="58"/>
      <c r="AK66" s="54"/>
      <c r="AL66" s="182">
        <f t="shared" si="16"/>
        <v>0</v>
      </c>
      <c r="AM66" s="66"/>
      <c r="AN66" s="50"/>
      <c r="AO66" s="63"/>
      <c r="AP66" s="66"/>
      <c r="AQ66" s="50"/>
      <c r="AR66" s="63"/>
      <c r="AS66" s="66"/>
      <c r="AT66" s="50"/>
      <c r="AU66" s="63"/>
      <c r="AV66" s="102"/>
      <c r="AW66" s="58"/>
      <c r="AX66" s="58"/>
      <c r="AY66" s="54"/>
      <c r="AZ66" s="182">
        <f t="shared" si="17"/>
        <v>0</v>
      </c>
      <c r="BA66" s="66"/>
      <c r="BB66" s="50"/>
      <c r="BC66" s="63"/>
      <c r="BD66" s="66"/>
      <c r="BE66" s="50"/>
      <c r="BF66" s="50"/>
      <c r="BG66" s="63"/>
      <c r="BH66" s="66"/>
      <c r="BI66" s="50"/>
      <c r="BJ66" s="63"/>
      <c r="BK66" s="77"/>
      <c r="BL66" s="78"/>
      <c r="BM66" s="71">
        <f t="shared" si="14"/>
        <v>0</v>
      </c>
      <c r="BN66" s="71">
        <f t="shared" si="15"/>
        <v>0</v>
      </c>
      <c r="BO66" s="628"/>
      <c r="BP66" s="602"/>
    </row>
    <row r="67" spans="1:68" ht="13.5" hidden="1" customHeight="1" thickBot="1">
      <c r="A67" s="495"/>
      <c r="B67" s="537"/>
      <c r="C67" s="549"/>
      <c r="D67" s="499"/>
      <c r="E67" s="159" t="s">
        <v>40</v>
      </c>
      <c r="F67" s="66"/>
      <c r="G67" s="50"/>
      <c r="H67" s="63"/>
      <c r="I67" s="402">
        <f t="shared" si="3"/>
        <v>0</v>
      </c>
      <c r="J67" s="144" t="e">
        <f t="shared" si="4"/>
        <v>#DIV/0!</v>
      </c>
      <c r="K67" s="66"/>
      <c r="L67" s="50"/>
      <c r="M67" s="63"/>
      <c r="N67" s="66"/>
      <c r="O67" s="50"/>
      <c r="P67" s="63"/>
      <c r="Q67" s="66"/>
      <c r="R67" s="50"/>
      <c r="S67" s="63"/>
      <c r="T67" s="102"/>
      <c r="U67" s="50"/>
      <c r="V67" s="50"/>
      <c r="W67" s="54"/>
      <c r="X67" s="144">
        <f t="shared" si="18"/>
        <v>0</v>
      </c>
      <c r="Y67" s="66"/>
      <c r="Z67" s="50"/>
      <c r="AA67" s="63"/>
      <c r="AB67" s="66"/>
      <c r="AC67" s="50"/>
      <c r="AD67" s="63"/>
      <c r="AE67" s="66"/>
      <c r="AF67" s="50"/>
      <c r="AG67" s="63"/>
      <c r="AH67" s="102"/>
      <c r="AI67" s="58"/>
      <c r="AJ67" s="58"/>
      <c r="AK67" s="54"/>
      <c r="AL67" s="182">
        <f t="shared" si="16"/>
        <v>0</v>
      </c>
      <c r="AM67" s="66"/>
      <c r="AN67" s="50"/>
      <c r="AO67" s="63"/>
      <c r="AP67" s="66"/>
      <c r="AQ67" s="50"/>
      <c r="AR67" s="63"/>
      <c r="AS67" s="66"/>
      <c r="AT67" s="50"/>
      <c r="AU67" s="63"/>
      <c r="AV67" s="102"/>
      <c r="AW67" s="58"/>
      <c r="AX67" s="58"/>
      <c r="AY67" s="54"/>
      <c r="AZ67" s="182">
        <f t="shared" si="17"/>
        <v>0</v>
      </c>
      <c r="BA67" s="66"/>
      <c r="BB67" s="50"/>
      <c r="BC67" s="63"/>
      <c r="BD67" s="66"/>
      <c r="BE67" s="50"/>
      <c r="BF67" s="50"/>
      <c r="BG67" s="63"/>
      <c r="BH67" s="66"/>
      <c r="BI67" s="50"/>
      <c r="BJ67" s="63"/>
      <c r="BK67" s="77"/>
      <c r="BL67" s="78"/>
      <c r="BM67" s="71">
        <f t="shared" si="14"/>
        <v>0</v>
      </c>
      <c r="BN67" s="71">
        <f t="shared" si="15"/>
        <v>0</v>
      </c>
      <c r="BO67" s="628"/>
      <c r="BP67" s="602"/>
    </row>
    <row r="68" spans="1:68" ht="26.25" hidden="1" customHeight="1" thickBot="1">
      <c r="A68" s="495"/>
      <c r="B68" s="537"/>
      <c r="C68" s="549"/>
      <c r="D68" s="500"/>
      <c r="E68" s="159" t="s">
        <v>41</v>
      </c>
      <c r="F68" s="66">
        <v>0</v>
      </c>
      <c r="G68" s="50">
        <v>0</v>
      </c>
      <c r="H68" s="63">
        <v>0</v>
      </c>
      <c r="I68" s="402">
        <f t="shared" si="3"/>
        <v>0</v>
      </c>
      <c r="J68" s="144" t="e">
        <f t="shared" si="4"/>
        <v>#DIV/0!</v>
      </c>
      <c r="K68" s="66"/>
      <c r="L68" s="50"/>
      <c r="M68" s="63"/>
      <c r="N68" s="66"/>
      <c r="O68" s="50"/>
      <c r="P68" s="63"/>
      <c r="Q68" s="66"/>
      <c r="R68" s="50"/>
      <c r="S68" s="63"/>
      <c r="T68" s="102"/>
      <c r="U68" s="50"/>
      <c r="V68" s="50"/>
      <c r="W68" s="54"/>
      <c r="X68" s="144">
        <f t="shared" si="18"/>
        <v>0</v>
      </c>
      <c r="Y68" s="66"/>
      <c r="Z68" s="50"/>
      <c r="AA68" s="63"/>
      <c r="AB68" s="66"/>
      <c r="AC68" s="50"/>
      <c r="AD68" s="63"/>
      <c r="AE68" s="66"/>
      <c r="AF68" s="50"/>
      <c r="AG68" s="63"/>
      <c r="AH68" s="102"/>
      <c r="AI68" s="58"/>
      <c r="AJ68" s="58"/>
      <c r="AK68" s="54"/>
      <c r="AL68" s="182">
        <f t="shared" si="16"/>
        <v>0</v>
      </c>
      <c r="AM68" s="66"/>
      <c r="AN68" s="50"/>
      <c r="AO68" s="63"/>
      <c r="AP68" s="66"/>
      <c r="AQ68" s="50"/>
      <c r="AR68" s="63"/>
      <c r="AS68" s="66"/>
      <c r="AT68" s="50"/>
      <c r="AU68" s="63"/>
      <c r="AV68" s="102"/>
      <c r="AW68" s="58"/>
      <c r="AX68" s="58"/>
      <c r="AY68" s="54"/>
      <c r="AZ68" s="182">
        <f t="shared" si="17"/>
        <v>0</v>
      </c>
      <c r="BA68" s="66"/>
      <c r="BB68" s="50"/>
      <c r="BC68" s="63"/>
      <c r="BD68" s="66"/>
      <c r="BE68" s="50"/>
      <c r="BF68" s="50"/>
      <c r="BG68" s="63"/>
      <c r="BH68" s="66"/>
      <c r="BI68" s="50"/>
      <c r="BJ68" s="63"/>
      <c r="BK68" s="77">
        <f>AV68+BA68+BD68+BH68</f>
        <v>0</v>
      </c>
      <c r="BL68" s="78">
        <f>AW68+BB68+BE68+BI68</f>
        <v>0</v>
      </c>
      <c r="BM68" s="71">
        <f t="shared" si="14"/>
        <v>0</v>
      </c>
      <c r="BN68" s="71">
        <f t="shared" si="15"/>
        <v>0</v>
      </c>
      <c r="BO68" s="628"/>
      <c r="BP68" s="602"/>
    </row>
    <row r="69" spans="1:68" ht="27" customHeight="1" thickBot="1">
      <c r="A69" s="535"/>
      <c r="B69" s="538"/>
      <c r="C69" s="557"/>
      <c r="D69" s="301"/>
      <c r="E69" s="143" t="s">
        <v>104</v>
      </c>
      <c r="F69" s="67">
        <v>0</v>
      </c>
      <c r="G69" s="59">
        <v>0</v>
      </c>
      <c r="H69" s="64">
        <v>0</v>
      </c>
      <c r="I69" s="429">
        <f t="shared" si="3"/>
        <v>0</v>
      </c>
      <c r="J69" s="312" t="e">
        <f t="shared" si="4"/>
        <v>#DIV/0!</v>
      </c>
      <c r="K69" s="67">
        <v>0</v>
      </c>
      <c r="L69" s="59">
        <v>0</v>
      </c>
      <c r="M69" s="64">
        <v>0</v>
      </c>
      <c r="N69" s="67">
        <v>0</v>
      </c>
      <c r="O69" s="59">
        <v>0</v>
      </c>
      <c r="P69" s="64">
        <v>0</v>
      </c>
      <c r="Q69" s="67">
        <v>0</v>
      </c>
      <c r="R69" s="59">
        <v>0</v>
      </c>
      <c r="S69" s="64">
        <v>0</v>
      </c>
      <c r="T69" s="103"/>
      <c r="U69" s="59"/>
      <c r="V69" s="59"/>
      <c r="W69" s="56"/>
      <c r="X69" s="312">
        <f t="shared" si="18"/>
        <v>0</v>
      </c>
      <c r="Y69" s="67">
        <v>0</v>
      </c>
      <c r="Z69" s="59">
        <v>0</v>
      </c>
      <c r="AA69" s="64">
        <v>0</v>
      </c>
      <c r="AB69" s="67">
        <v>0</v>
      </c>
      <c r="AC69" s="59">
        <v>0</v>
      </c>
      <c r="AD69" s="64">
        <v>0</v>
      </c>
      <c r="AE69" s="67">
        <v>0</v>
      </c>
      <c r="AF69" s="59">
        <v>0</v>
      </c>
      <c r="AG69" s="64">
        <v>0</v>
      </c>
      <c r="AH69" s="103"/>
      <c r="AI69" s="85"/>
      <c r="AJ69" s="85"/>
      <c r="AK69" s="56"/>
      <c r="AL69" s="308">
        <f t="shared" si="16"/>
        <v>0</v>
      </c>
      <c r="AM69" s="67">
        <v>0</v>
      </c>
      <c r="AN69" s="59">
        <v>0</v>
      </c>
      <c r="AO69" s="64">
        <v>0</v>
      </c>
      <c r="AP69" s="67">
        <v>0</v>
      </c>
      <c r="AQ69" s="59">
        <v>0</v>
      </c>
      <c r="AR69" s="64">
        <v>0</v>
      </c>
      <c r="AS69" s="67">
        <v>0</v>
      </c>
      <c r="AT69" s="59">
        <v>0</v>
      </c>
      <c r="AU69" s="64">
        <v>0</v>
      </c>
      <c r="AV69" s="103"/>
      <c r="AW69" s="85"/>
      <c r="AX69" s="85"/>
      <c r="AY69" s="56"/>
      <c r="AZ69" s="308">
        <f t="shared" si="17"/>
        <v>0</v>
      </c>
      <c r="BA69" s="67">
        <v>0</v>
      </c>
      <c r="BB69" s="59">
        <v>0</v>
      </c>
      <c r="BC69" s="64">
        <v>0</v>
      </c>
      <c r="BD69" s="67">
        <v>0</v>
      </c>
      <c r="BE69" s="59">
        <v>0</v>
      </c>
      <c r="BF69" s="59"/>
      <c r="BG69" s="64">
        <v>0</v>
      </c>
      <c r="BH69" s="67">
        <v>0</v>
      </c>
      <c r="BI69" s="59">
        <v>0</v>
      </c>
      <c r="BJ69" s="64">
        <v>0</v>
      </c>
      <c r="BK69" s="77"/>
      <c r="BL69" s="78"/>
      <c r="BM69" s="71">
        <f t="shared" si="14"/>
        <v>0</v>
      </c>
      <c r="BN69" s="71">
        <f t="shared" si="15"/>
        <v>0</v>
      </c>
      <c r="BO69" s="629"/>
      <c r="BP69" s="622"/>
    </row>
    <row r="70" spans="1:68" ht="29.25" hidden="1" customHeight="1" thickBot="1">
      <c r="A70" s="495" t="s">
        <v>42</v>
      </c>
      <c r="B70" s="496" t="s">
        <v>44</v>
      </c>
      <c r="C70" s="539" t="s">
        <v>29</v>
      </c>
      <c r="D70" s="600">
        <v>9</v>
      </c>
      <c r="E70" s="159" t="s">
        <v>39</v>
      </c>
      <c r="F70" s="105">
        <f>F72</f>
        <v>0</v>
      </c>
      <c r="G70" s="51">
        <f>G72</f>
        <v>0</v>
      </c>
      <c r="H70" s="104">
        <f>H72</f>
        <v>0</v>
      </c>
      <c r="I70" s="395">
        <f t="shared" si="3"/>
        <v>0</v>
      </c>
      <c r="J70" s="313" t="e">
        <f t="shared" si="4"/>
        <v>#DIV/0!</v>
      </c>
      <c r="K70" s="105"/>
      <c r="L70" s="51"/>
      <c r="M70" s="106"/>
      <c r="N70" s="72"/>
      <c r="O70" s="51"/>
      <c r="P70" s="106"/>
      <c r="Q70" s="105"/>
      <c r="R70" s="51"/>
      <c r="S70" s="106"/>
      <c r="T70" s="72"/>
      <c r="U70" s="51"/>
      <c r="V70" s="51"/>
      <c r="W70" s="126"/>
      <c r="X70" s="313">
        <f t="shared" si="18"/>
        <v>0</v>
      </c>
      <c r="Y70" s="105"/>
      <c r="Z70" s="51"/>
      <c r="AA70" s="106"/>
      <c r="AB70" s="427"/>
      <c r="AC70" s="51"/>
      <c r="AD70" s="106"/>
      <c r="AE70" s="105"/>
      <c r="AF70" s="51"/>
      <c r="AG70" s="106"/>
      <c r="AH70" s="72"/>
      <c r="AI70" s="51"/>
      <c r="AJ70" s="51"/>
      <c r="AK70" s="126"/>
      <c r="AL70" s="307">
        <f t="shared" si="16"/>
        <v>0</v>
      </c>
      <c r="AM70" s="105"/>
      <c r="AN70" s="51"/>
      <c r="AO70" s="106"/>
      <c r="AP70" s="105"/>
      <c r="AQ70" s="51"/>
      <c r="AR70" s="106"/>
      <c r="AS70" s="105"/>
      <c r="AT70" s="51"/>
      <c r="AU70" s="106"/>
      <c r="AV70" s="72"/>
      <c r="AW70" s="51"/>
      <c r="AX70" s="51"/>
      <c r="AY70" s="126"/>
      <c r="AZ70" s="307">
        <f t="shared" si="17"/>
        <v>0</v>
      </c>
      <c r="BA70" s="105"/>
      <c r="BB70" s="51"/>
      <c r="BC70" s="106"/>
      <c r="BD70" s="105"/>
      <c r="BE70" s="51"/>
      <c r="BF70" s="51"/>
      <c r="BG70" s="106"/>
      <c r="BH70" s="105"/>
      <c r="BI70" s="51"/>
      <c r="BJ70" s="106"/>
      <c r="BK70" s="77"/>
      <c r="BL70" s="78"/>
      <c r="BM70" s="71">
        <f t="shared" si="14"/>
        <v>0</v>
      </c>
      <c r="BN70" s="71">
        <f t="shared" si="15"/>
        <v>0</v>
      </c>
      <c r="BO70" s="621"/>
      <c r="BP70" s="620"/>
    </row>
    <row r="71" spans="1:68" ht="26.25" hidden="1" customHeight="1" thickBot="1">
      <c r="A71" s="495"/>
      <c r="B71" s="497"/>
      <c r="C71" s="540"/>
      <c r="D71" s="499"/>
      <c r="E71" s="159" t="s">
        <v>40</v>
      </c>
      <c r="F71" s="66">
        <v>0</v>
      </c>
      <c r="G71" s="50">
        <v>0</v>
      </c>
      <c r="H71" s="68">
        <v>0</v>
      </c>
      <c r="I71" s="323">
        <f t="shared" si="3"/>
        <v>0</v>
      </c>
      <c r="J71" s="144" t="e">
        <f t="shared" si="4"/>
        <v>#DIV/0!</v>
      </c>
      <c r="K71" s="66"/>
      <c r="L71" s="50"/>
      <c r="M71" s="63"/>
      <c r="N71" s="102"/>
      <c r="O71" s="50"/>
      <c r="P71" s="63"/>
      <c r="Q71" s="66"/>
      <c r="R71" s="50"/>
      <c r="S71" s="63"/>
      <c r="T71" s="102"/>
      <c r="U71" s="50"/>
      <c r="V71" s="50"/>
      <c r="W71" s="54"/>
      <c r="X71" s="313">
        <f t="shared" si="18"/>
        <v>0</v>
      </c>
      <c r="Y71" s="66"/>
      <c r="Z71" s="50"/>
      <c r="AA71" s="63"/>
      <c r="AB71" s="199"/>
      <c r="AC71" s="50"/>
      <c r="AD71" s="63"/>
      <c r="AE71" s="66"/>
      <c r="AF71" s="50"/>
      <c r="AG71" s="63"/>
      <c r="AH71" s="102"/>
      <c r="AI71" s="50"/>
      <c r="AJ71" s="50"/>
      <c r="AK71" s="54"/>
      <c r="AL71" s="305">
        <f t="shared" si="16"/>
        <v>0</v>
      </c>
      <c r="AM71" s="66"/>
      <c r="AN71" s="50"/>
      <c r="AO71" s="63"/>
      <c r="AP71" s="66"/>
      <c r="AQ71" s="50"/>
      <c r="AR71" s="63"/>
      <c r="AS71" s="66"/>
      <c r="AT71" s="50"/>
      <c r="AU71" s="63"/>
      <c r="AV71" s="102"/>
      <c r="AW71" s="50"/>
      <c r="AX71" s="50"/>
      <c r="AY71" s="54"/>
      <c r="AZ71" s="305">
        <f t="shared" si="17"/>
        <v>0</v>
      </c>
      <c r="BA71" s="66"/>
      <c r="BB71" s="50"/>
      <c r="BC71" s="63"/>
      <c r="BD71" s="66"/>
      <c r="BE71" s="50"/>
      <c r="BF71" s="50"/>
      <c r="BG71" s="63"/>
      <c r="BH71" s="66"/>
      <c r="BI71" s="50"/>
      <c r="BJ71" s="63"/>
      <c r="BK71" s="77"/>
      <c r="BL71" s="78"/>
      <c r="BM71" s="71">
        <f t="shared" si="14"/>
        <v>0</v>
      </c>
      <c r="BN71" s="71">
        <f t="shared" si="15"/>
        <v>0</v>
      </c>
      <c r="BO71" s="621"/>
      <c r="BP71" s="620"/>
    </row>
    <row r="72" spans="1:68" ht="27" hidden="1" customHeight="1" thickBot="1">
      <c r="A72" s="495"/>
      <c r="B72" s="497"/>
      <c r="C72" s="540"/>
      <c r="D72" s="499"/>
      <c r="E72" s="160" t="s">
        <v>41</v>
      </c>
      <c r="F72" s="114">
        <v>0</v>
      </c>
      <c r="G72" s="115">
        <v>0</v>
      </c>
      <c r="H72" s="108">
        <v>0</v>
      </c>
      <c r="I72" s="323">
        <f t="shared" si="3"/>
        <v>0</v>
      </c>
      <c r="J72" s="144" t="e">
        <f t="shared" si="4"/>
        <v>#DIV/0!</v>
      </c>
      <c r="K72" s="198"/>
      <c r="L72" s="156"/>
      <c r="M72" s="147"/>
      <c r="N72" s="127"/>
      <c r="O72" s="156"/>
      <c r="P72" s="147"/>
      <c r="Q72" s="198"/>
      <c r="R72" s="156"/>
      <c r="S72" s="147"/>
      <c r="T72" s="127"/>
      <c r="U72" s="156"/>
      <c r="V72" s="156"/>
      <c r="W72" s="55"/>
      <c r="X72" s="314">
        <f t="shared" si="18"/>
        <v>0</v>
      </c>
      <c r="Y72" s="198"/>
      <c r="Z72" s="156"/>
      <c r="AA72" s="147"/>
      <c r="AB72" s="200"/>
      <c r="AC72" s="156"/>
      <c r="AD72" s="147"/>
      <c r="AE72" s="198"/>
      <c r="AF72" s="156"/>
      <c r="AG72" s="147"/>
      <c r="AH72" s="127"/>
      <c r="AI72" s="69"/>
      <c r="AJ72" s="69"/>
      <c r="AK72" s="55"/>
      <c r="AL72" s="309">
        <f t="shared" si="16"/>
        <v>0</v>
      </c>
      <c r="AM72" s="114"/>
      <c r="AN72" s="115"/>
      <c r="AO72" s="65"/>
      <c r="AP72" s="114"/>
      <c r="AQ72" s="115"/>
      <c r="AR72" s="65"/>
      <c r="AS72" s="114"/>
      <c r="AT72" s="115"/>
      <c r="AU72" s="65"/>
      <c r="AV72" s="107"/>
      <c r="AW72" s="61"/>
      <c r="AX72" s="61"/>
      <c r="AY72" s="55"/>
      <c r="AZ72" s="309">
        <f t="shared" si="17"/>
        <v>0</v>
      </c>
      <c r="BA72" s="114"/>
      <c r="BB72" s="115"/>
      <c r="BC72" s="65"/>
      <c r="BD72" s="114"/>
      <c r="BE72" s="115"/>
      <c r="BF72" s="115"/>
      <c r="BG72" s="65"/>
      <c r="BH72" s="114"/>
      <c r="BI72" s="115"/>
      <c r="BJ72" s="65"/>
      <c r="BK72" s="77"/>
      <c r="BL72" s="78"/>
      <c r="BM72" s="71">
        <f t="shared" si="14"/>
        <v>0</v>
      </c>
      <c r="BN72" s="71">
        <f t="shared" si="15"/>
        <v>0</v>
      </c>
      <c r="BO72" s="621"/>
      <c r="BP72" s="620"/>
    </row>
    <row r="73" spans="1:68" ht="27" hidden="1" customHeight="1" thickBot="1">
      <c r="A73" s="49"/>
      <c r="B73" s="367"/>
      <c r="C73" s="371"/>
      <c r="D73" s="369"/>
      <c r="E73" s="284"/>
      <c r="F73" s="376"/>
      <c r="G73" s="377"/>
      <c r="H73" s="392"/>
      <c r="I73" s="323"/>
      <c r="J73" s="144"/>
      <c r="K73" s="376"/>
      <c r="L73" s="377"/>
      <c r="M73" s="378"/>
      <c r="N73" s="127"/>
      <c r="O73" s="377"/>
      <c r="P73" s="378"/>
      <c r="Q73" s="376"/>
      <c r="R73" s="377"/>
      <c r="S73" s="378"/>
      <c r="T73" s="127"/>
      <c r="U73" s="377"/>
      <c r="V73" s="377"/>
      <c r="W73" s="55"/>
      <c r="X73" s="314"/>
      <c r="Y73" s="376"/>
      <c r="Z73" s="377"/>
      <c r="AA73" s="392"/>
      <c r="AB73" s="200"/>
      <c r="AC73" s="377"/>
      <c r="AD73" s="378"/>
      <c r="AE73" s="376"/>
      <c r="AF73" s="377"/>
      <c r="AG73" s="378"/>
      <c r="AH73" s="127"/>
      <c r="AI73" s="69"/>
      <c r="AJ73" s="69"/>
      <c r="AK73" s="55"/>
      <c r="AL73" s="393"/>
      <c r="AM73" s="376"/>
      <c r="AN73" s="377"/>
      <c r="AO73" s="378"/>
      <c r="AP73" s="376"/>
      <c r="AQ73" s="377"/>
      <c r="AR73" s="378"/>
      <c r="AS73" s="376"/>
      <c r="AT73" s="377"/>
      <c r="AU73" s="378"/>
      <c r="AV73" s="107"/>
      <c r="AW73" s="61"/>
      <c r="AX73" s="61"/>
      <c r="AY73" s="55"/>
      <c r="AZ73" s="393"/>
      <c r="BA73" s="376"/>
      <c r="BB73" s="377"/>
      <c r="BC73" s="378"/>
      <c r="BD73" s="376"/>
      <c r="BE73" s="377"/>
      <c r="BF73" s="377"/>
      <c r="BG73" s="378"/>
      <c r="BH73" s="376"/>
      <c r="BI73" s="377"/>
      <c r="BJ73" s="378"/>
      <c r="BK73" s="77"/>
      <c r="BL73" s="78"/>
      <c r="BM73" s="71"/>
      <c r="BN73" s="71"/>
      <c r="BO73" s="430"/>
      <c r="BP73" s="432"/>
    </row>
    <row r="74" spans="1:68" ht="18" customHeight="1">
      <c r="A74" s="541" t="s">
        <v>68</v>
      </c>
      <c r="B74" s="553" t="s">
        <v>83</v>
      </c>
      <c r="C74" s="626" t="s">
        <v>109</v>
      </c>
      <c r="D74" s="498" t="s">
        <v>74</v>
      </c>
      <c r="E74" s="399" t="s">
        <v>39</v>
      </c>
      <c r="F74" s="110">
        <f>F76+F77</f>
        <v>4593.3999999999996</v>
      </c>
      <c r="G74" s="57">
        <f>G76+G77</f>
        <v>4592.8</v>
      </c>
      <c r="H74" s="111">
        <f>G74/F74*100</f>
        <v>99.986937780293474</v>
      </c>
      <c r="I74" s="323">
        <f t="shared" si="3"/>
        <v>3268.7</v>
      </c>
      <c r="J74" s="144">
        <f t="shared" si="4"/>
        <v>140.50845902040567</v>
      </c>
      <c r="K74" s="109">
        <f>K77</f>
        <v>0</v>
      </c>
      <c r="L74" s="57">
        <f t="shared" ref="L74:S74" si="35">L77</f>
        <v>0</v>
      </c>
      <c r="M74" s="62">
        <f t="shared" si="35"/>
        <v>0</v>
      </c>
      <c r="N74" s="110">
        <f>N77</f>
        <v>1984</v>
      </c>
      <c r="O74" s="57">
        <f t="shared" si="35"/>
        <v>1971.9</v>
      </c>
      <c r="P74" s="62">
        <f t="shared" si="35"/>
        <v>99.390120967741936</v>
      </c>
      <c r="Q74" s="109">
        <f t="shared" si="35"/>
        <v>454.20000000000005</v>
      </c>
      <c r="R74" s="57">
        <f t="shared" si="35"/>
        <v>0</v>
      </c>
      <c r="S74" s="62">
        <f t="shared" si="35"/>
        <v>0</v>
      </c>
      <c r="T74" s="102"/>
      <c r="U74" s="50"/>
      <c r="V74" s="50"/>
      <c r="W74" s="54"/>
      <c r="X74" s="144">
        <f>K74+N74+Q74</f>
        <v>2438.1999999999998</v>
      </c>
      <c r="Y74" s="109">
        <v>0</v>
      </c>
      <c r="Z74" s="57">
        <f>Z77</f>
        <v>-1421.9</v>
      </c>
      <c r="AA74" s="111">
        <v>0</v>
      </c>
      <c r="AB74" s="109">
        <v>0</v>
      </c>
      <c r="AC74" s="57">
        <f>AC77</f>
        <v>377.2</v>
      </c>
      <c r="AD74" s="62">
        <v>100</v>
      </c>
      <c r="AE74" s="109">
        <v>0</v>
      </c>
      <c r="AF74" s="57">
        <v>473.4</v>
      </c>
      <c r="AG74" s="62">
        <v>100</v>
      </c>
      <c r="AH74" s="102"/>
      <c r="AI74" s="50"/>
      <c r="AJ74" s="50"/>
      <c r="AK74" s="54"/>
      <c r="AL74" s="182">
        <f t="shared" si="16"/>
        <v>0</v>
      </c>
      <c r="AM74" s="109">
        <v>0</v>
      </c>
      <c r="AN74" s="57">
        <f>AN77</f>
        <v>517.29999999999995</v>
      </c>
      <c r="AO74" s="62">
        <v>100</v>
      </c>
      <c r="AP74" s="109">
        <v>0</v>
      </c>
      <c r="AQ74" s="57">
        <v>0</v>
      </c>
      <c r="AR74" s="62">
        <v>0</v>
      </c>
      <c r="AS74" s="109">
        <f>AS77</f>
        <v>830.5</v>
      </c>
      <c r="AT74" s="57">
        <v>0</v>
      </c>
      <c r="AU74" s="62">
        <v>0</v>
      </c>
      <c r="AV74" s="102"/>
      <c r="AW74" s="50"/>
      <c r="AX74" s="50"/>
      <c r="AY74" s="54"/>
      <c r="AZ74" s="182">
        <f t="shared" si="17"/>
        <v>830.5</v>
      </c>
      <c r="BA74" s="109">
        <v>0</v>
      </c>
      <c r="BB74" s="57">
        <f>BB77</f>
        <v>1347.4</v>
      </c>
      <c r="BC74" s="62">
        <v>100</v>
      </c>
      <c r="BD74" s="109">
        <f>BD77</f>
        <v>633.20000000000005</v>
      </c>
      <c r="BE74" s="57">
        <f>BE77</f>
        <v>480</v>
      </c>
      <c r="BF74" s="57">
        <v>0</v>
      </c>
      <c r="BG74" s="62">
        <f>BG77</f>
        <v>75.805432722678461</v>
      </c>
      <c r="BH74" s="109">
        <f>BH76+BH77</f>
        <v>691.5</v>
      </c>
      <c r="BI74" s="57">
        <f>BI76+BI77</f>
        <v>847.5</v>
      </c>
      <c r="BJ74" s="62">
        <v>100</v>
      </c>
      <c r="BK74" s="90"/>
      <c r="BL74" s="91"/>
      <c r="BM74" s="71">
        <f t="shared" si="14"/>
        <v>1324.7</v>
      </c>
      <c r="BN74" s="71">
        <f t="shared" si="15"/>
        <v>1324.7</v>
      </c>
      <c r="BO74" s="627" t="s">
        <v>133</v>
      </c>
      <c r="BP74" s="601"/>
    </row>
    <row r="75" spans="1:68" ht="18" customHeight="1" thickBot="1">
      <c r="A75" s="495"/>
      <c r="B75" s="537"/>
      <c r="C75" s="549"/>
      <c r="D75" s="499"/>
      <c r="E75" s="400" t="s">
        <v>103</v>
      </c>
      <c r="F75" s="72">
        <v>0</v>
      </c>
      <c r="G75" s="51">
        <v>0</v>
      </c>
      <c r="H75" s="104">
        <v>0</v>
      </c>
      <c r="I75" s="323"/>
      <c r="J75" s="144"/>
      <c r="K75" s="105">
        <v>0</v>
      </c>
      <c r="L75" s="51">
        <v>0</v>
      </c>
      <c r="M75" s="106">
        <v>0</v>
      </c>
      <c r="N75" s="72">
        <v>0</v>
      </c>
      <c r="O75" s="51">
        <v>0</v>
      </c>
      <c r="P75" s="106">
        <v>0</v>
      </c>
      <c r="Q75" s="105">
        <v>0</v>
      </c>
      <c r="R75" s="51">
        <v>0</v>
      </c>
      <c r="S75" s="106">
        <v>0</v>
      </c>
      <c r="T75" s="102"/>
      <c r="U75" s="50"/>
      <c r="V75" s="50"/>
      <c r="W75" s="54"/>
      <c r="X75" s="144"/>
      <c r="Y75" s="105">
        <v>0</v>
      </c>
      <c r="Z75" s="51">
        <v>0</v>
      </c>
      <c r="AA75" s="104">
        <v>0</v>
      </c>
      <c r="AB75" s="105">
        <v>0</v>
      </c>
      <c r="AC75" s="51">
        <v>0</v>
      </c>
      <c r="AD75" s="106">
        <v>0</v>
      </c>
      <c r="AE75" s="105">
        <v>0</v>
      </c>
      <c r="AF75" s="51">
        <v>0</v>
      </c>
      <c r="AG75" s="106">
        <v>0</v>
      </c>
      <c r="AH75" s="102"/>
      <c r="AI75" s="50"/>
      <c r="AJ75" s="50"/>
      <c r="AK75" s="54"/>
      <c r="AL75" s="182"/>
      <c r="AM75" s="105">
        <v>0</v>
      </c>
      <c r="AN75" s="51">
        <v>0</v>
      </c>
      <c r="AO75" s="106">
        <v>0</v>
      </c>
      <c r="AP75" s="105">
        <v>0</v>
      </c>
      <c r="AQ75" s="51">
        <v>0</v>
      </c>
      <c r="AR75" s="106">
        <v>0</v>
      </c>
      <c r="AS75" s="105">
        <v>0</v>
      </c>
      <c r="AT75" s="51">
        <v>0</v>
      </c>
      <c r="AU75" s="106">
        <v>0</v>
      </c>
      <c r="AV75" s="102"/>
      <c r="AW75" s="50"/>
      <c r="AX75" s="50"/>
      <c r="AY75" s="54"/>
      <c r="AZ75" s="182"/>
      <c r="BA75" s="105">
        <v>0</v>
      </c>
      <c r="BB75" s="51">
        <v>0</v>
      </c>
      <c r="BC75" s="106">
        <v>0</v>
      </c>
      <c r="BD75" s="105">
        <v>0</v>
      </c>
      <c r="BE75" s="51">
        <v>0</v>
      </c>
      <c r="BF75" s="51"/>
      <c r="BG75" s="106">
        <v>0</v>
      </c>
      <c r="BH75" s="105">
        <v>0</v>
      </c>
      <c r="BI75" s="51">
        <v>0</v>
      </c>
      <c r="BJ75" s="106">
        <v>0</v>
      </c>
      <c r="BK75" s="77"/>
      <c r="BL75" s="78"/>
      <c r="BM75" s="71"/>
      <c r="BN75" s="71"/>
      <c r="BO75" s="628"/>
      <c r="BP75" s="602"/>
    </row>
    <row r="76" spans="1:68" ht="54" customHeight="1" thickBot="1">
      <c r="A76" s="495"/>
      <c r="B76" s="537"/>
      <c r="C76" s="549"/>
      <c r="D76" s="499"/>
      <c r="E76" s="400" t="s">
        <v>147</v>
      </c>
      <c r="F76" s="102">
        <f>K76+N76+Q76+Y76+AB76+AE76+AM76+AP76+AS76+BA76+BD76+BH76</f>
        <v>656.9</v>
      </c>
      <c r="G76" s="50">
        <f>L76+O76+R76+Z76+AC76+AF76+AN76+AQ76+AT76+BB76+BE76+BI76</f>
        <v>656.9</v>
      </c>
      <c r="H76" s="68">
        <v>100</v>
      </c>
      <c r="I76" s="323">
        <f t="shared" si="3"/>
        <v>0</v>
      </c>
      <c r="J76" s="144" t="e">
        <f t="shared" si="4"/>
        <v>#DIV/0!</v>
      </c>
      <c r="K76" s="66">
        <v>0</v>
      </c>
      <c r="L76" s="50">
        <v>0</v>
      </c>
      <c r="M76" s="63">
        <v>0</v>
      </c>
      <c r="N76" s="102">
        <v>0</v>
      </c>
      <c r="O76" s="50">
        <v>0</v>
      </c>
      <c r="P76" s="63">
        <v>0</v>
      </c>
      <c r="Q76" s="66">
        <v>0</v>
      </c>
      <c r="R76" s="50">
        <v>0</v>
      </c>
      <c r="S76" s="63">
        <v>0</v>
      </c>
      <c r="T76" s="102"/>
      <c r="U76" s="50"/>
      <c r="V76" s="50"/>
      <c r="W76" s="54"/>
      <c r="X76" s="144">
        <f t="shared" si="18"/>
        <v>0</v>
      </c>
      <c r="Y76" s="66">
        <v>0</v>
      </c>
      <c r="Z76" s="50">
        <v>0</v>
      </c>
      <c r="AA76" s="68">
        <v>0</v>
      </c>
      <c r="AB76" s="66">
        <v>0</v>
      </c>
      <c r="AC76" s="50">
        <v>0</v>
      </c>
      <c r="AD76" s="63">
        <v>0</v>
      </c>
      <c r="AE76" s="66">
        <v>0</v>
      </c>
      <c r="AF76" s="50">
        <v>0</v>
      </c>
      <c r="AG76" s="63">
        <v>0</v>
      </c>
      <c r="AH76" s="102"/>
      <c r="AI76" s="50"/>
      <c r="AJ76" s="50"/>
      <c r="AK76" s="54"/>
      <c r="AL76" s="182">
        <f t="shared" si="16"/>
        <v>0</v>
      </c>
      <c r="AM76" s="66">
        <v>0</v>
      </c>
      <c r="AN76" s="50">
        <v>0</v>
      </c>
      <c r="AO76" s="63">
        <v>0</v>
      </c>
      <c r="AP76" s="66">
        <v>0</v>
      </c>
      <c r="AQ76" s="50">
        <v>0</v>
      </c>
      <c r="AR76" s="63">
        <v>0</v>
      </c>
      <c r="AS76" s="66">
        <v>0</v>
      </c>
      <c r="AT76" s="50">
        <v>0</v>
      </c>
      <c r="AU76" s="63">
        <v>0</v>
      </c>
      <c r="AV76" s="102"/>
      <c r="AW76" s="50"/>
      <c r="AX76" s="50"/>
      <c r="AY76" s="54"/>
      <c r="AZ76" s="182">
        <f t="shared" si="17"/>
        <v>0</v>
      </c>
      <c r="BA76" s="66">
        <v>0</v>
      </c>
      <c r="BB76" s="50">
        <v>0</v>
      </c>
      <c r="BC76" s="63">
        <v>0</v>
      </c>
      <c r="BD76" s="66">
        <v>0</v>
      </c>
      <c r="BE76" s="50">
        <v>0</v>
      </c>
      <c r="BF76" s="50">
        <v>0</v>
      </c>
      <c r="BG76" s="63">
        <v>0</v>
      </c>
      <c r="BH76" s="66">
        <v>656.9</v>
      </c>
      <c r="BI76" s="50">
        <v>656.9</v>
      </c>
      <c r="BJ76" s="63">
        <v>100</v>
      </c>
      <c r="BK76" s="83">
        <f>AV76+BA76+BD76+BH76</f>
        <v>656.9</v>
      </c>
      <c r="BL76" s="84">
        <f>AW76+BB76+BE76+BI76</f>
        <v>656.9</v>
      </c>
      <c r="BM76" s="71">
        <f t="shared" si="14"/>
        <v>656.9</v>
      </c>
      <c r="BN76" s="71">
        <f t="shared" si="15"/>
        <v>656.9</v>
      </c>
      <c r="BO76" s="628"/>
      <c r="BP76" s="602"/>
    </row>
    <row r="77" spans="1:68" ht="17.25" customHeight="1" thickBot="1">
      <c r="A77" s="495"/>
      <c r="B77" s="537"/>
      <c r="C77" s="549"/>
      <c r="D77" s="500"/>
      <c r="E77" s="400" t="s">
        <v>18</v>
      </c>
      <c r="F77" s="102">
        <f>K77+N77+Q77+Y77+AB77+AE77+AM77+AP77+AS77+BA77+BD77+BH77</f>
        <v>3936.4999999999995</v>
      </c>
      <c r="G77" s="50">
        <f>L77+O77+R77+Z77+AC77+AF77+AN77+AQ77+AT77+BB77+BE77+BI77</f>
        <v>3935.9</v>
      </c>
      <c r="H77" s="68">
        <f>G77/F77*100</f>
        <v>99.984758033786363</v>
      </c>
      <c r="I77" s="323">
        <f t="shared" si="3"/>
        <v>3268.7</v>
      </c>
      <c r="J77" s="144">
        <f t="shared" si="4"/>
        <v>120.41178450148378</v>
      </c>
      <c r="K77" s="66">
        <v>0</v>
      </c>
      <c r="L77" s="50">
        <v>0</v>
      </c>
      <c r="M77" s="63">
        <v>0</v>
      </c>
      <c r="N77" s="102">
        <f>884+1100</f>
        <v>1984</v>
      </c>
      <c r="O77" s="50">
        <v>1971.9</v>
      </c>
      <c r="P77" s="63">
        <f>O77/N77*100</f>
        <v>99.390120967741936</v>
      </c>
      <c r="Q77" s="66">
        <f>1554.2-1100</f>
        <v>454.20000000000005</v>
      </c>
      <c r="R77" s="50">
        <v>0</v>
      </c>
      <c r="S77" s="63">
        <v>0</v>
      </c>
      <c r="T77" s="102"/>
      <c r="U77" s="50"/>
      <c r="V77" s="50"/>
      <c r="W77" s="54"/>
      <c r="X77" s="144">
        <f t="shared" si="18"/>
        <v>2438.1999999999998</v>
      </c>
      <c r="Y77" s="66">
        <v>0</v>
      </c>
      <c r="Z77" s="50">
        <f>-1441.9+20</f>
        <v>-1421.9</v>
      </c>
      <c r="AA77" s="68">
        <v>0</v>
      </c>
      <c r="AB77" s="66">
        <v>0</v>
      </c>
      <c r="AC77" s="50">
        <v>377.2</v>
      </c>
      <c r="AD77" s="63">
        <v>100</v>
      </c>
      <c r="AE77" s="66">
        <v>0</v>
      </c>
      <c r="AF77" s="50">
        <v>473.4</v>
      </c>
      <c r="AG77" s="63">
        <v>100</v>
      </c>
      <c r="AH77" s="102"/>
      <c r="AI77" s="58"/>
      <c r="AJ77" s="58"/>
      <c r="AK77" s="54"/>
      <c r="AL77" s="68">
        <f t="shared" si="16"/>
        <v>0</v>
      </c>
      <c r="AM77" s="66">
        <v>0</v>
      </c>
      <c r="AN77" s="50">
        <v>517.29999999999995</v>
      </c>
      <c r="AO77" s="63">
        <v>100</v>
      </c>
      <c r="AP77" s="66">
        <v>0</v>
      </c>
      <c r="AQ77" s="50">
        <v>0</v>
      </c>
      <c r="AR77" s="63">
        <v>0</v>
      </c>
      <c r="AS77" s="66">
        <v>830.5</v>
      </c>
      <c r="AT77" s="50">
        <v>0</v>
      </c>
      <c r="AU77" s="63">
        <v>0</v>
      </c>
      <c r="AV77" s="102"/>
      <c r="AW77" s="58"/>
      <c r="AX77" s="58"/>
      <c r="AY77" s="54"/>
      <c r="AZ77" s="68">
        <f t="shared" si="17"/>
        <v>830.5</v>
      </c>
      <c r="BA77" s="66">
        <v>0</v>
      </c>
      <c r="BB77" s="50">
        <v>1347.4</v>
      </c>
      <c r="BC77" s="63">
        <v>100</v>
      </c>
      <c r="BD77" s="66">
        <v>633.20000000000005</v>
      </c>
      <c r="BE77" s="50">
        <v>480</v>
      </c>
      <c r="BF77" s="50"/>
      <c r="BG77" s="63">
        <f>BE77/BD77*100</f>
        <v>75.805432722678461</v>
      </c>
      <c r="BH77" s="66">
        <v>34.6</v>
      </c>
      <c r="BI77" s="50">
        <f>156+34.6</f>
        <v>190.6</v>
      </c>
      <c r="BJ77" s="63">
        <v>100</v>
      </c>
      <c r="BK77" s="75">
        <f>AV77+BA77+BD77+BH77</f>
        <v>667.80000000000007</v>
      </c>
      <c r="BL77" s="76">
        <f>AW77+BB77+BE77+BI77</f>
        <v>2018</v>
      </c>
      <c r="BM77" s="71">
        <f t="shared" si="14"/>
        <v>667.80000000000007</v>
      </c>
      <c r="BN77" s="71">
        <f t="shared" si="15"/>
        <v>667.80000000000007</v>
      </c>
      <c r="BO77" s="628"/>
      <c r="BP77" s="602"/>
    </row>
    <row r="78" spans="1:68" ht="26.25" customHeight="1">
      <c r="A78" s="495"/>
      <c r="B78" s="537"/>
      <c r="C78" s="549"/>
      <c r="D78" s="369"/>
      <c r="E78" s="400" t="s">
        <v>104</v>
      </c>
      <c r="F78" s="107">
        <v>0</v>
      </c>
      <c r="G78" s="115">
        <v>0</v>
      </c>
      <c r="H78" s="108">
        <v>0</v>
      </c>
      <c r="I78" s="323"/>
      <c r="J78" s="144"/>
      <c r="K78" s="114">
        <v>0</v>
      </c>
      <c r="L78" s="115">
        <v>0</v>
      </c>
      <c r="M78" s="65">
        <v>0</v>
      </c>
      <c r="N78" s="107">
        <v>0</v>
      </c>
      <c r="O78" s="115">
        <v>0</v>
      </c>
      <c r="P78" s="65">
        <v>0</v>
      </c>
      <c r="Q78" s="114">
        <v>0</v>
      </c>
      <c r="R78" s="115">
        <v>0</v>
      </c>
      <c r="S78" s="65">
        <v>0</v>
      </c>
      <c r="T78" s="102"/>
      <c r="U78" s="50"/>
      <c r="V78" s="50"/>
      <c r="W78" s="54"/>
      <c r="X78" s="144"/>
      <c r="Y78" s="114">
        <v>0</v>
      </c>
      <c r="Z78" s="115">
        <v>0</v>
      </c>
      <c r="AA78" s="108">
        <v>0</v>
      </c>
      <c r="AB78" s="114">
        <v>0</v>
      </c>
      <c r="AC78" s="115">
        <v>0</v>
      </c>
      <c r="AD78" s="65">
        <v>0</v>
      </c>
      <c r="AE78" s="114">
        <v>0</v>
      </c>
      <c r="AF78" s="115">
        <v>0</v>
      </c>
      <c r="AG78" s="65">
        <v>0</v>
      </c>
      <c r="AH78" s="102"/>
      <c r="AI78" s="58"/>
      <c r="AJ78" s="58"/>
      <c r="AK78" s="54"/>
      <c r="AL78" s="68"/>
      <c r="AM78" s="114">
        <v>0</v>
      </c>
      <c r="AN78" s="115">
        <v>0</v>
      </c>
      <c r="AO78" s="65">
        <v>0</v>
      </c>
      <c r="AP78" s="114">
        <v>0</v>
      </c>
      <c r="AQ78" s="115">
        <v>0</v>
      </c>
      <c r="AR78" s="65">
        <v>0</v>
      </c>
      <c r="AS78" s="114">
        <v>0</v>
      </c>
      <c r="AT78" s="115">
        <v>0</v>
      </c>
      <c r="AU78" s="65">
        <v>0</v>
      </c>
      <c r="AV78" s="102"/>
      <c r="AW78" s="58"/>
      <c r="AX78" s="58"/>
      <c r="AY78" s="54"/>
      <c r="AZ78" s="68"/>
      <c r="BA78" s="114">
        <v>0</v>
      </c>
      <c r="BB78" s="115">
        <v>0</v>
      </c>
      <c r="BC78" s="65">
        <v>0</v>
      </c>
      <c r="BD78" s="114">
        <v>0</v>
      </c>
      <c r="BE78" s="115">
        <v>0</v>
      </c>
      <c r="BF78" s="115"/>
      <c r="BG78" s="65">
        <v>0</v>
      </c>
      <c r="BH78" s="114">
        <v>0</v>
      </c>
      <c r="BI78" s="115">
        <v>0</v>
      </c>
      <c r="BJ78" s="65">
        <v>0</v>
      </c>
      <c r="BK78" s="77"/>
      <c r="BL78" s="78"/>
      <c r="BM78" s="71"/>
      <c r="BN78" s="71"/>
      <c r="BO78" s="629"/>
      <c r="BP78" s="622"/>
    </row>
    <row r="79" spans="1:68" ht="27.75" customHeight="1" thickBot="1">
      <c r="A79" s="495"/>
      <c r="B79" s="537"/>
      <c r="C79" s="549"/>
      <c r="D79" s="301"/>
      <c r="E79" s="401" t="s">
        <v>55</v>
      </c>
      <c r="F79" s="107">
        <f>Q79</f>
        <v>1441.9</v>
      </c>
      <c r="G79" s="115">
        <v>1441.9</v>
      </c>
      <c r="H79" s="108">
        <v>100</v>
      </c>
      <c r="I79" s="394">
        <f t="shared" si="3"/>
        <v>1441.9</v>
      </c>
      <c r="J79" s="145">
        <f t="shared" si="4"/>
        <v>100</v>
      </c>
      <c r="K79" s="114">
        <v>0</v>
      </c>
      <c r="L79" s="115">
        <v>0</v>
      </c>
      <c r="M79" s="65">
        <v>0</v>
      </c>
      <c r="N79" s="107">
        <v>0</v>
      </c>
      <c r="O79" s="115">
        <v>0</v>
      </c>
      <c r="P79" s="65">
        <v>0</v>
      </c>
      <c r="Q79" s="114">
        <v>1441.9</v>
      </c>
      <c r="R79" s="115">
        <v>0</v>
      </c>
      <c r="S79" s="65">
        <v>0</v>
      </c>
      <c r="T79" s="107"/>
      <c r="U79" s="115"/>
      <c r="V79" s="115"/>
      <c r="W79" s="55"/>
      <c r="X79" s="145">
        <v>0</v>
      </c>
      <c r="Y79" s="114">
        <v>0</v>
      </c>
      <c r="Z79" s="115">
        <v>1441.9</v>
      </c>
      <c r="AA79" s="108">
        <v>100</v>
      </c>
      <c r="AB79" s="114">
        <v>0</v>
      </c>
      <c r="AC79" s="115">
        <v>0</v>
      </c>
      <c r="AD79" s="65">
        <v>0</v>
      </c>
      <c r="AE79" s="114">
        <v>0</v>
      </c>
      <c r="AF79" s="115">
        <v>0</v>
      </c>
      <c r="AG79" s="65">
        <v>0</v>
      </c>
      <c r="AH79" s="107"/>
      <c r="AI79" s="61"/>
      <c r="AJ79" s="61"/>
      <c r="AK79" s="55"/>
      <c r="AL79" s="108">
        <f t="shared" si="16"/>
        <v>0</v>
      </c>
      <c r="AM79" s="114">
        <v>0</v>
      </c>
      <c r="AN79" s="115">
        <v>0</v>
      </c>
      <c r="AO79" s="65">
        <v>0</v>
      </c>
      <c r="AP79" s="114">
        <v>0</v>
      </c>
      <c r="AQ79" s="115">
        <v>0</v>
      </c>
      <c r="AR79" s="65">
        <v>0</v>
      </c>
      <c r="AS79" s="114">
        <v>0</v>
      </c>
      <c r="AT79" s="115">
        <v>0</v>
      </c>
      <c r="AU79" s="65">
        <v>0</v>
      </c>
      <c r="AV79" s="107"/>
      <c r="AW79" s="61"/>
      <c r="AX79" s="61"/>
      <c r="AY79" s="55"/>
      <c r="AZ79" s="108">
        <f t="shared" si="17"/>
        <v>0</v>
      </c>
      <c r="BA79" s="114">
        <v>0</v>
      </c>
      <c r="BB79" s="115">
        <v>0</v>
      </c>
      <c r="BC79" s="65">
        <v>0</v>
      </c>
      <c r="BD79" s="114">
        <v>0</v>
      </c>
      <c r="BE79" s="115">
        <v>0</v>
      </c>
      <c r="BF79" s="115"/>
      <c r="BG79" s="65">
        <v>0</v>
      </c>
      <c r="BH79" s="114">
        <v>0</v>
      </c>
      <c r="BI79" s="115">
        <v>0</v>
      </c>
      <c r="BJ79" s="65">
        <v>0</v>
      </c>
      <c r="BK79" s="77"/>
      <c r="BL79" s="78"/>
      <c r="BM79" s="71">
        <f t="shared" si="14"/>
        <v>0</v>
      </c>
      <c r="BN79" s="71">
        <f t="shared" si="15"/>
        <v>0</v>
      </c>
      <c r="BO79" s="431" t="s">
        <v>120</v>
      </c>
      <c r="BP79" s="433"/>
    </row>
    <row r="80" spans="1:68" ht="12.75" customHeight="1">
      <c r="A80" s="534" t="s">
        <v>69</v>
      </c>
      <c r="B80" s="536" t="s">
        <v>84</v>
      </c>
      <c r="C80" s="548" t="s">
        <v>109</v>
      </c>
      <c r="D80" s="623" t="s">
        <v>47</v>
      </c>
      <c r="E80" s="196" t="s">
        <v>39</v>
      </c>
      <c r="F80" s="109">
        <f>F82+F83</f>
        <v>4065.5</v>
      </c>
      <c r="G80" s="57">
        <f>G82+G83</f>
        <v>4057.1000000000004</v>
      </c>
      <c r="H80" s="62">
        <f>G80/F80*100</f>
        <v>99.793383347681726</v>
      </c>
      <c r="I80" s="402">
        <f t="shared" si="3"/>
        <v>2688</v>
      </c>
      <c r="J80" s="144">
        <f t="shared" si="4"/>
        <v>150.93377976190479</v>
      </c>
      <c r="K80" s="109">
        <f>K83</f>
        <v>0</v>
      </c>
      <c r="L80" s="57">
        <f t="shared" ref="L80:S80" si="36">L83</f>
        <v>0</v>
      </c>
      <c r="M80" s="62">
        <f t="shared" si="36"/>
        <v>0</v>
      </c>
      <c r="N80" s="109">
        <f t="shared" si="36"/>
        <v>336</v>
      </c>
      <c r="O80" s="57">
        <f t="shared" si="36"/>
        <v>327.60000000000002</v>
      </c>
      <c r="P80" s="62">
        <f t="shared" si="36"/>
        <v>97.500000000000014</v>
      </c>
      <c r="Q80" s="109">
        <f t="shared" si="36"/>
        <v>336</v>
      </c>
      <c r="R80" s="57">
        <f t="shared" si="36"/>
        <v>3.5</v>
      </c>
      <c r="S80" s="62">
        <f t="shared" si="36"/>
        <v>1.0416666666666665</v>
      </c>
      <c r="T80" s="102"/>
      <c r="U80" s="50"/>
      <c r="V80" s="50"/>
      <c r="W80" s="54"/>
      <c r="X80" s="144">
        <f t="shared" si="18"/>
        <v>672</v>
      </c>
      <c r="Y80" s="109">
        <f>Y83</f>
        <v>336</v>
      </c>
      <c r="Z80" s="57">
        <f t="shared" ref="Z80:AG80" si="37">Z83</f>
        <v>512.6</v>
      </c>
      <c r="AA80" s="62">
        <f t="shared" si="37"/>
        <v>152.55952380952382</v>
      </c>
      <c r="AB80" s="109">
        <f t="shared" si="37"/>
        <v>426</v>
      </c>
      <c r="AC80" s="57">
        <f t="shared" si="37"/>
        <v>424.9</v>
      </c>
      <c r="AD80" s="62">
        <f t="shared" si="37"/>
        <v>99.741784037558674</v>
      </c>
      <c r="AE80" s="109">
        <f t="shared" si="37"/>
        <v>246</v>
      </c>
      <c r="AF80" s="57">
        <f t="shared" si="37"/>
        <v>320.7</v>
      </c>
      <c r="AG80" s="62">
        <f t="shared" si="37"/>
        <v>100</v>
      </c>
      <c r="AH80" s="102"/>
      <c r="AI80" s="50"/>
      <c r="AJ80" s="50"/>
      <c r="AK80" s="54"/>
      <c r="AL80" s="68">
        <f t="shared" si="16"/>
        <v>1008</v>
      </c>
      <c r="AM80" s="109">
        <f>AM83</f>
        <v>336</v>
      </c>
      <c r="AN80" s="57">
        <f t="shared" ref="AN80:AU80" si="38">AN83</f>
        <v>315.7</v>
      </c>
      <c r="AO80" s="62">
        <f t="shared" si="38"/>
        <v>93.958333333333329</v>
      </c>
      <c r="AP80" s="109">
        <f t="shared" si="38"/>
        <v>336</v>
      </c>
      <c r="AQ80" s="57">
        <f t="shared" si="38"/>
        <v>418.7</v>
      </c>
      <c r="AR80" s="62">
        <f t="shared" si="38"/>
        <v>100</v>
      </c>
      <c r="AS80" s="109">
        <f t="shared" si="38"/>
        <v>336</v>
      </c>
      <c r="AT80" s="57">
        <f t="shared" si="38"/>
        <v>340.8</v>
      </c>
      <c r="AU80" s="62">
        <f t="shared" si="38"/>
        <v>101.42857142857142</v>
      </c>
      <c r="AV80" s="102"/>
      <c r="AW80" s="50"/>
      <c r="AX80" s="50"/>
      <c r="AY80" s="54"/>
      <c r="AZ80" s="68">
        <f t="shared" si="17"/>
        <v>1008</v>
      </c>
      <c r="BA80" s="109">
        <f>BA83</f>
        <v>336</v>
      </c>
      <c r="BB80" s="57">
        <f t="shared" ref="BB80:BJ80" si="39">BB83</f>
        <v>342</v>
      </c>
      <c r="BC80" s="62">
        <f t="shared" si="39"/>
        <v>100</v>
      </c>
      <c r="BD80" s="109">
        <f t="shared" si="39"/>
        <v>336</v>
      </c>
      <c r="BE80" s="57">
        <f t="shared" si="39"/>
        <v>347.9</v>
      </c>
      <c r="BF80" s="57">
        <f t="shared" si="39"/>
        <v>0</v>
      </c>
      <c r="BG80" s="62">
        <f t="shared" si="39"/>
        <v>100</v>
      </c>
      <c r="BH80" s="109">
        <f t="shared" si="39"/>
        <v>705.5</v>
      </c>
      <c r="BI80" s="57">
        <f t="shared" si="39"/>
        <v>702.7</v>
      </c>
      <c r="BJ80" s="62">
        <f t="shared" si="39"/>
        <v>99.603118355776061</v>
      </c>
      <c r="BK80" s="90"/>
      <c r="BL80" s="91"/>
      <c r="BM80" s="71">
        <f t="shared" si="14"/>
        <v>1377.5</v>
      </c>
      <c r="BN80" s="71">
        <f t="shared" si="15"/>
        <v>1377.5</v>
      </c>
      <c r="BO80" s="627" t="s">
        <v>132</v>
      </c>
      <c r="BP80" s="601"/>
    </row>
    <row r="81" spans="1:68" ht="13.5" thickBot="1">
      <c r="A81" s="495"/>
      <c r="B81" s="537"/>
      <c r="C81" s="549"/>
      <c r="D81" s="624"/>
      <c r="E81" s="142" t="s">
        <v>103</v>
      </c>
      <c r="F81" s="66">
        <v>0</v>
      </c>
      <c r="G81" s="50">
        <v>0</v>
      </c>
      <c r="H81" s="63">
        <v>0</v>
      </c>
      <c r="I81" s="402"/>
      <c r="J81" s="144"/>
      <c r="K81" s="66">
        <v>0</v>
      </c>
      <c r="L81" s="50">
        <v>0</v>
      </c>
      <c r="M81" s="63">
        <v>0</v>
      </c>
      <c r="N81" s="66">
        <v>0</v>
      </c>
      <c r="O81" s="50">
        <v>0</v>
      </c>
      <c r="P81" s="63">
        <v>0</v>
      </c>
      <c r="Q81" s="66">
        <v>0</v>
      </c>
      <c r="R81" s="50">
        <v>0</v>
      </c>
      <c r="S81" s="63">
        <v>0</v>
      </c>
      <c r="T81" s="102"/>
      <c r="U81" s="50"/>
      <c r="V81" s="50"/>
      <c r="W81" s="54"/>
      <c r="X81" s="144"/>
      <c r="Y81" s="66">
        <v>0</v>
      </c>
      <c r="Z81" s="50">
        <v>0</v>
      </c>
      <c r="AA81" s="63">
        <v>0</v>
      </c>
      <c r="AB81" s="66">
        <v>0</v>
      </c>
      <c r="AC81" s="50">
        <v>0</v>
      </c>
      <c r="AD81" s="63">
        <v>0</v>
      </c>
      <c r="AE81" s="66">
        <v>0</v>
      </c>
      <c r="AF81" s="50">
        <v>0</v>
      </c>
      <c r="AG81" s="63">
        <v>0</v>
      </c>
      <c r="AH81" s="102"/>
      <c r="AI81" s="50"/>
      <c r="AJ81" s="50"/>
      <c r="AK81" s="54"/>
      <c r="AL81" s="68"/>
      <c r="AM81" s="66">
        <v>0</v>
      </c>
      <c r="AN81" s="50">
        <v>0</v>
      </c>
      <c r="AO81" s="63">
        <v>0</v>
      </c>
      <c r="AP81" s="66">
        <v>0</v>
      </c>
      <c r="AQ81" s="50">
        <v>0</v>
      </c>
      <c r="AR81" s="63">
        <v>0</v>
      </c>
      <c r="AS81" s="66">
        <v>0</v>
      </c>
      <c r="AT81" s="50">
        <v>0</v>
      </c>
      <c r="AU81" s="63">
        <v>0</v>
      </c>
      <c r="AV81" s="102"/>
      <c r="AW81" s="50"/>
      <c r="AX81" s="50"/>
      <c r="AY81" s="54"/>
      <c r="AZ81" s="68"/>
      <c r="BA81" s="66">
        <v>0</v>
      </c>
      <c r="BB81" s="50">
        <v>0</v>
      </c>
      <c r="BC81" s="63">
        <v>0</v>
      </c>
      <c r="BD81" s="66">
        <v>0</v>
      </c>
      <c r="BE81" s="50">
        <v>0</v>
      </c>
      <c r="BF81" s="50"/>
      <c r="BG81" s="63">
        <v>0</v>
      </c>
      <c r="BH81" s="66">
        <v>0</v>
      </c>
      <c r="BI81" s="50">
        <v>0</v>
      </c>
      <c r="BJ81" s="63">
        <v>0</v>
      </c>
      <c r="BK81" s="77"/>
      <c r="BL81" s="78"/>
      <c r="BM81" s="71"/>
      <c r="BN81" s="71"/>
      <c r="BO81" s="628"/>
      <c r="BP81" s="602"/>
    </row>
    <row r="82" spans="1:68" ht="54" customHeight="1" thickBot="1">
      <c r="A82" s="495"/>
      <c r="B82" s="537"/>
      <c r="C82" s="549"/>
      <c r="D82" s="624"/>
      <c r="E82" s="159" t="s">
        <v>147</v>
      </c>
      <c r="F82" s="66">
        <v>0</v>
      </c>
      <c r="G82" s="50">
        <f>O82+R82+Z82</f>
        <v>0</v>
      </c>
      <c r="H82" s="63">
        <v>0</v>
      </c>
      <c r="I82" s="402">
        <f t="shared" si="3"/>
        <v>0</v>
      </c>
      <c r="J82" s="144" t="e">
        <f t="shared" si="4"/>
        <v>#DIV/0!</v>
      </c>
      <c r="K82" s="66">
        <v>0</v>
      </c>
      <c r="L82" s="50">
        <v>0</v>
      </c>
      <c r="M82" s="63">
        <v>0</v>
      </c>
      <c r="N82" s="66">
        <v>0</v>
      </c>
      <c r="O82" s="50">
        <v>0</v>
      </c>
      <c r="P82" s="63">
        <v>0</v>
      </c>
      <c r="Q82" s="66">
        <v>0</v>
      </c>
      <c r="R82" s="50">
        <v>0</v>
      </c>
      <c r="S82" s="63">
        <v>0</v>
      </c>
      <c r="T82" s="102"/>
      <c r="U82" s="50"/>
      <c r="V82" s="50"/>
      <c r="W82" s="54"/>
      <c r="X82" s="144">
        <f t="shared" si="18"/>
        <v>0</v>
      </c>
      <c r="Y82" s="66">
        <v>0</v>
      </c>
      <c r="Z82" s="50">
        <v>0</v>
      </c>
      <c r="AA82" s="63">
        <v>0</v>
      </c>
      <c r="AB82" s="66">
        <v>0</v>
      </c>
      <c r="AC82" s="50">
        <v>0</v>
      </c>
      <c r="AD82" s="63">
        <v>0</v>
      </c>
      <c r="AE82" s="66">
        <v>0</v>
      </c>
      <c r="AF82" s="50">
        <v>0</v>
      </c>
      <c r="AG82" s="63">
        <v>0</v>
      </c>
      <c r="AH82" s="102"/>
      <c r="AI82" s="50"/>
      <c r="AJ82" s="50"/>
      <c r="AK82" s="54"/>
      <c r="AL82" s="68">
        <f t="shared" si="16"/>
        <v>0</v>
      </c>
      <c r="AM82" s="66">
        <v>0</v>
      </c>
      <c r="AN82" s="50">
        <v>0</v>
      </c>
      <c r="AO82" s="63">
        <v>0</v>
      </c>
      <c r="AP82" s="66">
        <v>0</v>
      </c>
      <c r="AQ82" s="50">
        <v>0</v>
      </c>
      <c r="AR82" s="63">
        <v>0</v>
      </c>
      <c r="AS82" s="66">
        <v>0</v>
      </c>
      <c r="AT82" s="50">
        <v>0</v>
      </c>
      <c r="AU82" s="63">
        <v>0</v>
      </c>
      <c r="AV82" s="102"/>
      <c r="AW82" s="50"/>
      <c r="AX82" s="50"/>
      <c r="AY82" s="54"/>
      <c r="AZ82" s="68">
        <f t="shared" si="17"/>
        <v>0</v>
      </c>
      <c r="BA82" s="66">
        <v>0</v>
      </c>
      <c r="BB82" s="50">
        <v>0</v>
      </c>
      <c r="BC82" s="63">
        <v>0</v>
      </c>
      <c r="BD82" s="66">
        <v>0</v>
      </c>
      <c r="BE82" s="50">
        <v>0</v>
      </c>
      <c r="BF82" s="50"/>
      <c r="BG82" s="63">
        <v>0</v>
      </c>
      <c r="BH82" s="66">
        <v>0</v>
      </c>
      <c r="BI82" s="50">
        <v>0</v>
      </c>
      <c r="BJ82" s="63">
        <v>0</v>
      </c>
      <c r="BK82" s="83">
        <f>AV82+BA82+BD82+BH82</f>
        <v>0</v>
      </c>
      <c r="BL82" s="84">
        <f>AW82+BB82+BE82+BI82</f>
        <v>0</v>
      </c>
      <c r="BM82" s="71">
        <f t="shared" si="14"/>
        <v>0</v>
      </c>
      <c r="BN82" s="71">
        <f t="shared" si="15"/>
        <v>0</v>
      </c>
      <c r="BO82" s="628"/>
      <c r="BP82" s="602"/>
    </row>
    <row r="83" spans="1:68" ht="15.75" customHeight="1" thickBot="1">
      <c r="A83" s="495"/>
      <c r="B83" s="537"/>
      <c r="C83" s="549"/>
      <c r="D83" s="625"/>
      <c r="E83" s="142" t="s">
        <v>18</v>
      </c>
      <c r="F83" s="66">
        <f>N83+Q83+Y83+AB83+AE83+AM83+AP83+AS83+BA83+BD83+BH83</f>
        <v>4065.5</v>
      </c>
      <c r="G83" s="50">
        <f>O83+R83+Z83+AC83+AF83+AN83+AQ83+AT83+BB83+BE83+BI83</f>
        <v>4057.1000000000004</v>
      </c>
      <c r="H83" s="63">
        <f>G83/F83*100</f>
        <v>99.793383347681726</v>
      </c>
      <c r="I83" s="402">
        <f t="shared" si="3"/>
        <v>2688</v>
      </c>
      <c r="J83" s="144">
        <f t="shared" si="4"/>
        <v>150.93377976190479</v>
      </c>
      <c r="K83" s="66">
        <v>0</v>
      </c>
      <c r="L83" s="50">
        <v>0</v>
      </c>
      <c r="M83" s="63">
        <v>0</v>
      </c>
      <c r="N83" s="66">
        <v>336</v>
      </c>
      <c r="O83" s="50">
        <v>327.60000000000002</v>
      </c>
      <c r="P83" s="63">
        <f>O83/N83*100</f>
        <v>97.500000000000014</v>
      </c>
      <c r="Q83" s="66">
        <v>336</v>
      </c>
      <c r="R83" s="50">
        <v>3.5</v>
      </c>
      <c r="S83" s="63">
        <f>R83/Q83*100</f>
        <v>1.0416666666666665</v>
      </c>
      <c r="T83" s="102"/>
      <c r="U83" s="50"/>
      <c r="V83" s="50"/>
      <c r="W83" s="54"/>
      <c r="X83" s="144">
        <f t="shared" si="18"/>
        <v>672</v>
      </c>
      <c r="Y83" s="66">
        <v>336</v>
      </c>
      <c r="Z83" s="50">
        <v>512.6</v>
      </c>
      <c r="AA83" s="63">
        <f>Z83/Y83*100</f>
        <v>152.55952380952382</v>
      </c>
      <c r="AB83" s="66">
        <v>426</v>
      </c>
      <c r="AC83" s="50">
        <v>424.9</v>
      </c>
      <c r="AD83" s="63">
        <f>AC83/AB83*100</f>
        <v>99.741784037558674</v>
      </c>
      <c r="AE83" s="66">
        <f>336-80-10</f>
        <v>246</v>
      </c>
      <c r="AF83" s="50">
        <v>320.7</v>
      </c>
      <c r="AG83" s="63">
        <v>100</v>
      </c>
      <c r="AH83" s="102"/>
      <c r="AI83" s="58"/>
      <c r="AJ83" s="58"/>
      <c r="AK83" s="54"/>
      <c r="AL83" s="68">
        <f t="shared" si="16"/>
        <v>1008</v>
      </c>
      <c r="AM83" s="66">
        <v>336</v>
      </c>
      <c r="AN83" s="50">
        <v>315.7</v>
      </c>
      <c r="AO83" s="63">
        <f>AN83/AM83*100</f>
        <v>93.958333333333329</v>
      </c>
      <c r="AP83" s="66">
        <v>336</v>
      </c>
      <c r="AQ83" s="50">
        <v>418.7</v>
      </c>
      <c r="AR83" s="63">
        <v>100</v>
      </c>
      <c r="AS83" s="66">
        <v>336</v>
      </c>
      <c r="AT83" s="50">
        <v>340.8</v>
      </c>
      <c r="AU83" s="63">
        <f>AT83/AS83*100</f>
        <v>101.42857142857142</v>
      </c>
      <c r="AV83" s="102"/>
      <c r="AW83" s="58"/>
      <c r="AX83" s="58"/>
      <c r="AY83" s="54"/>
      <c r="AZ83" s="68">
        <f t="shared" si="17"/>
        <v>1008</v>
      </c>
      <c r="BA83" s="66">
        <v>336</v>
      </c>
      <c r="BB83" s="50">
        <v>342</v>
      </c>
      <c r="BC83" s="63">
        <v>100</v>
      </c>
      <c r="BD83" s="66">
        <v>336</v>
      </c>
      <c r="BE83" s="50">
        <v>347.9</v>
      </c>
      <c r="BF83" s="50"/>
      <c r="BG83" s="63">
        <v>100</v>
      </c>
      <c r="BH83" s="66">
        <f>815.5-110</f>
        <v>705.5</v>
      </c>
      <c r="BI83" s="50">
        <v>702.7</v>
      </c>
      <c r="BJ83" s="63">
        <f>BI83/BH83*100</f>
        <v>99.603118355776061</v>
      </c>
      <c r="BK83" s="75">
        <f>AV83+BA83+BD83+BH83</f>
        <v>1377.5</v>
      </c>
      <c r="BL83" s="76">
        <f>AW83+BB83+BE83+BI83</f>
        <v>1392.6</v>
      </c>
      <c r="BM83" s="113">
        <f t="shared" si="14"/>
        <v>1377.5</v>
      </c>
      <c r="BN83" s="113">
        <f t="shared" si="15"/>
        <v>1377.5</v>
      </c>
      <c r="BO83" s="628"/>
      <c r="BP83" s="602"/>
    </row>
    <row r="84" spans="1:68" ht="25.5" customHeight="1" thickBot="1">
      <c r="A84" s="535"/>
      <c r="B84" s="538"/>
      <c r="C84" s="557"/>
      <c r="D84" s="46"/>
      <c r="E84" s="142" t="s">
        <v>104</v>
      </c>
      <c r="F84" s="67">
        <v>0</v>
      </c>
      <c r="G84" s="59">
        <v>0</v>
      </c>
      <c r="H84" s="64">
        <v>0</v>
      </c>
      <c r="I84" s="402"/>
      <c r="J84" s="144"/>
      <c r="K84" s="67">
        <v>0</v>
      </c>
      <c r="L84" s="59">
        <v>0</v>
      </c>
      <c r="M84" s="64">
        <v>0</v>
      </c>
      <c r="N84" s="67">
        <v>0</v>
      </c>
      <c r="O84" s="59">
        <v>0</v>
      </c>
      <c r="P84" s="64">
        <v>0</v>
      </c>
      <c r="Q84" s="67">
        <v>0</v>
      </c>
      <c r="R84" s="59">
        <v>0</v>
      </c>
      <c r="S84" s="64">
        <v>0</v>
      </c>
      <c r="T84" s="102"/>
      <c r="U84" s="50"/>
      <c r="V84" s="50"/>
      <c r="W84" s="54"/>
      <c r="X84" s="144"/>
      <c r="Y84" s="67">
        <v>0</v>
      </c>
      <c r="Z84" s="59">
        <v>0</v>
      </c>
      <c r="AA84" s="64">
        <v>0</v>
      </c>
      <c r="AB84" s="67">
        <v>0</v>
      </c>
      <c r="AC84" s="59">
        <v>0</v>
      </c>
      <c r="AD84" s="64">
        <v>0</v>
      </c>
      <c r="AE84" s="67">
        <v>0</v>
      </c>
      <c r="AF84" s="59">
        <v>0</v>
      </c>
      <c r="AG84" s="64">
        <v>0</v>
      </c>
      <c r="AH84" s="102"/>
      <c r="AI84" s="58"/>
      <c r="AJ84" s="58"/>
      <c r="AK84" s="54"/>
      <c r="AL84" s="68"/>
      <c r="AM84" s="67">
        <v>0</v>
      </c>
      <c r="AN84" s="59">
        <v>0</v>
      </c>
      <c r="AO84" s="64">
        <v>0</v>
      </c>
      <c r="AP84" s="67">
        <v>0</v>
      </c>
      <c r="AQ84" s="59">
        <v>0</v>
      </c>
      <c r="AR84" s="64">
        <v>0</v>
      </c>
      <c r="AS84" s="67">
        <v>0</v>
      </c>
      <c r="AT84" s="59">
        <v>0</v>
      </c>
      <c r="AU84" s="64">
        <v>0</v>
      </c>
      <c r="AV84" s="102"/>
      <c r="AW84" s="58"/>
      <c r="AX84" s="58"/>
      <c r="AY84" s="54"/>
      <c r="AZ84" s="68">
        <f t="shared" si="17"/>
        <v>0</v>
      </c>
      <c r="BA84" s="67">
        <v>0</v>
      </c>
      <c r="BB84" s="59">
        <v>0</v>
      </c>
      <c r="BC84" s="64">
        <v>0</v>
      </c>
      <c r="BD84" s="67">
        <v>0</v>
      </c>
      <c r="BE84" s="59">
        <v>0</v>
      </c>
      <c r="BF84" s="59"/>
      <c r="BG84" s="64">
        <v>0</v>
      </c>
      <c r="BH84" s="67">
        <v>0</v>
      </c>
      <c r="BI84" s="59">
        <v>0</v>
      </c>
      <c r="BJ84" s="64">
        <v>0</v>
      </c>
      <c r="BK84" s="77"/>
      <c r="BL84" s="78"/>
      <c r="BM84" s="421"/>
      <c r="BN84" s="421"/>
      <c r="BO84" s="660"/>
      <c r="BP84" s="603"/>
    </row>
    <row r="85" spans="1:68" ht="24.75" hidden="1" customHeight="1" thickBot="1">
      <c r="A85" s="49" t="s">
        <v>46</v>
      </c>
      <c r="B85" s="151" t="s">
        <v>48</v>
      </c>
      <c r="C85" s="617">
        <v>0</v>
      </c>
      <c r="D85" s="618"/>
      <c r="E85" s="618"/>
      <c r="F85" s="618"/>
      <c r="G85" s="618"/>
      <c r="H85" s="618"/>
      <c r="I85" s="618"/>
      <c r="J85" s="618"/>
      <c r="K85" s="618"/>
      <c r="L85" s="618"/>
      <c r="M85" s="618"/>
      <c r="N85" s="618"/>
      <c r="O85" s="618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618"/>
      <c r="AF85" s="618"/>
      <c r="AG85" s="618"/>
      <c r="AH85" s="618"/>
      <c r="AI85" s="618"/>
      <c r="AJ85" s="618"/>
      <c r="AK85" s="618"/>
      <c r="AL85" s="618"/>
      <c r="AM85" s="618"/>
      <c r="AN85" s="618"/>
      <c r="AO85" s="618"/>
      <c r="AP85" s="618"/>
      <c r="AQ85" s="618"/>
      <c r="AR85" s="618"/>
      <c r="AS85" s="618"/>
      <c r="AT85" s="618"/>
      <c r="AU85" s="618"/>
      <c r="AV85" s="618"/>
      <c r="AW85" s="618"/>
      <c r="AX85" s="618"/>
      <c r="AY85" s="618"/>
      <c r="AZ85" s="618"/>
      <c r="BA85" s="618"/>
      <c r="BB85" s="618"/>
      <c r="BC85" s="618"/>
      <c r="BD85" s="618"/>
      <c r="BE85" s="618"/>
      <c r="BF85" s="618"/>
      <c r="BG85" s="618"/>
      <c r="BH85" s="618"/>
      <c r="BI85" s="618"/>
      <c r="BJ85" s="619"/>
      <c r="BK85" s="77"/>
      <c r="BL85" s="78"/>
      <c r="BM85" s="101"/>
      <c r="BN85" s="101"/>
      <c r="BO85" s="372"/>
      <c r="BP85" s="374"/>
    </row>
    <row r="86" spans="1:68" ht="15" customHeight="1">
      <c r="A86" s="495" t="s">
        <v>96</v>
      </c>
      <c r="B86" s="661" t="s">
        <v>97</v>
      </c>
      <c r="C86" s="626" t="s">
        <v>109</v>
      </c>
      <c r="D86" s="498" t="s">
        <v>47</v>
      </c>
      <c r="E86" s="399" t="s">
        <v>39</v>
      </c>
      <c r="F86" s="174">
        <v>0</v>
      </c>
      <c r="G86" s="175">
        <v>0</v>
      </c>
      <c r="H86" s="177">
        <v>0</v>
      </c>
      <c r="I86" s="434"/>
      <c r="J86" s="197"/>
      <c r="K86" s="109">
        <v>0</v>
      </c>
      <c r="L86" s="57">
        <v>0</v>
      </c>
      <c r="M86" s="62">
        <v>0</v>
      </c>
      <c r="N86" s="109">
        <v>0</v>
      </c>
      <c r="O86" s="57">
        <v>0</v>
      </c>
      <c r="P86" s="62">
        <v>0</v>
      </c>
      <c r="Q86" s="109">
        <v>0</v>
      </c>
      <c r="R86" s="57">
        <v>0</v>
      </c>
      <c r="S86" s="62">
        <v>0</v>
      </c>
      <c r="T86" s="181"/>
      <c r="U86" s="173"/>
      <c r="V86" s="173"/>
      <c r="W86" s="173"/>
      <c r="X86" s="435">
        <v>0</v>
      </c>
      <c r="Y86" s="109">
        <v>0</v>
      </c>
      <c r="Z86" s="57">
        <v>0</v>
      </c>
      <c r="AA86" s="62">
        <v>0</v>
      </c>
      <c r="AB86" s="109">
        <v>0</v>
      </c>
      <c r="AC86" s="57">
        <v>0</v>
      </c>
      <c r="AD86" s="62">
        <v>0</v>
      </c>
      <c r="AE86" s="109">
        <v>0</v>
      </c>
      <c r="AF86" s="57">
        <v>0</v>
      </c>
      <c r="AG86" s="62">
        <v>0</v>
      </c>
      <c r="AH86" s="181"/>
      <c r="AI86" s="173"/>
      <c r="AJ86" s="173"/>
      <c r="AK86" s="173"/>
      <c r="AL86" s="435">
        <v>0</v>
      </c>
      <c r="AM86" s="109">
        <v>0</v>
      </c>
      <c r="AN86" s="57">
        <v>0</v>
      </c>
      <c r="AO86" s="62">
        <v>0</v>
      </c>
      <c r="AP86" s="109">
        <v>0</v>
      </c>
      <c r="AQ86" s="57">
        <v>0</v>
      </c>
      <c r="AR86" s="62">
        <v>0</v>
      </c>
      <c r="AS86" s="109">
        <v>0</v>
      </c>
      <c r="AT86" s="57">
        <v>0</v>
      </c>
      <c r="AU86" s="62">
        <v>0</v>
      </c>
      <c r="AV86" s="181"/>
      <c r="AW86" s="173"/>
      <c r="AX86" s="173"/>
      <c r="AY86" s="173"/>
      <c r="AZ86" s="435">
        <v>0</v>
      </c>
      <c r="BA86" s="109">
        <v>0</v>
      </c>
      <c r="BB86" s="57">
        <v>0</v>
      </c>
      <c r="BC86" s="62">
        <v>0</v>
      </c>
      <c r="BD86" s="109">
        <v>0</v>
      </c>
      <c r="BE86" s="57">
        <v>0</v>
      </c>
      <c r="BF86" s="57">
        <v>0</v>
      </c>
      <c r="BG86" s="62">
        <v>0</v>
      </c>
      <c r="BH86" s="109">
        <v>0</v>
      </c>
      <c r="BI86" s="57">
        <v>0</v>
      </c>
      <c r="BJ86" s="177">
        <v>0</v>
      </c>
      <c r="BK86" s="77"/>
      <c r="BL86" s="78"/>
      <c r="BM86" s="101"/>
      <c r="BN86" s="101">
        <v>0</v>
      </c>
      <c r="BO86" s="627" t="s">
        <v>143</v>
      </c>
      <c r="BP86" s="663"/>
    </row>
    <row r="87" spans="1:68" ht="13.5" customHeight="1">
      <c r="A87" s="495"/>
      <c r="B87" s="661"/>
      <c r="C87" s="549"/>
      <c r="D87" s="499"/>
      <c r="E87" s="400" t="s">
        <v>103</v>
      </c>
      <c r="F87" s="176">
        <v>0</v>
      </c>
      <c r="G87" s="380">
        <v>0</v>
      </c>
      <c r="H87" s="178">
        <v>0</v>
      </c>
      <c r="I87" s="434"/>
      <c r="J87" s="197"/>
      <c r="K87" s="66">
        <v>0</v>
      </c>
      <c r="L87" s="50">
        <v>0</v>
      </c>
      <c r="M87" s="63">
        <v>0</v>
      </c>
      <c r="N87" s="66">
        <v>0</v>
      </c>
      <c r="O87" s="50">
        <v>0</v>
      </c>
      <c r="P87" s="63">
        <v>0</v>
      </c>
      <c r="Q87" s="66">
        <v>0</v>
      </c>
      <c r="R87" s="50">
        <v>0</v>
      </c>
      <c r="S87" s="63">
        <v>0</v>
      </c>
      <c r="T87" s="181"/>
      <c r="U87" s="173"/>
      <c r="V87" s="173"/>
      <c r="W87" s="173"/>
      <c r="X87" s="435"/>
      <c r="Y87" s="66">
        <v>0</v>
      </c>
      <c r="Z87" s="50">
        <v>0</v>
      </c>
      <c r="AA87" s="63">
        <v>0</v>
      </c>
      <c r="AB87" s="66">
        <v>0</v>
      </c>
      <c r="AC87" s="50">
        <v>0</v>
      </c>
      <c r="AD87" s="63">
        <v>0</v>
      </c>
      <c r="AE87" s="66">
        <v>0</v>
      </c>
      <c r="AF87" s="50">
        <v>0</v>
      </c>
      <c r="AG87" s="63">
        <v>0</v>
      </c>
      <c r="AH87" s="181"/>
      <c r="AI87" s="173"/>
      <c r="AJ87" s="173"/>
      <c r="AK87" s="173"/>
      <c r="AL87" s="435"/>
      <c r="AM87" s="66">
        <v>0</v>
      </c>
      <c r="AN87" s="50">
        <v>0</v>
      </c>
      <c r="AO87" s="63">
        <v>0</v>
      </c>
      <c r="AP87" s="66">
        <v>0</v>
      </c>
      <c r="AQ87" s="50">
        <v>0</v>
      </c>
      <c r="AR87" s="63">
        <v>0</v>
      </c>
      <c r="AS87" s="66">
        <v>0</v>
      </c>
      <c r="AT87" s="50">
        <v>0</v>
      </c>
      <c r="AU87" s="63">
        <v>0</v>
      </c>
      <c r="AV87" s="181"/>
      <c r="AW87" s="173"/>
      <c r="AX87" s="173"/>
      <c r="AY87" s="173"/>
      <c r="AZ87" s="435"/>
      <c r="BA87" s="66">
        <v>0</v>
      </c>
      <c r="BB87" s="50">
        <v>0</v>
      </c>
      <c r="BC87" s="63">
        <v>0</v>
      </c>
      <c r="BD87" s="66">
        <v>0</v>
      </c>
      <c r="BE87" s="50">
        <v>0</v>
      </c>
      <c r="BF87" s="50"/>
      <c r="BG87" s="63">
        <v>0</v>
      </c>
      <c r="BH87" s="66">
        <v>0</v>
      </c>
      <c r="BI87" s="50">
        <v>0</v>
      </c>
      <c r="BJ87" s="178">
        <v>0</v>
      </c>
      <c r="BK87" s="77"/>
      <c r="BL87" s="78"/>
      <c r="BM87" s="101"/>
      <c r="BN87" s="101"/>
      <c r="BO87" s="628"/>
      <c r="BP87" s="664"/>
    </row>
    <row r="88" spans="1:68" ht="54" customHeight="1">
      <c r="A88" s="495"/>
      <c r="B88" s="661"/>
      <c r="C88" s="549"/>
      <c r="D88" s="499"/>
      <c r="E88" s="400" t="s">
        <v>147</v>
      </c>
      <c r="F88" s="176">
        <v>0</v>
      </c>
      <c r="G88" s="380">
        <v>0</v>
      </c>
      <c r="H88" s="178">
        <v>0</v>
      </c>
      <c r="I88" s="434"/>
      <c r="J88" s="197"/>
      <c r="K88" s="66">
        <v>0</v>
      </c>
      <c r="L88" s="50">
        <v>0</v>
      </c>
      <c r="M88" s="63">
        <v>0</v>
      </c>
      <c r="N88" s="66">
        <v>0</v>
      </c>
      <c r="O88" s="50">
        <v>0</v>
      </c>
      <c r="P88" s="63">
        <v>0</v>
      </c>
      <c r="Q88" s="66">
        <v>0</v>
      </c>
      <c r="R88" s="50">
        <v>0</v>
      </c>
      <c r="S88" s="63">
        <v>0</v>
      </c>
      <c r="T88" s="181"/>
      <c r="U88" s="173"/>
      <c r="V88" s="173"/>
      <c r="W88" s="173"/>
      <c r="X88" s="435">
        <v>0</v>
      </c>
      <c r="Y88" s="66">
        <v>0</v>
      </c>
      <c r="Z88" s="50">
        <v>0</v>
      </c>
      <c r="AA88" s="63">
        <v>0</v>
      </c>
      <c r="AB88" s="66">
        <v>0</v>
      </c>
      <c r="AC88" s="50">
        <v>0</v>
      </c>
      <c r="AD88" s="63">
        <v>0</v>
      </c>
      <c r="AE88" s="66">
        <v>0</v>
      </c>
      <c r="AF88" s="50">
        <v>0</v>
      </c>
      <c r="AG88" s="63">
        <v>0</v>
      </c>
      <c r="AH88" s="181"/>
      <c r="AI88" s="173"/>
      <c r="AJ88" s="173"/>
      <c r="AK88" s="173"/>
      <c r="AL88" s="435">
        <v>0</v>
      </c>
      <c r="AM88" s="66">
        <v>0</v>
      </c>
      <c r="AN88" s="50">
        <v>0</v>
      </c>
      <c r="AO88" s="63">
        <v>0</v>
      </c>
      <c r="AP88" s="66">
        <v>0</v>
      </c>
      <c r="AQ88" s="50">
        <v>0</v>
      </c>
      <c r="AR88" s="63">
        <v>0</v>
      </c>
      <c r="AS88" s="66">
        <v>0</v>
      </c>
      <c r="AT88" s="50">
        <v>0</v>
      </c>
      <c r="AU88" s="63">
        <v>0</v>
      </c>
      <c r="AV88" s="181"/>
      <c r="AW88" s="173"/>
      <c r="AX88" s="173"/>
      <c r="AY88" s="173"/>
      <c r="AZ88" s="435">
        <v>0</v>
      </c>
      <c r="BA88" s="66">
        <v>0</v>
      </c>
      <c r="BB88" s="50">
        <v>0</v>
      </c>
      <c r="BC88" s="63">
        <v>0</v>
      </c>
      <c r="BD88" s="66">
        <v>0</v>
      </c>
      <c r="BE88" s="50">
        <v>0</v>
      </c>
      <c r="BF88" s="50">
        <v>0</v>
      </c>
      <c r="BG88" s="63">
        <v>0</v>
      </c>
      <c r="BH88" s="66">
        <v>0</v>
      </c>
      <c r="BI88" s="50">
        <v>0</v>
      </c>
      <c r="BJ88" s="178">
        <v>0</v>
      </c>
      <c r="BK88" s="77"/>
      <c r="BL88" s="78"/>
      <c r="BM88" s="101"/>
      <c r="BN88" s="101">
        <v>0</v>
      </c>
      <c r="BO88" s="628"/>
      <c r="BP88" s="664"/>
    </row>
    <row r="89" spans="1:68" ht="15" customHeight="1" thickBot="1">
      <c r="A89" s="495"/>
      <c r="B89" s="661"/>
      <c r="C89" s="549"/>
      <c r="D89" s="500"/>
      <c r="E89" s="400" t="s">
        <v>18</v>
      </c>
      <c r="F89" s="176">
        <v>0</v>
      </c>
      <c r="G89" s="380">
        <v>0</v>
      </c>
      <c r="H89" s="178">
        <v>0</v>
      </c>
      <c r="I89" s="434"/>
      <c r="J89" s="197"/>
      <c r="K89" s="66">
        <v>0</v>
      </c>
      <c r="L89" s="50">
        <v>0</v>
      </c>
      <c r="M89" s="63">
        <v>0</v>
      </c>
      <c r="N89" s="66">
        <v>0</v>
      </c>
      <c r="O89" s="50">
        <v>0</v>
      </c>
      <c r="P89" s="63">
        <v>0</v>
      </c>
      <c r="Q89" s="66">
        <v>0</v>
      </c>
      <c r="R89" s="50">
        <v>0</v>
      </c>
      <c r="S89" s="63">
        <v>0</v>
      </c>
      <c r="T89" s="181"/>
      <c r="U89" s="173"/>
      <c r="V89" s="173"/>
      <c r="W89" s="173"/>
      <c r="X89" s="435">
        <v>0</v>
      </c>
      <c r="Y89" s="66">
        <v>0</v>
      </c>
      <c r="Z89" s="50">
        <v>0</v>
      </c>
      <c r="AA89" s="63">
        <v>0</v>
      </c>
      <c r="AB89" s="66">
        <v>0</v>
      </c>
      <c r="AC89" s="50">
        <v>0</v>
      </c>
      <c r="AD89" s="63">
        <v>0</v>
      </c>
      <c r="AE89" s="66">
        <v>0</v>
      </c>
      <c r="AF89" s="50">
        <v>0</v>
      </c>
      <c r="AG89" s="63">
        <v>0</v>
      </c>
      <c r="AH89" s="181"/>
      <c r="AI89" s="173"/>
      <c r="AJ89" s="173"/>
      <c r="AK89" s="173"/>
      <c r="AL89" s="435">
        <v>0</v>
      </c>
      <c r="AM89" s="66">
        <v>0</v>
      </c>
      <c r="AN89" s="50">
        <v>0</v>
      </c>
      <c r="AO89" s="63">
        <v>0</v>
      </c>
      <c r="AP89" s="66">
        <v>0</v>
      </c>
      <c r="AQ89" s="50">
        <v>0</v>
      </c>
      <c r="AR89" s="63">
        <v>0</v>
      </c>
      <c r="AS89" s="66">
        <v>0</v>
      </c>
      <c r="AT89" s="50">
        <v>0</v>
      </c>
      <c r="AU89" s="63">
        <v>0</v>
      </c>
      <c r="AV89" s="181"/>
      <c r="AW89" s="173"/>
      <c r="AX89" s="173"/>
      <c r="AY89" s="173"/>
      <c r="AZ89" s="435">
        <v>0</v>
      </c>
      <c r="BA89" s="66">
        <v>0</v>
      </c>
      <c r="BB89" s="50">
        <v>0</v>
      </c>
      <c r="BC89" s="63">
        <v>0</v>
      </c>
      <c r="BD89" s="66">
        <v>0</v>
      </c>
      <c r="BE89" s="50">
        <v>0</v>
      </c>
      <c r="BF89" s="50">
        <v>0</v>
      </c>
      <c r="BG89" s="63">
        <v>0</v>
      </c>
      <c r="BH89" s="66">
        <v>0</v>
      </c>
      <c r="BI89" s="50">
        <v>0</v>
      </c>
      <c r="BJ89" s="178">
        <v>0</v>
      </c>
      <c r="BK89" s="77"/>
      <c r="BL89" s="78"/>
      <c r="BM89" s="101"/>
      <c r="BN89" s="101">
        <v>0</v>
      </c>
      <c r="BO89" s="628"/>
      <c r="BP89" s="664"/>
    </row>
    <row r="90" spans="1:68" ht="24.75" customHeight="1" thickBot="1">
      <c r="A90" s="535"/>
      <c r="B90" s="662"/>
      <c r="C90" s="557"/>
      <c r="D90" s="369"/>
      <c r="E90" s="401" t="s">
        <v>104</v>
      </c>
      <c r="F90" s="436">
        <v>0</v>
      </c>
      <c r="G90" s="437">
        <v>0</v>
      </c>
      <c r="H90" s="438">
        <v>0</v>
      </c>
      <c r="I90" s="439"/>
      <c r="J90" s="440"/>
      <c r="K90" s="114">
        <v>0</v>
      </c>
      <c r="L90" s="115">
        <v>0</v>
      </c>
      <c r="M90" s="65">
        <v>0</v>
      </c>
      <c r="N90" s="114">
        <v>0</v>
      </c>
      <c r="O90" s="115">
        <v>0</v>
      </c>
      <c r="P90" s="65">
        <v>0</v>
      </c>
      <c r="Q90" s="114">
        <v>0</v>
      </c>
      <c r="R90" s="115">
        <v>0</v>
      </c>
      <c r="S90" s="65">
        <v>0</v>
      </c>
      <c r="T90" s="441"/>
      <c r="U90" s="442"/>
      <c r="V90" s="442"/>
      <c r="W90" s="442"/>
      <c r="X90" s="443"/>
      <c r="Y90" s="114">
        <v>0</v>
      </c>
      <c r="Z90" s="115">
        <v>0</v>
      </c>
      <c r="AA90" s="65">
        <v>0</v>
      </c>
      <c r="AB90" s="114">
        <v>0</v>
      </c>
      <c r="AC90" s="115">
        <v>0</v>
      </c>
      <c r="AD90" s="65">
        <v>0</v>
      </c>
      <c r="AE90" s="114">
        <v>0</v>
      </c>
      <c r="AF90" s="115">
        <v>0</v>
      </c>
      <c r="AG90" s="65">
        <v>0</v>
      </c>
      <c r="AH90" s="441"/>
      <c r="AI90" s="442"/>
      <c r="AJ90" s="442"/>
      <c r="AK90" s="442"/>
      <c r="AL90" s="443"/>
      <c r="AM90" s="114">
        <v>0</v>
      </c>
      <c r="AN90" s="115">
        <v>0</v>
      </c>
      <c r="AO90" s="65">
        <v>0</v>
      </c>
      <c r="AP90" s="114">
        <v>0</v>
      </c>
      <c r="AQ90" s="115">
        <v>0</v>
      </c>
      <c r="AR90" s="65">
        <v>0</v>
      </c>
      <c r="AS90" s="114">
        <v>0</v>
      </c>
      <c r="AT90" s="115">
        <v>0</v>
      </c>
      <c r="AU90" s="65">
        <v>0</v>
      </c>
      <c r="AV90" s="441"/>
      <c r="AW90" s="442"/>
      <c r="AX90" s="442"/>
      <c r="AY90" s="442"/>
      <c r="AZ90" s="443"/>
      <c r="BA90" s="114">
        <v>0</v>
      </c>
      <c r="BB90" s="115">
        <v>0</v>
      </c>
      <c r="BC90" s="65">
        <v>0</v>
      </c>
      <c r="BD90" s="114">
        <v>0</v>
      </c>
      <c r="BE90" s="115">
        <v>0</v>
      </c>
      <c r="BF90" s="115"/>
      <c r="BG90" s="65">
        <v>0</v>
      </c>
      <c r="BH90" s="114">
        <v>0</v>
      </c>
      <c r="BI90" s="115">
        <v>0</v>
      </c>
      <c r="BJ90" s="438">
        <v>0</v>
      </c>
      <c r="BK90" s="77"/>
      <c r="BL90" s="78"/>
      <c r="BM90" s="101"/>
      <c r="BN90" s="101"/>
      <c r="BO90" s="660"/>
      <c r="BP90" s="665"/>
    </row>
    <row r="91" spans="1:68" ht="15" customHeight="1">
      <c r="A91" s="666" t="s">
        <v>46</v>
      </c>
      <c r="B91" s="669" t="s">
        <v>50</v>
      </c>
      <c r="C91" s="548"/>
      <c r="D91" s="501"/>
      <c r="E91" s="141" t="s">
        <v>39</v>
      </c>
      <c r="F91" s="138" t="s">
        <v>126</v>
      </c>
      <c r="G91" s="122" t="s">
        <v>126</v>
      </c>
      <c r="H91" s="123" t="s">
        <v>126</v>
      </c>
      <c r="I91" s="184"/>
      <c r="J91" s="406"/>
      <c r="K91" s="138" t="s">
        <v>126</v>
      </c>
      <c r="L91" s="122" t="s">
        <v>126</v>
      </c>
      <c r="M91" s="123" t="s">
        <v>126</v>
      </c>
      <c r="N91" s="138" t="s">
        <v>126</v>
      </c>
      <c r="O91" s="122" t="s">
        <v>126</v>
      </c>
      <c r="P91" s="123" t="s">
        <v>126</v>
      </c>
      <c r="Q91" s="138" t="s">
        <v>126</v>
      </c>
      <c r="R91" s="122" t="s">
        <v>126</v>
      </c>
      <c r="S91" s="123" t="s">
        <v>126</v>
      </c>
      <c r="T91" s="184" t="s">
        <v>126</v>
      </c>
      <c r="U91" s="54" t="s">
        <v>126</v>
      </c>
      <c r="V91" s="54" t="s">
        <v>126</v>
      </c>
      <c r="W91" s="54" t="s">
        <v>126</v>
      </c>
      <c r="X91" s="406" t="s">
        <v>126</v>
      </c>
      <c r="Y91" s="138" t="s">
        <v>126</v>
      </c>
      <c r="Z91" s="122" t="s">
        <v>126</v>
      </c>
      <c r="AA91" s="123" t="s">
        <v>126</v>
      </c>
      <c r="AB91" s="138" t="s">
        <v>126</v>
      </c>
      <c r="AC91" s="122" t="s">
        <v>126</v>
      </c>
      <c r="AD91" s="123" t="s">
        <v>126</v>
      </c>
      <c r="AE91" s="138" t="s">
        <v>126</v>
      </c>
      <c r="AF91" s="122" t="s">
        <v>126</v>
      </c>
      <c r="AG91" s="123" t="s">
        <v>126</v>
      </c>
      <c r="AH91" s="184" t="s">
        <v>126</v>
      </c>
      <c r="AI91" s="54" t="s">
        <v>126</v>
      </c>
      <c r="AJ91" s="54" t="s">
        <v>126</v>
      </c>
      <c r="AK91" s="54" t="s">
        <v>126</v>
      </c>
      <c r="AL91" s="406" t="s">
        <v>126</v>
      </c>
      <c r="AM91" s="138" t="s">
        <v>126</v>
      </c>
      <c r="AN91" s="122" t="s">
        <v>126</v>
      </c>
      <c r="AO91" s="123" t="s">
        <v>126</v>
      </c>
      <c r="AP91" s="138" t="s">
        <v>126</v>
      </c>
      <c r="AQ91" s="122" t="s">
        <v>126</v>
      </c>
      <c r="AR91" s="123" t="s">
        <v>126</v>
      </c>
      <c r="AS91" s="138" t="s">
        <v>126</v>
      </c>
      <c r="AT91" s="122" t="s">
        <v>126</v>
      </c>
      <c r="AU91" s="123" t="s">
        <v>126</v>
      </c>
      <c r="AV91" s="184" t="s">
        <v>126</v>
      </c>
      <c r="AW91" s="54" t="s">
        <v>126</v>
      </c>
      <c r="AX91" s="54" t="s">
        <v>126</v>
      </c>
      <c r="AY91" s="54" t="s">
        <v>126</v>
      </c>
      <c r="AZ91" s="406" t="s">
        <v>126</v>
      </c>
      <c r="BA91" s="138" t="s">
        <v>126</v>
      </c>
      <c r="BB91" s="122" t="s">
        <v>126</v>
      </c>
      <c r="BC91" s="123" t="s">
        <v>126</v>
      </c>
      <c r="BD91" s="138" t="s">
        <v>126</v>
      </c>
      <c r="BE91" s="122" t="s">
        <v>126</v>
      </c>
      <c r="BF91" s="122" t="s">
        <v>126</v>
      </c>
      <c r="BG91" s="123" t="s">
        <v>126</v>
      </c>
      <c r="BH91" s="138" t="s">
        <v>126</v>
      </c>
      <c r="BI91" s="122" t="s">
        <v>126</v>
      </c>
      <c r="BJ91" s="123" t="s">
        <v>126</v>
      </c>
      <c r="BK91" s="152" t="e">
        <f>#REF!+#REF!</f>
        <v>#REF!</v>
      </c>
      <c r="BL91" s="153" t="e">
        <f>AW91+BB91+BE91+BI91</f>
        <v>#VALUE!</v>
      </c>
      <c r="BM91" s="154"/>
      <c r="BN91" s="154"/>
      <c r="BO91" s="608"/>
      <c r="BP91" s="611"/>
    </row>
    <row r="92" spans="1:68" ht="14.25" customHeight="1">
      <c r="A92" s="667"/>
      <c r="B92" s="670"/>
      <c r="C92" s="549"/>
      <c r="D92" s="502"/>
      <c r="E92" s="142" t="s">
        <v>103</v>
      </c>
      <c r="F92" s="139" t="s">
        <v>126</v>
      </c>
      <c r="G92" s="54" t="s">
        <v>126</v>
      </c>
      <c r="H92" s="124" t="s">
        <v>126</v>
      </c>
      <c r="I92" s="184"/>
      <c r="J92" s="406"/>
      <c r="K92" s="139" t="s">
        <v>126</v>
      </c>
      <c r="L92" s="54" t="s">
        <v>126</v>
      </c>
      <c r="M92" s="124" t="s">
        <v>126</v>
      </c>
      <c r="N92" s="139" t="s">
        <v>126</v>
      </c>
      <c r="O92" s="54" t="s">
        <v>126</v>
      </c>
      <c r="P92" s="124" t="s">
        <v>126</v>
      </c>
      <c r="Q92" s="139" t="s">
        <v>126</v>
      </c>
      <c r="R92" s="54" t="s">
        <v>126</v>
      </c>
      <c r="S92" s="124" t="s">
        <v>126</v>
      </c>
      <c r="T92" s="184" t="s">
        <v>126</v>
      </c>
      <c r="U92" s="54" t="s">
        <v>126</v>
      </c>
      <c r="V92" s="54" t="s">
        <v>126</v>
      </c>
      <c r="W92" s="54" t="s">
        <v>126</v>
      </c>
      <c r="X92" s="406" t="s">
        <v>126</v>
      </c>
      <c r="Y92" s="139" t="s">
        <v>126</v>
      </c>
      <c r="Z92" s="54" t="s">
        <v>126</v>
      </c>
      <c r="AA92" s="124" t="s">
        <v>126</v>
      </c>
      <c r="AB92" s="139" t="s">
        <v>126</v>
      </c>
      <c r="AC92" s="54" t="s">
        <v>126</v>
      </c>
      <c r="AD92" s="124" t="s">
        <v>126</v>
      </c>
      <c r="AE92" s="139" t="s">
        <v>126</v>
      </c>
      <c r="AF92" s="54" t="s">
        <v>126</v>
      </c>
      <c r="AG92" s="124" t="s">
        <v>126</v>
      </c>
      <c r="AH92" s="184" t="s">
        <v>126</v>
      </c>
      <c r="AI92" s="54" t="s">
        <v>126</v>
      </c>
      <c r="AJ92" s="54" t="s">
        <v>126</v>
      </c>
      <c r="AK92" s="54" t="s">
        <v>126</v>
      </c>
      <c r="AL92" s="406" t="s">
        <v>126</v>
      </c>
      <c r="AM92" s="139" t="s">
        <v>126</v>
      </c>
      <c r="AN92" s="54" t="s">
        <v>126</v>
      </c>
      <c r="AO92" s="124" t="s">
        <v>126</v>
      </c>
      <c r="AP92" s="139" t="s">
        <v>126</v>
      </c>
      <c r="AQ92" s="54" t="s">
        <v>126</v>
      </c>
      <c r="AR92" s="124" t="s">
        <v>126</v>
      </c>
      <c r="AS92" s="139" t="s">
        <v>126</v>
      </c>
      <c r="AT92" s="54" t="s">
        <v>126</v>
      </c>
      <c r="AU92" s="124" t="s">
        <v>126</v>
      </c>
      <c r="AV92" s="184" t="s">
        <v>126</v>
      </c>
      <c r="AW92" s="54" t="s">
        <v>126</v>
      </c>
      <c r="AX92" s="54" t="s">
        <v>126</v>
      </c>
      <c r="AY92" s="54" t="s">
        <v>126</v>
      </c>
      <c r="AZ92" s="406" t="s">
        <v>126</v>
      </c>
      <c r="BA92" s="139" t="s">
        <v>126</v>
      </c>
      <c r="BB92" s="54" t="s">
        <v>126</v>
      </c>
      <c r="BC92" s="124" t="s">
        <v>126</v>
      </c>
      <c r="BD92" s="139" t="s">
        <v>126</v>
      </c>
      <c r="BE92" s="54" t="s">
        <v>126</v>
      </c>
      <c r="BF92" s="54" t="s">
        <v>126</v>
      </c>
      <c r="BG92" s="124" t="s">
        <v>126</v>
      </c>
      <c r="BH92" s="139" t="s">
        <v>126</v>
      </c>
      <c r="BI92" s="54" t="s">
        <v>126</v>
      </c>
      <c r="BJ92" s="124" t="s">
        <v>126</v>
      </c>
      <c r="BK92" s="291"/>
      <c r="BL92" s="94"/>
      <c r="BM92" s="94"/>
      <c r="BN92" s="94"/>
      <c r="BO92" s="609"/>
      <c r="BP92" s="612"/>
    </row>
    <row r="93" spans="1:68" ht="52.5" customHeight="1">
      <c r="A93" s="667"/>
      <c r="B93" s="670"/>
      <c r="C93" s="549"/>
      <c r="D93" s="502"/>
      <c r="E93" s="142" t="s">
        <v>147</v>
      </c>
      <c r="F93" s="139" t="s">
        <v>126</v>
      </c>
      <c r="G93" s="54" t="s">
        <v>126</v>
      </c>
      <c r="H93" s="124" t="s">
        <v>126</v>
      </c>
      <c r="I93" s="184"/>
      <c r="J93" s="406"/>
      <c r="K93" s="139" t="s">
        <v>126</v>
      </c>
      <c r="L93" s="54" t="s">
        <v>126</v>
      </c>
      <c r="M93" s="124" t="s">
        <v>126</v>
      </c>
      <c r="N93" s="139" t="s">
        <v>126</v>
      </c>
      <c r="O93" s="54" t="s">
        <v>126</v>
      </c>
      <c r="P93" s="124" t="s">
        <v>126</v>
      </c>
      <c r="Q93" s="139" t="s">
        <v>126</v>
      </c>
      <c r="R93" s="54" t="s">
        <v>126</v>
      </c>
      <c r="S93" s="124" t="s">
        <v>126</v>
      </c>
      <c r="T93" s="184" t="s">
        <v>126</v>
      </c>
      <c r="U93" s="54" t="s">
        <v>126</v>
      </c>
      <c r="V93" s="54" t="s">
        <v>126</v>
      </c>
      <c r="W93" s="54" t="s">
        <v>126</v>
      </c>
      <c r="X93" s="406" t="s">
        <v>126</v>
      </c>
      <c r="Y93" s="139" t="s">
        <v>126</v>
      </c>
      <c r="Z93" s="54" t="s">
        <v>126</v>
      </c>
      <c r="AA93" s="124" t="s">
        <v>126</v>
      </c>
      <c r="AB93" s="139" t="s">
        <v>126</v>
      </c>
      <c r="AC93" s="54" t="s">
        <v>126</v>
      </c>
      <c r="AD93" s="124" t="s">
        <v>126</v>
      </c>
      <c r="AE93" s="139" t="s">
        <v>126</v>
      </c>
      <c r="AF93" s="54" t="s">
        <v>126</v>
      </c>
      <c r="AG93" s="124" t="s">
        <v>126</v>
      </c>
      <c r="AH93" s="184" t="s">
        <v>126</v>
      </c>
      <c r="AI93" s="54" t="s">
        <v>126</v>
      </c>
      <c r="AJ93" s="54" t="s">
        <v>126</v>
      </c>
      <c r="AK93" s="54" t="s">
        <v>126</v>
      </c>
      <c r="AL93" s="406" t="s">
        <v>126</v>
      </c>
      <c r="AM93" s="139" t="s">
        <v>126</v>
      </c>
      <c r="AN93" s="54" t="s">
        <v>126</v>
      </c>
      <c r="AO93" s="124" t="s">
        <v>126</v>
      </c>
      <c r="AP93" s="139" t="s">
        <v>126</v>
      </c>
      <c r="AQ93" s="54" t="s">
        <v>126</v>
      </c>
      <c r="AR93" s="124" t="s">
        <v>126</v>
      </c>
      <c r="AS93" s="139" t="s">
        <v>126</v>
      </c>
      <c r="AT93" s="54" t="s">
        <v>126</v>
      </c>
      <c r="AU93" s="124" t="s">
        <v>126</v>
      </c>
      <c r="AV93" s="184" t="s">
        <v>126</v>
      </c>
      <c r="AW93" s="54" t="s">
        <v>126</v>
      </c>
      <c r="AX93" s="54" t="s">
        <v>126</v>
      </c>
      <c r="AY93" s="54" t="s">
        <v>126</v>
      </c>
      <c r="AZ93" s="406" t="s">
        <v>126</v>
      </c>
      <c r="BA93" s="139" t="s">
        <v>126</v>
      </c>
      <c r="BB93" s="54" t="s">
        <v>126</v>
      </c>
      <c r="BC93" s="124" t="s">
        <v>126</v>
      </c>
      <c r="BD93" s="139" t="s">
        <v>126</v>
      </c>
      <c r="BE93" s="54" t="s">
        <v>126</v>
      </c>
      <c r="BF93" s="54" t="s">
        <v>126</v>
      </c>
      <c r="BG93" s="124" t="s">
        <v>126</v>
      </c>
      <c r="BH93" s="139" t="s">
        <v>126</v>
      </c>
      <c r="BI93" s="54" t="s">
        <v>126</v>
      </c>
      <c r="BJ93" s="124" t="s">
        <v>126</v>
      </c>
      <c r="BK93" s="95" t="e">
        <f>#REF!+#REF!</f>
        <v>#REF!</v>
      </c>
      <c r="BL93" s="96" t="e">
        <f>#REF!+#REF!</f>
        <v>#REF!</v>
      </c>
      <c r="BM93" s="96"/>
      <c r="BN93" s="96"/>
      <c r="BO93" s="609"/>
      <c r="BP93" s="612"/>
    </row>
    <row r="94" spans="1:68" ht="13.5" thickBot="1">
      <c r="A94" s="667"/>
      <c r="B94" s="670"/>
      <c r="C94" s="549"/>
      <c r="D94" s="503"/>
      <c r="E94" s="142" t="s">
        <v>18</v>
      </c>
      <c r="F94" s="139" t="s">
        <v>126</v>
      </c>
      <c r="G94" s="54" t="s">
        <v>126</v>
      </c>
      <c r="H94" s="124" t="s">
        <v>126</v>
      </c>
      <c r="I94" s="184"/>
      <c r="J94" s="406"/>
      <c r="K94" s="139" t="s">
        <v>126</v>
      </c>
      <c r="L94" s="54" t="s">
        <v>126</v>
      </c>
      <c r="M94" s="124" t="s">
        <v>126</v>
      </c>
      <c r="N94" s="139" t="s">
        <v>126</v>
      </c>
      <c r="O94" s="54" t="s">
        <v>126</v>
      </c>
      <c r="P94" s="124" t="s">
        <v>126</v>
      </c>
      <c r="Q94" s="139" t="s">
        <v>126</v>
      </c>
      <c r="R94" s="54" t="s">
        <v>126</v>
      </c>
      <c r="S94" s="124" t="s">
        <v>126</v>
      </c>
      <c r="T94" s="184" t="s">
        <v>126</v>
      </c>
      <c r="U94" s="54" t="s">
        <v>126</v>
      </c>
      <c r="V94" s="54" t="s">
        <v>126</v>
      </c>
      <c r="W94" s="54" t="s">
        <v>126</v>
      </c>
      <c r="X94" s="406" t="s">
        <v>126</v>
      </c>
      <c r="Y94" s="139" t="s">
        <v>126</v>
      </c>
      <c r="Z94" s="54" t="s">
        <v>126</v>
      </c>
      <c r="AA94" s="124" t="s">
        <v>126</v>
      </c>
      <c r="AB94" s="139" t="s">
        <v>126</v>
      </c>
      <c r="AC94" s="54" t="s">
        <v>126</v>
      </c>
      <c r="AD94" s="124" t="s">
        <v>126</v>
      </c>
      <c r="AE94" s="139" t="s">
        <v>126</v>
      </c>
      <c r="AF94" s="54" t="s">
        <v>126</v>
      </c>
      <c r="AG94" s="124" t="s">
        <v>126</v>
      </c>
      <c r="AH94" s="184" t="s">
        <v>126</v>
      </c>
      <c r="AI94" s="54" t="s">
        <v>126</v>
      </c>
      <c r="AJ94" s="54" t="s">
        <v>126</v>
      </c>
      <c r="AK94" s="54" t="s">
        <v>126</v>
      </c>
      <c r="AL94" s="406" t="s">
        <v>126</v>
      </c>
      <c r="AM94" s="139" t="s">
        <v>126</v>
      </c>
      <c r="AN94" s="54" t="s">
        <v>126</v>
      </c>
      <c r="AO94" s="124" t="s">
        <v>126</v>
      </c>
      <c r="AP94" s="139" t="s">
        <v>126</v>
      </c>
      <c r="AQ94" s="54" t="s">
        <v>126</v>
      </c>
      <c r="AR94" s="124" t="s">
        <v>126</v>
      </c>
      <c r="AS94" s="139" t="s">
        <v>126</v>
      </c>
      <c r="AT94" s="54" t="s">
        <v>126</v>
      </c>
      <c r="AU94" s="124" t="s">
        <v>126</v>
      </c>
      <c r="AV94" s="184" t="s">
        <v>126</v>
      </c>
      <c r="AW94" s="54" t="s">
        <v>126</v>
      </c>
      <c r="AX94" s="54" t="s">
        <v>126</v>
      </c>
      <c r="AY94" s="54" t="s">
        <v>126</v>
      </c>
      <c r="AZ94" s="406" t="s">
        <v>126</v>
      </c>
      <c r="BA94" s="139" t="s">
        <v>126</v>
      </c>
      <c r="BB94" s="54" t="s">
        <v>126</v>
      </c>
      <c r="BC94" s="124" t="s">
        <v>126</v>
      </c>
      <c r="BD94" s="139" t="s">
        <v>126</v>
      </c>
      <c r="BE94" s="54" t="s">
        <v>126</v>
      </c>
      <c r="BF94" s="54" t="s">
        <v>126</v>
      </c>
      <c r="BG94" s="124" t="s">
        <v>126</v>
      </c>
      <c r="BH94" s="139" t="s">
        <v>126</v>
      </c>
      <c r="BI94" s="54" t="s">
        <v>126</v>
      </c>
      <c r="BJ94" s="124" t="s">
        <v>126</v>
      </c>
      <c r="BK94" s="92"/>
      <c r="BL94" s="93"/>
      <c r="BM94" s="94"/>
      <c r="BN94" s="94"/>
      <c r="BO94" s="609"/>
      <c r="BP94" s="612"/>
    </row>
    <row r="95" spans="1:68" ht="26.25" thickBot="1">
      <c r="A95" s="668"/>
      <c r="B95" s="671"/>
      <c r="C95" s="557"/>
      <c r="D95" s="375"/>
      <c r="E95" s="143" t="s">
        <v>104</v>
      </c>
      <c r="F95" s="140" t="s">
        <v>126</v>
      </c>
      <c r="G95" s="56" t="s">
        <v>126</v>
      </c>
      <c r="H95" s="125" t="s">
        <v>126</v>
      </c>
      <c r="I95" s="184"/>
      <c r="J95" s="406"/>
      <c r="K95" s="140" t="s">
        <v>126</v>
      </c>
      <c r="L95" s="56" t="s">
        <v>126</v>
      </c>
      <c r="M95" s="125" t="s">
        <v>126</v>
      </c>
      <c r="N95" s="140" t="s">
        <v>126</v>
      </c>
      <c r="O95" s="56" t="s">
        <v>126</v>
      </c>
      <c r="P95" s="125" t="s">
        <v>126</v>
      </c>
      <c r="Q95" s="140" t="s">
        <v>126</v>
      </c>
      <c r="R95" s="56" t="s">
        <v>126</v>
      </c>
      <c r="S95" s="125" t="s">
        <v>126</v>
      </c>
      <c r="T95" s="184" t="s">
        <v>126</v>
      </c>
      <c r="U95" s="54" t="s">
        <v>126</v>
      </c>
      <c r="V95" s="54" t="s">
        <v>126</v>
      </c>
      <c r="W95" s="54" t="s">
        <v>126</v>
      </c>
      <c r="X95" s="406" t="s">
        <v>126</v>
      </c>
      <c r="Y95" s="140" t="s">
        <v>126</v>
      </c>
      <c r="Z95" s="56" t="s">
        <v>126</v>
      </c>
      <c r="AA95" s="125" t="s">
        <v>126</v>
      </c>
      <c r="AB95" s="140" t="s">
        <v>126</v>
      </c>
      <c r="AC95" s="56" t="s">
        <v>126</v>
      </c>
      <c r="AD95" s="125" t="s">
        <v>126</v>
      </c>
      <c r="AE95" s="140" t="s">
        <v>126</v>
      </c>
      <c r="AF95" s="56" t="s">
        <v>126</v>
      </c>
      <c r="AG95" s="125" t="s">
        <v>126</v>
      </c>
      <c r="AH95" s="184" t="s">
        <v>126</v>
      </c>
      <c r="AI95" s="54" t="s">
        <v>126</v>
      </c>
      <c r="AJ95" s="54" t="s">
        <v>126</v>
      </c>
      <c r="AK95" s="54" t="s">
        <v>126</v>
      </c>
      <c r="AL95" s="406" t="s">
        <v>126</v>
      </c>
      <c r="AM95" s="140" t="s">
        <v>126</v>
      </c>
      <c r="AN95" s="56" t="s">
        <v>126</v>
      </c>
      <c r="AO95" s="125" t="s">
        <v>126</v>
      </c>
      <c r="AP95" s="140" t="s">
        <v>126</v>
      </c>
      <c r="AQ95" s="56" t="s">
        <v>126</v>
      </c>
      <c r="AR95" s="125" t="s">
        <v>126</v>
      </c>
      <c r="AS95" s="140" t="s">
        <v>126</v>
      </c>
      <c r="AT95" s="56" t="s">
        <v>126</v>
      </c>
      <c r="AU95" s="125" t="s">
        <v>126</v>
      </c>
      <c r="AV95" s="184" t="s">
        <v>126</v>
      </c>
      <c r="AW95" s="54" t="s">
        <v>126</v>
      </c>
      <c r="AX95" s="54" t="s">
        <v>126</v>
      </c>
      <c r="AY95" s="54" t="s">
        <v>126</v>
      </c>
      <c r="AZ95" s="406" t="s">
        <v>126</v>
      </c>
      <c r="BA95" s="140" t="s">
        <v>126</v>
      </c>
      <c r="BB95" s="56" t="s">
        <v>126</v>
      </c>
      <c r="BC95" s="125" t="s">
        <v>126</v>
      </c>
      <c r="BD95" s="140" t="s">
        <v>126</v>
      </c>
      <c r="BE95" s="56" t="s">
        <v>126</v>
      </c>
      <c r="BF95" s="56" t="s">
        <v>126</v>
      </c>
      <c r="BG95" s="125" t="s">
        <v>126</v>
      </c>
      <c r="BH95" s="140" t="s">
        <v>126</v>
      </c>
      <c r="BI95" s="56" t="s">
        <v>126</v>
      </c>
      <c r="BJ95" s="125" t="s">
        <v>126</v>
      </c>
      <c r="BK95" s="92"/>
      <c r="BL95" s="93"/>
      <c r="BM95" s="94"/>
      <c r="BN95" s="94"/>
      <c r="BO95" s="610"/>
      <c r="BP95" s="613"/>
    </row>
    <row r="96" spans="1:68" ht="52.5" customHeight="1" thickBot="1">
      <c r="A96" s="162" t="s">
        <v>70</v>
      </c>
      <c r="B96" s="163" t="s">
        <v>85</v>
      </c>
      <c r="C96" s="302" t="s">
        <v>109</v>
      </c>
      <c r="D96" s="164" t="s">
        <v>75</v>
      </c>
      <c r="E96" s="368" t="s">
        <v>151</v>
      </c>
      <c r="F96" s="444" t="s">
        <v>32</v>
      </c>
      <c r="G96" s="377" t="s">
        <v>32</v>
      </c>
      <c r="H96" s="445" t="s">
        <v>32</v>
      </c>
      <c r="I96" s="290"/>
      <c r="J96" s="290"/>
      <c r="K96" s="376" t="s">
        <v>32</v>
      </c>
      <c r="L96" s="377" t="s">
        <v>32</v>
      </c>
      <c r="M96" s="378" t="s">
        <v>32</v>
      </c>
      <c r="N96" s="376" t="s">
        <v>32</v>
      </c>
      <c r="O96" s="377" t="s">
        <v>32</v>
      </c>
      <c r="P96" s="378" t="s">
        <v>32</v>
      </c>
      <c r="Q96" s="376" t="s">
        <v>32</v>
      </c>
      <c r="R96" s="377" t="s">
        <v>32</v>
      </c>
      <c r="S96" s="378" t="s">
        <v>32</v>
      </c>
      <c r="T96" s="127"/>
      <c r="U96" s="377"/>
      <c r="V96" s="377"/>
      <c r="W96" s="377"/>
      <c r="X96" s="392"/>
      <c r="Y96" s="444" t="s">
        <v>32</v>
      </c>
      <c r="Z96" s="379" t="s">
        <v>32</v>
      </c>
      <c r="AA96" s="446" t="s">
        <v>32</v>
      </c>
      <c r="AB96" s="444" t="s">
        <v>32</v>
      </c>
      <c r="AC96" s="379" t="s">
        <v>32</v>
      </c>
      <c r="AD96" s="446" t="s">
        <v>32</v>
      </c>
      <c r="AE96" s="373" t="s">
        <v>32</v>
      </c>
      <c r="AF96" s="379" t="s">
        <v>32</v>
      </c>
      <c r="AG96" s="446" t="s">
        <v>32</v>
      </c>
      <c r="AH96" s="127"/>
      <c r="AI96" s="69"/>
      <c r="AJ96" s="69"/>
      <c r="AK96" s="69"/>
      <c r="AL96" s="447"/>
      <c r="AM96" s="444" t="s">
        <v>32</v>
      </c>
      <c r="AN96" s="379" t="s">
        <v>32</v>
      </c>
      <c r="AO96" s="446" t="s">
        <v>32</v>
      </c>
      <c r="AP96" s="444" t="s">
        <v>32</v>
      </c>
      <c r="AQ96" s="379" t="s">
        <v>32</v>
      </c>
      <c r="AR96" s="446" t="s">
        <v>32</v>
      </c>
      <c r="AS96" s="373" t="s">
        <v>32</v>
      </c>
      <c r="AT96" s="379" t="s">
        <v>32</v>
      </c>
      <c r="AU96" s="379" t="s">
        <v>32</v>
      </c>
      <c r="AV96" s="377"/>
      <c r="AW96" s="69"/>
      <c r="AX96" s="69"/>
      <c r="AY96" s="69"/>
      <c r="AZ96" s="447"/>
      <c r="BA96" s="444" t="s">
        <v>32</v>
      </c>
      <c r="BB96" s="379" t="s">
        <v>32</v>
      </c>
      <c r="BC96" s="446" t="s">
        <v>32</v>
      </c>
      <c r="BD96" s="444" t="s">
        <v>32</v>
      </c>
      <c r="BE96" s="379" t="s">
        <v>32</v>
      </c>
      <c r="BF96" s="448"/>
      <c r="BG96" s="446" t="s">
        <v>32</v>
      </c>
      <c r="BH96" s="373" t="s">
        <v>126</v>
      </c>
      <c r="BI96" s="379" t="s">
        <v>32</v>
      </c>
      <c r="BJ96" s="446" t="s">
        <v>32</v>
      </c>
      <c r="BK96" s="191"/>
      <c r="BL96" s="97"/>
      <c r="BM96" s="98"/>
      <c r="BN96" s="98"/>
      <c r="BO96" s="357" t="s">
        <v>144</v>
      </c>
      <c r="BP96" s="358"/>
    </row>
    <row r="97" spans="1:68" ht="99" customHeight="1" thickBot="1">
      <c r="A97" s="165" t="s">
        <v>71</v>
      </c>
      <c r="B97" s="166" t="s">
        <v>86</v>
      </c>
      <c r="C97" s="167" t="s">
        <v>82</v>
      </c>
      <c r="D97" s="112" t="s">
        <v>76</v>
      </c>
      <c r="E97" s="256" t="s">
        <v>152</v>
      </c>
      <c r="F97" s="227" t="s">
        <v>32</v>
      </c>
      <c r="G97" s="228" t="s">
        <v>32</v>
      </c>
      <c r="H97" s="229" t="s">
        <v>32</v>
      </c>
      <c r="I97" s="319"/>
      <c r="J97" s="319"/>
      <c r="K97" s="227" t="s">
        <v>32</v>
      </c>
      <c r="L97" s="230" t="s">
        <v>32</v>
      </c>
      <c r="M97" s="231" t="s">
        <v>32</v>
      </c>
      <c r="N97" s="227" t="s">
        <v>32</v>
      </c>
      <c r="O97" s="230" t="s">
        <v>32</v>
      </c>
      <c r="P97" s="231" t="s">
        <v>32</v>
      </c>
      <c r="Q97" s="227" t="s">
        <v>32</v>
      </c>
      <c r="R97" s="230" t="s">
        <v>32</v>
      </c>
      <c r="S97" s="231" t="s">
        <v>32</v>
      </c>
      <c r="T97" s="232"/>
      <c r="U97" s="230"/>
      <c r="V97" s="230"/>
      <c r="W97" s="230"/>
      <c r="X97" s="233"/>
      <c r="Y97" s="227" t="s">
        <v>32</v>
      </c>
      <c r="Z97" s="228" t="s">
        <v>32</v>
      </c>
      <c r="AA97" s="229" t="s">
        <v>32</v>
      </c>
      <c r="AB97" s="234" t="s">
        <v>32</v>
      </c>
      <c r="AC97" s="228" t="s">
        <v>32</v>
      </c>
      <c r="AD97" s="229" t="s">
        <v>32</v>
      </c>
      <c r="AE97" s="235" t="s">
        <v>32</v>
      </c>
      <c r="AF97" s="228" t="s">
        <v>32</v>
      </c>
      <c r="AG97" s="229" t="s">
        <v>32</v>
      </c>
      <c r="AH97" s="232"/>
      <c r="AI97" s="236"/>
      <c r="AJ97" s="236"/>
      <c r="AK97" s="236"/>
      <c r="AL97" s="237"/>
      <c r="AM97" s="234" t="s">
        <v>32</v>
      </c>
      <c r="AN97" s="228" t="s">
        <v>32</v>
      </c>
      <c r="AO97" s="229" t="s">
        <v>32</v>
      </c>
      <c r="AP97" s="234" t="s">
        <v>32</v>
      </c>
      <c r="AQ97" s="228" t="s">
        <v>32</v>
      </c>
      <c r="AR97" s="229" t="s">
        <v>32</v>
      </c>
      <c r="AS97" s="235" t="s">
        <v>32</v>
      </c>
      <c r="AT97" s="228" t="s">
        <v>32</v>
      </c>
      <c r="AU97" s="228" t="s">
        <v>32</v>
      </c>
      <c r="AV97" s="230"/>
      <c r="AW97" s="236"/>
      <c r="AX97" s="236"/>
      <c r="AY97" s="236"/>
      <c r="AZ97" s="237"/>
      <c r="BA97" s="234" t="s">
        <v>32</v>
      </c>
      <c r="BB97" s="228" t="s">
        <v>32</v>
      </c>
      <c r="BC97" s="229" t="s">
        <v>32</v>
      </c>
      <c r="BD97" s="234" t="s">
        <v>32</v>
      </c>
      <c r="BE97" s="228" t="s">
        <v>32</v>
      </c>
      <c r="BF97" s="238"/>
      <c r="BG97" s="229" t="s">
        <v>32</v>
      </c>
      <c r="BH97" s="235" t="s">
        <v>32</v>
      </c>
      <c r="BI97" s="228" t="s">
        <v>32</v>
      </c>
      <c r="BJ97" s="229" t="s">
        <v>32</v>
      </c>
      <c r="BK97" s="161"/>
      <c r="BL97" s="99"/>
      <c r="BM97" s="100"/>
      <c r="BN97" s="100"/>
      <c r="BO97" s="359" t="s">
        <v>145</v>
      </c>
      <c r="BP97" s="360"/>
    </row>
    <row r="98" spans="1:68" ht="13.5" thickBot="1">
      <c r="A98" s="509" t="s">
        <v>43</v>
      </c>
      <c r="B98" s="510"/>
      <c r="C98" s="510"/>
      <c r="D98" s="510"/>
      <c r="E98" s="325" t="s">
        <v>39</v>
      </c>
      <c r="F98" s="331">
        <f>F15</f>
        <v>295144.3000000001</v>
      </c>
      <c r="G98" s="332">
        <f>G15</f>
        <v>287495.3</v>
      </c>
      <c r="H98" s="333">
        <f>G98/F98*100</f>
        <v>97.408386338479133</v>
      </c>
      <c r="I98" s="337"/>
      <c r="J98" s="340"/>
      <c r="K98" s="464">
        <f>K15</f>
        <v>493.1</v>
      </c>
      <c r="L98" s="338">
        <f>L15</f>
        <v>471.1</v>
      </c>
      <c r="M98" s="465">
        <f>L98/K98*100</f>
        <v>95.538430338673692</v>
      </c>
      <c r="N98" s="464">
        <f t="shared" ref="N98:W98" si="40">N15</f>
        <v>17261.5</v>
      </c>
      <c r="O98" s="338">
        <f t="shared" si="40"/>
        <v>17108.5</v>
      </c>
      <c r="P98" s="465">
        <f t="shared" si="40"/>
        <v>99.11363438866843</v>
      </c>
      <c r="Q98" s="464">
        <f t="shared" si="40"/>
        <v>38748.799999999996</v>
      </c>
      <c r="R98" s="338">
        <f t="shared" si="40"/>
        <v>33011.199999999997</v>
      </c>
      <c r="S98" s="465">
        <f t="shared" si="40"/>
        <v>85.192831778016355</v>
      </c>
      <c r="T98" s="468">
        <f t="shared" si="40"/>
        <v>0</v>
      </c>
      <c r="U98" s="339">
        <f t="shared" si="40"/>
        <v>0</v>
      </c>
      <c r="V98" s="339">
        <f t="shared" si="40"/>
        <v>0</v>
      </c>
      <c r="W98" s="339">
        <f t="shared" si="40"/>
        <v>0</v>
      </c>
      <c r="X98" s="240">
        <f>K98+N98+Q98</f>
        <v>56503.399999999994</v>
      </c>
      <c r="Y98" s="331">
        <f>Y15</f>
        <v>17973.7</v>
      </c>
      <c r="Z98" s="332">
        <f>Z15</f>
        <v>18310.099999999999</v>
      </c>
      <c r="AA98" s="333">
        <f>Z98/Y98*100</f>
        <v>101.8716235388373</v>
      </c>
      <c r="AB98" s="331">
        <f>AB15</f>
        <v>11293.3</v>
      </c>
      <c r="AC98" s="332">
        <f>AC15</f>
        <v>11110.300000000001</v>
      </c>
      <c r="AD98" s="333">
        <f>AC98/AB98*100</f>
        <v>98.379570187633391</v>
      </c>
      <c r="AE98" s="331">
        <f t="shared" ref="AE98:AK98" si="41">AE15</f>
        <v>30243.199999999997</v>
      </c>
      <c r="AF98" s="332">
        <f t="shared" si="41"/>
        <v>18284.800000000003</v>
      </c>
      <c r="AG98" s="333">
        <f t="shared" si="41"/>
        <v>60.459210665538052</v>
      </c>
      <c r="AH98" s="337">
        <f t="shared" si="41"/>
        <v>0</v>
      </c>
      <c r="AI98" s="332">
        <f t="shared" si="41"/>
        <v>0</v>
      </c>
      <c r="AJ98" s="332">
        <f t="shared" si="41"/>
        <v>0</v>
      </c>
      <c r="AK98" s="332">
        <f t="shared" si="41"/>
        <v>0</v>
      </c>
      <c r="AL98" s="240">
        <f>Y98+AB98+AE98</f>
        <v>59510.2</v>
      </c>
      <c r="AM98" s="331">
        <f>AM15</f>
        <v>16585.399999999994</v>
      </c>
      <c r="AN98" s="332">
        <f>AN15</f>
        <v>16942.8</v>
      </c>
      <c r="AO98" s="333">
        <f>AN98/AM98*100</f>
        <v>102.154907328132</v>
      </c>
      <c r="AP98" s="337">
        <f>AP15</f>
        <v>22953.600000000002</v>
      </c>
      <c r="AQ98" s="332">
        <f>AQ15</f>
        <v>23833.800000000003</v>
      </c>
      <c r="AR98" s="333">
        <f>AR15</f>
        <v>100</v>
      </c>
      <c r="AS98" s="331">
        <f>AS15</f>
        <v>84529.200000000012</v>
      </c>
      <c r="AT98" s="332">
        <f>AT15</f>
        <v>28503.000000000004</v>
      </c>
      <c r="AU98" s="333">
        <f>AT98/AS98*100</f>
        <v>33.719708692380856</v>
      </c>
      <c r="AV98" s="337">
        <f t="shared" ref="AV98:BF98" si="42">AV15</f>
        <v>0</v>
      </c>
      <c r="AW98" s="332">
        <f t="shared" si="42"/>
        <v>0</v>
      </c>
      <c r="AX98" s="332">
        <f t="shared" si="42"/>
        <v>0</v>
      </c>
      <c r="AY98" s="332">
        <f t="shared" si="42"/>
        <v>0</v>
      </c>
      <c r="AZ98" s="240">
        <f t="shared" si="42"/>
        <v>124068.20000000003</v>
      </c>
      <c r="BA98" s="331">
        <f t="shared" si="42"/>
        <v>17119.900000000001</v>
      </c>
      <c r="BB98" s="332">
        <f t="shared" si="42"/>
        <v>26839.9</v>
      </c>
      <c r="BC98" s="333">
        <f t="shared" si="42"/>
        <v>100</v>
      </c>
      <c r="BD98" s="331">
        <f t="shared" si="42"/>
        <v>12271.800000000001</v>
      </c>
      <c r="BE98" s="332">
        <f t="shared" si="42"/>
        <v>53750.000000000007</v>
      </c>
      <c r="BF98" s="332">
        <f t="shared" si="42"/>
        <v>0</v>
      </c>
      <c r="BG98" s="333">
        <v>100</v>
      </c>
      <c r="BH98" s="337">
        <f t="shared" ref="BH98:BM98" si="43">BH15</f>
        <v>25670.799999999999</v>
      </c>
      <c r="BI98" s="332">
        <f t="shared" si="43"/>
        <v>39329.800000000003</v>
      </c>
      <c r="BJ98" s="333">
        <f t="shared" si="43"/>
        <v>100</v>
      </c>
      <c r="BK98" s="148">
        <f t="shared" si="43"/>
        <v>52360.3</v>
      </c>
      <c r="BL98" s="116">
        <f t="shared" si="43"/>
        <v>115852.20000000001</v>
      </c>
      <c r="BM98" s="116">
        <f t="shared" si="43"/>
        <v>55062.5</v>
      </c>
      <c r="BN98" s="413">
        <f>BA98+BD98+BH98</f>
        <v>55062.5</v>
      </c>
      <c r="BO98" s="531"/>
      <c r="BP98" s="531"/>
    </row>
    <row r="99" spans="1:68" ht="13.5" thickBot="1">
      <c r="A99" s="511"/>
      <c r="B99" s="512"/>
      <c r="C99" s="512"/>
      <c r="D99" s="512"/>
      <c r="E99" s="194" t="s">
        <v>103</v>
      </c>
      <c r="F99" s="449">
        <v>0</v>
      </c>
      <c r="G99" s="450">
        <v>0</v>
      </c>
      <c r="H99" s="451">
        <v>0</v>
      </c>
      <c r="I99" s="452"/>
      <c r="J99" s="455"/>
      <c r="K99" s="466">
        <v>0</v>
      </c>
      <c r="L99" s="453">
        <v>0</v>
      </c>
      <c r="M99" s="467">
        <v>0</v>
      </c>
      <c r="N99" s="466">
        <v>0</v>
      </c>
      <c r="O99" s="453">
        <v>0</v>
      </c>
      <c r="P99" s="467">
        <v>0</v>
      </c>
      <c r="Q99" s="466">
        <v>0</v>
      </c>
      <c r="R99" s="453">
        <v>0</v>
      </c>
      <c r="S99" s="467">
        <v>0</v>
      </c>
      <c r="T99" s="469"/>
      <c r="U99" s="454"/>
      <c r="V99" s="454"/>
      <c r="W99" s="454"/>
      <c r="X99" s="282"/>
      <c r="Y99" s="449">
        <v>0</v>
      </c>
      <c r="Z99" s="450">
        <v>0</v>
      </c>
      <c r="AA99" s="451">
        <v>0</v>
      </c>
      <c r="AB99" s="449">
        <v>0</v>
      </c>
      <c r="AC99" s="450">
        <v>0</v>
      </c>
      <c r="AD99" s="451">
        <v>0</v>
      </c>
      <c r="AE99" s="449">
        <v>0</v>
      </c>
      <c r="AF99" s="450">
        <v>0</v>
      </c>
      <c r="AG99" s="451">
        <v>0</v>
      </c>
      <c r="AH99" s="452"/>
      <c r="AI99" s="450"/>
      <c r="AJ99" s="450"/>
      <c r="AK99" s="450"/>
      <c r="AL99" s="282"/>
      <c r="AM99" s="334">
        <v>0</v>
      </c>
      <c r="AN99" s="239">
        <v>0</v>
      </c>
      <c r="AO99" s="335">
        <v>0</v>
      </c>
      <c r="AP99" s="452">
        <v>0</v>
      </c>
      <c r="AQ99" s="450">
        <v>0</v>
      </c>
      <c r="AR99" s="451">
        <v>0</v>
      </c>
      <c r="AS99" s="449">
        <v>0</v>
      </c>
      <c r="AT99" s="450">
        <v>0</v>
      </c>
      <c r="AU99" s="451">
        <v>0</v>
      </c>
      <c r="AV99" s="452"/>
      <c r="AW99" s="450"/>
      <c r="AX99" s="450"/>
      <c r="AY99" s="450"/>
      <c r="AZ99" s="282"/>
      <c r="BA99" s="449">
        <v>0</v>
      </c>
      <c r="BB99" s="450">
        <v>0</v>
      </c>
      <c r="BC99" s="451">
        <v>0</v>
      </c>
      <c r="BD99" s="449">
        <v>0</v>
      </c>
      <c r="BE99" s="450">
        <v>0</v>
      </c>
      <c r="BF99" s="450"/>
      <c r="BG99" s="451">
        <v>0</v>
      </c>
      <c r="BH99" s="452">
        <v>0</v>
      </c>
      <c r="BI99" s="450">
        <v>0</v>
      </c>
      <c r="BJ99" s="451">
        <v>0</v>
      </c>
      <c r="BK99" s="456"/>
      <c r="BL99" s="457"/>
      <c r="BM99" s="457"/>
      <c r="BN99" s="413"/>
      <c r="BO99" s="532"/>
      <c r="BP99" s="532"/>
    </row>
    <row r="100" spans="1:68" ht="54.75" customHeight="1" thickBot="1">
      <c r="A100" s="511"/>
      <c r="B100" s="512"/>
      <c r="C100" s="512"/>
      <c r="D100" s="512"/>
      <c r="E100" s="326" t="s">
        <v>147</v>
      </c>
      <c r="F100" s="336">
        <f>F17</f>
        <v>3804.8</v>
      </c>
      <c r="G100" s="239">
        <f t="shared" ref="G100:BM101" si="44">G17</f>
        <v>3804.6000000000004</v>
      </c>
      <c r="H100" s="335">
        <f>G100/F100*100</f>
        <v>99.994743481917581</v>
      </c>
      <c r="I100" s="324"/>
      <c r="J100" s="329"/>
      <c r="K100" s="334">
        <f t="shared" si="44"/>
        <v>0</v>
      </c>
      <c r="L100" s="239">
        <f t="shared" si="44"/>
        <v>0</v>
      </c>
      <c r="M100" s="335">
        <f t="shared" si="44"/>
        <v>0</v>
      </c>
      <c r="N100" s="334">
        <f t="shared" si="44"/>
        <v>0</v>
      </c>
      <c r="O100" s="239">
        <f t="shared" si="44"/>
        <v>0</v>
      </c>
      <c r="P100" s="335">
        <f t="shared" si="44"/>
        <v>0</v>
      </c>
      <c r="Q100" s="334">
        <f t="shared" si="44"/>
        <v>320</v>
      </c>
      <c r="R100" s="239">
        <f t="shared" si="44"/>
        <v>320</v>
      </c>
      <c r="S100" s="335">
        <f t="shared" si="44"/>
        <v>100</v>
      </c>
      <c r="T100" s="324">
        <f t="shared" si="44"/>
        <v>0</v>
      </c>
      <c r="U100" s="239">
        <f t="shared" si="44"/>
        <v>0</v>
      </c>
      <c r="V100" s="239">
        <f t="shared" si="44"/>
        <v>0</v>
      </c>
      <c r="W100" s="239">
        <f t="shared" si="44"/>
        <v>0</v>
      </c>
      <c r="X100" s="241">
        <f>K100+N100+Q100</f>
        <v>320</v>
      </c>
      <c r="Y100" s="334">
        <f t="shared" si="44"/>
        <v>200</v>
      </c>
      <c r="Z100" s="239">
        <f t="shared" si="44"/>
        <v>199.4</v>
      </c>
      <c r="AA100" s="335">
        <f>Z100/Y100*100</f>
        <v>99.7</v>
      </c>
      <c r="AB100" s="334">
        <f t="shared" si="44"/>
        <v>555.6</v>
      </c>
      <c r="AC100" s="239">
        <f t="shared" si="44"/>
        <v>395.6</v>
      </c>
      <c r="AD100" s="335">
        <f t="shared" si="44"/>
        <v>71.202303815694748</v>
      </c>
      <c r="AE100" s="334">
        <f t="shared" si="44"/>
        <v>387.7</v>
      </c>
      <c r="AF100" s="239">
        <f t="shared" si="44"/>
        <v>481.1</v>
      </c>
      <c r="AG100" s="335">
        <v>100</v>
      </c>
      <c r="AH100" s="324">
        <f t="shared" si="44"/>
        <v>0</v>
      </c>
      <c r="AI100" s="239">
        <f t="shared" si="44"/>
        <v>0</v>
      </c>
      <c r="AJ100" s="239">
        <f t="shared" si="44"/>
        <v>0</v>
      </c>
      <c r="AK100" s="239">
        <f t="shared" si="44"/>
        <v>0</v>
      </c>
      <c r="AL100" s="241">
        <f>Y100+AB100+AE100</f>
        <v>1143.3</v>
      </c>
      <c r="AM100" s="334">
        <f t="shared" si="44"/>
        <v>778.9</v>
      </c>
      <c r="AN100" s="239">
        <f t="shared" si="44"/>
        <v>471.8</v>
      </c>
      <c r="AO100" s="335">
        <f>AN100/AM100*100</f>
        <v>60.572602387983054</v>
      </c>
      <c r="AP100" s="324">
        <f t="shared" si="44"/>
        <v>86</v>
      </c>
      <c r="AQ100" s="239">
        <f t="shared" si="44"/>
        <v>132.19999999999999</v>
      </c>
      <c r="AR100" s="335">
        <f t="shared" si="44"/>
        <v>100</v>
      </c>
      <c r="AS100" s="334">
        <f t="shared" si="44"/>
        <v>0</v>
      </c>
      <c r="AT100" s="239">
        <f t="shared" si="44"/>
        <v>105.8</v>
      </c>
      <c r="AU100" s="335">
        <f t="shared" si="44"/>
        <v>100</v>
      </c>
      <c r="AV100" s="324">
        <f t="shared" si="44"/>
        <v>0</v>
      </c>
      <c r="AW100" s="239">
        <f t="shared" si="44"/>
        <v>0</v>
      </c>
      <c r="AX100" s="239">
        <f t="shared" si="44"/>
        <v>0</v>
      </c>
      <c r="AY100" s="239">
        <f t="shared" si="44"/>
        <v>0</v>
      </c>
      <c r="AZ100" s="241">
        <f t="shared" si="44"/>
        <v>864.9</v>
      </c>
      <c r="BA100" s="334">
        <f t="shared" si="44"/>
        <v>0</v>
      </c>
      <c r="BB100" s="239">
        <f t="shared" si="44"/>
        <v>556.20000000000005</v>
      </c>
      <c r="BC100" s="335">
        <f t="shared" si="44"/>
        <v>100</v>
      </c>
      <c r="BD100" s="334">
        <f t="shared" si="44"/>
        <v>0</v>
      </c>
      <c r="BE100" s="239">
        <f t="shared" si="44"/>
        <v>0</v>
      </c>
      <c r="BF100" s="239">
        <f t="shared" si="44"/>
        <v>0</v>
      </c>
      <c r="BG100" s="335">
        <f t="shared" si="44"/>
        <v>0</v>
      </c>
      <c r="BH100" s="324">
        <f t="shared" si="44"/>
        <v>1476.6</v>
      </c>
      <c r="BI100" s="239">
        <f t="shared" si="44"/>
        <v>1142.5</v>
      </c>
      <c r="BJ100" s="335">
        <f t="shared" si="44"/>
        <v>77.373696329405391</v>
      </c>
      <c r="BK100" s="149">
        <f t="shared" si="44"/>
        <v>656.9</v>
      </c>
      <c r="BL100" s="117">
        <f t="shared" si="44"/>
        <v>656.9</v>
      </c>
      <c r="BM100" s="117">
        <f t="shared" si="44"/>
        <v>1476.6</v>
      </c>
      <c r="BN100" s="413">
        <f t="shared" ref="BN100:BN132" si="45">BA100+BD100+BH100</f>
        <v>1476.6</v>
      </c>
      <c r="BO100" s="532"/>
      <c r="BP100" s="532"/>
    </row>
    <row r="101" spans="1:68" ht="16.5" customHeight="1" thickBot="1">
      <c r="A101" s="511"/>
      <c r="B101" s="512"/>
      <c r="C101" s="512"/>
      <c r="D101" s="512"/>
      <c r="E101" s="362" t="s">
        <v>18</v>
      </c>
      <c r="F101" s="334">
        <f>F18</f>
        <v>291339.50000000006</v>
      </c>
      <c r="G101" s="239">
        <f t="shared" si="44"/>
        <v>283690.7</v>
      </c>
      <c r="H101" s="335">
        <f>G101/F101*100</f>
        <v>97.374609347513797</v>
      </c>
      <c r="I101" s="324"/>
      <c r="J101" s="329"/>
      <c r="K101" s="334">
        <f t="shared" si="44"/>
        <v>493.1</v>
      </c>
      <c r="L101" s="239">
        <f t="shared" si="44"/>
        <v>471.1</v>
      </c>
      <c r="M101" s="335">
        <f t="shared" si="44"/>
        <v>95.538430338673692</v>
      </c>
      <c r="N101" s="334">
        <f t="shared" si="44"/>
        <v>17261.5</v>
      </c>
      <c r="O101" s="239">
        <f t="shared" si="44"/>
        <v>17108.5</v>
      </c>
      <c r="P101" s="335">
        <f t="shared" si="44"/>
        <v>99.11363438866843</v>
      </c>
      <c r="Q101" s="334">
        <f t="shared" si="44"/>
        <v>38428.799999999996</v>
      </c>
      <c r="R101" s="239">
        <f t="shared" si="44"/>
        <v>32691.200000000001</v>
      </c>
      <c r="S101" s="335">
        <f t="shared" si="44"/>
        <v>85.069531184944637</v>
      </c>
      <c r="T101" s="324">
        <f t="shared" si="44"/>
        <v>0</v>
      </c>
      <c r="U101" s="239">
        <f t="shared" si="44"/>
        <v>0</v>
      </c>
      <c r="V101" s="239">
        <f t="shared" si="44"/>
        <v>0</v>
      </c>
      <c r="W101" s="239">
        <f t="shared" si="44"/>
        <v>0</v>
      </c>
      <c r="X101" s="241">
        <f>K101+N101+Q101</f>
        <v>56183.399999999994</v>
      </c>
      <c r="Y101" s="334">
        <f t="shared" si="44"/>
        <v>17773.7</v>
      </c>
      <c r="Z101" s="239">
        <f t="shared" si="44"/>
        <v>18110.699999999997</v>
      </c>
      <c r="AA101" s="335">
        <f>Z101/Y101*100</f>
        <v>101.89605990874155</v>
      </c>
      <c r="AB101" s="334">
        <f t="shared" si="44"/>
        <v>10737.699999999999</v>
      </c>
      <c r="AC101" s="239">
        <f t="shared" si="44"/>
        <v>10714.7</v>
      </c>
      <c r="AD101" s="335">
        <f>AC101/AB101*100</f>
        <v>99.78580142861135</v>
      </c>
      <c r="AE101" s="334">
        <f t="shared" si="44"/>
        <v>29855.499999999996</v>
      </c>
      <c r="AF101" s="239">
        <f t="shared" si="44"/>
        <v>17803.7</v>
      </c>
      <c r="AG101" s="335">
        <f t="shared" si="44"/>
        <v>59.632898460920103</v>
      </c>
      <c r="AH101" s="324">
        <f t="shared" si="44"/>
        <v>0</v>
      </c>
      <c r="AI101" s="239">
        <f t="shared" si="44"/>
        <v>0</v>
      </c>
      <c r="AJ101" s="239">
        <f t="shared" si="44"/>
        <v>0</v>
      </c>
      <c r="AK101" s="239">
        <f t="shared" si="44"/>
        <v>0</v>
      </c>
      <c r="AL101" s="241">
        <f>Y101+AB101+AE101</f>
        <v>58366.899999999994</v>
      </c>
      <c r="AM101" s="334">
        <f t="shared" si="44"/>
        <v>15806.499999999995</v>
      </c>
      <c r="AN101" s="239">
        <f t="shared" si="44"/>
        <v>16471</v>
      </c>
      <c r="AO101" s="335">
        <f>AN101/AM101*100</f>
        <v>104.20396672255087</v>
      </c>
      <c r="AP101" s="324">
        <f t="shared" si="44"/>
        <v>22867.600000000002</v>
      </c>
      <c r="AQ101" s="239">
        <f t="shared" si="44"/>
        <v>23701.600000000002</v>
      </c>
      <c r="AR101" s="335">
        <f t="shared" si="44"/>
        <v>100</v>
      </c>
      <c r="AS101" s="334">
        <f t="shared" si="44"/>
        <v>84529.200000000012</v>
      </c>
      <c r="AT101" s="239">
        <f t="shared" si="44"/>
        <v>28397.200000000004</v>
      </c>
      <c r="AU101" s="335">
        <f t="shared" si="44"/>
        <v>33.594544843675322</v>
      </c>
      <c r="AV101" s="324">
        <f t="shared" si="44"/>
        <v>0</v>
      </c>
      <c r="AW101" s="239">
        <f t="shared" si="44"/>
        <v>0</v>
      </c>
      <c r="AX101" s="239">
        <f t="shared" si="44"/>
        <v>0</v>
      </c>
      <c r="AY101" s="239">
        <f t="shared" si="44"/>
        <v>0</v>
      </c>
      <c r="AZ101" s="241">
        <f t="shared" si="44"/>
        <v>123203.30000000003</v>
      </c>
      <c r="BA101" s="334">
        <f t="shared" si="44"/>
        <v>17119.900000000001</v>
      </c>
      <c r="BB101" s="239">
        <f t="shared" si="44"/>
        <v>26283.7</v>
      </c>
      <c r="BC101" s="335">
        <f t="shared" si="44"/>
        <v>100</v>
      </c>
      <c r="BD101" s="334">
        <f t="shared" si="44"/>
        <v>12271.800000000001</v>
      </c>
      <c r="BE101" s="239">
        <f t="shared" si="44"/>
        <v>53750.000000000007</v>
      </c>
      <c r="BF101" s="239">
        <f t="shared" si="44"/>
        <v>0</v>
      </c>
      <c r="BG101" s="335">
        <v>100</v>
      </c>
      <c r="BH101" s="324">
        <f t="shared" si="44"/>
        <v>24194.199999999997</v>
      </c>
      <c r="BI101" s="239">
        <f t="shared" si="44"/>
        <v>38187.300000000003</v>
      </c>
      <c r="BJ101" s="335">
        <f t="shared" si="44"/>
        <v>100</v>
      </c>
      <c r="BK101" s="150">
        <f t="shared" si="44"/>
        <v>33516.199999999997</v>
      </c>
      <c r="BL101" s="118">
        <f t="shared" si="44"/>
        <v>28732.799999999999</v>
      </c>
      <c r="BM101" s="118">
        <f t="shared" si="44"/>
        <v>53585.9</v>
      </c>
      <c r="BN101" s="413">
        <f t="shared" si="45"/>
        <v>53585.9</v>
      </c>
      <c r="BO101" s="532"/>
      <c r="BP101" s="532"/>
    </row>
    <row r="102" spans="1:68" ht="55.5" customHeight="1" thickBot="1">
      <c r="A102" s="511"/>
      <c r="B102" s="512"/>
      <c r="C102" s="512"/>
      <c r="D102" s="512"/>
      <c r="E102" s="195" t="s">
        <v>153</v>
      </c>
      <c r="F102" s="262">
        <v>0</v>
      </c>
      <c r="G102" s="458">
        <v>0</v>
      </c>
      <c r="H102" s="459">
        <v>0</v>
      </c>
      <c r="I102" s="460"/>
      <c r="J102" s="461"/>
      <c r="K102" s="262">
        <v>0</v>
      </c>
      <c r="L102" s="458">
        <v>0</v>
      </c>
      <c r="M102" s="459">
        <v>0</v>
      </c>
      <c r="N102" s="262">
        <v>0</v>
      </c>
      <c r="O102" s="458">
        <v>0</v>
      </c>
      <c r="P102" s="459">
        <v>0</v>
      </c>
      <c r="Q102" s="262">
        <v>0</v>
      </c>
      <c r="R102" s="458">
        <v>0</v>
      </c>
      <c r="S102" s="459">
        <v>0</v>
      </c>
      <c r="T102" s="460"/>
      <c r="U102" s="458"/>
      <c r="V102" s="458"/>
      <c r="W102" s="458"/>
      <c r="X102" s="270"/>
      <c r="Y102" s="262">
        <v>0</v>
      </c>
      <c r="Z102" s="458">
        <v>0</v>
      </c>
      <c r="AA102" s="459">
        <v>0</v>
      </c>
      <c r="AB102" s="262">
        <v>0</v>
      </c>
      <c r="AC102" s="458">
        <v>0</v>
      </c>
      <c r="AD102" s="459">
        <v>0</v>
      </c>
      <c r="AE102" s="262">
        <v>0</v>
      </c>
      <c r="AF102" s="458">
        <v>0</v>
      </c>
      <c r="AG102" s="459">
        <v>0</v>
      </c>
      <c r="AH102" s="460"/>
      <c r="AI102" s="458"/>
      <c r="AJ102" s="458"/>
      <c r="AK102" s="458"/>
      <c r="AL102" s="270"/>
      <c r="AM102" s="334">
        <v>0</v>
      </c>
      <c r="AN102" s="239">
        <v>0</v>
      </c>
      <c r="AO102" s="335">
        <v>0</v>
      </c>
      <c r="AP102" s="460">
        <v>0</v>
      </c>
      <c r="AQ102" s="458">
        <v>0</v>
      </c>
      <c r="AR102" s="459">
        <v>0</v>
      </c>
      <c r="AS102" s="262">
        <v>0</v>
      </c>
      <c r="AT102" s="458">
        <v>0</v>
      </c>
      <c r="AU102" s="459">
        <v>0</v>
      </c>
      <c r="AV102" s="460"/>
      <c r="AW102" s="458"/>
      <c r="AX102" s="458"/>
      <c r="AY102" s="458"/>
      <c r="AZ102" s="270"/>
      <c r="BA102" s="262">
        <v>0</v>
      </c>
      <c r="BB102" s="458">
        <v>0</v>
      </c>
      <c r="BC102" s="459">
        <v>0</v>
      </c>
      <c r="BD102" s="262">
        <v>0</v>
      </c>
      <c r="BE102" s="458">
        <v>0</v>
      </c>
      <c r="BF102" s="458"/>
      <c r="BG102" s="459">
        <v>0</v>
      </c>
      <c r="BH102" s="460">
        <v>0</v>
      </c>
      <c r="BI102" s="458">
        <v>0</v>
      </c>
      <c r="BJ102" s="461">
        <v>0</v>
      </c>
      <c r="BK102" s="150"/>
      <c r="BL102" s="150"/>
      <c r="BM102" s="150"/>
      <c r="BN102" s="462"/>
      <c r="BO102" s="532"/>
      <c r="BP102" s="532"/>
    </row>
    <row r="103" spans="1:68" ht="26.25" customHeight="1" thickBot="1">
      <c r="A103" s="513"/>
      <c r="B103" s="514"/>
      <c r="C103" s="514"/>
      <c r="D103" s="514"/>
      <c r="E103" s="327" t="s">
        <v>55</v>
      </c>
      <c r="F103" s="341">
        <f>F79+F26</f>
        <v>1602.9</v>
      </c>
      <c r="G103" s="342">
        <f>G79+AC103+G26</f>
        <v>1576.9</v>
      </c>
      <c r="H103" s="343">
        <f>G103/F103*100</f>
        <v>98.377939983779399</v>
      </c>
      <c r="I103" s="344"/>
      <c r="J103" s="463"/>
      <c r="K103" s="341">
        <f t="shared" ref="K103:P103" si="46">K79+AE103+K26</f>
        <v>0</v>
      </c>
      <c r="L103" s="342">
        <f t="shared" si="46"/>
        <v>0</v>
      </c>
      <c r="M103" s="343">
        <f t="shared" si="46"/>
        <v>0</v>
      </c>
      <c r="N103" s="341">
        <f t="shared" si="46"/>
        <v>0</v>
      </c>
      <c r="O103" s="342">
        <f t="shared" si="46"/>
        <v>0</v>
      </c>
      <c r="P103" s="343">
        <f t="shared" si="46"/>
        <v>0</v>
      </c>
      <c r="Q103" s="341">
        <f>Q26+Q79</f>
        <v>1441.9</v>
      </c>
      <c r="R103" s="342">
        <f t="shared" ref="R103:BM103" si="47">R26+R79</f>
        <v>0</v>
      </c>
      <c r="S103" s="343">
        <f t="shared" si="47"/>
        <v>0</v>
      </c>
      <c r="T103" s="344">
        <f t="shared" si="47"/>
        <v>0</v>
      </c>
      <c r="U103" s="342">
        <f t="shared" si="47"/>
        <v>0</v>
      </c>
      <c r="V103" s="342">
        <f t="shared" si="47"/>
        <v>0</v>
      </c>
      <c r="W103" s="342">
        <f t="shared" si="47"/>
        <v>0</v>
      </c>
      <c r="X103" s="463">
        <f t="shared" si="47"/>
        <v>0</v>
      </c>
      <c r="Y103" s="341">
        <f t="shared" si="47"/>
        <v>0</v>
      </c>
      <c r="Z103" s="342">
        <f t="shared" si="47"/>
        <v>1441.9</v>
      </c>
      <c r="AA103" s="343">
        <f t="shared" si="47"/>
        <v>100</v>
      </c>
      <c r="AB103" s="341">
        <f t="shared" si="47"/>
        <v>161</v>
      </c>
      <c r="AC103" s="342">
        <f t="shared" si="47"/>
        <v>0</v>
      </c>
      <c r="AD103" s="343">
        <f t="shared" si="47"/>
        <v>0</v>
      </c>
      <c r="AE103" s="341">
        <f t="shared" si="47"/>
        <v>0</v>
      </c>
      <c r="AF103" s="342">
        <f t="shared" si="47"/>
        <v>0</v>
      </c>
      <c r="AG103" s="343">
        <f t="shared" si="47"/>
        <v>0</v>
      </c>
      <c r="AH103" s="344">
        <f t="shared" si="47"/>
        <v>0</v>
      </c>
      <c r="AI103" s="342">
        <f t="shared" si="47"/>
        <v>0</v>
      </c>
      <c r="AJ103" s="342">
        <f t="shared" si="47"/>
        <v>0</v>
      </c>
      <c r="AK103" s="342">
        <f t="shared" si="47"/>
        <v>0</v>
      </c>
      <c r="AL103" s="463">
        <f t="shared" si="47"/>
        <v>161</v>
      </c>
      <c r="AM103" s="341">
        <f t="shared" si="47"/>
        <v>0</v>
      </c>
      <c r="AN103" s="342">
        <f t="shared" si="47"/>
        <v>0</v>
      </c>
      <c r="AO103" s="343">
        <f t="shared" si="47"/>
        <v>0</v>
      </c>
      <c r="AP103" s="344">
        <f t="shared" si="47"/>
        <v>0</v>
      </c>
      <c r="AQ103" s="342">
        <f t="shared" si="47"/>
        <v>0</v>
      </c>
      <c r="AR103" s="343">
        <f t="shared" si="47"/>
        <v>0</v>
      </c>
      <c r="AS103" s="341">
        <f t="shared" si="47"/>
        <v>0</v>
      </c>
      <c r="AT103" s="342">
        <f t="shared" si="47"/>
        <v>0</v>
      </c>
      <c r="AU103" s="343">
        <f t="shared" si="47"/>
        <v>0</v>
      </c>
      <c r="AV103" s="344">
        <f t="shared" si="47"/>
        <v>0</v>
      </c>
      <c r="AW103" s="342">
        <f t="shared" si="47"/>
        <v>0</v>
      </c>
      <c r="AX103" s="342">
        <f t="shared" si="47"/>
        <v>0</v>
      </c>
      <c r="AY103" s="342">
        <f t="shared" si="47"/>
        <v>0</v>
      </c>
      <c r="AZ103" s="463">
        <f t="shared" si="47"/>
        <v>0</v>
      </c>
      <c r="BA103" s="341">
        <f t="shared" si="47"/>
        <v>0</v>
      </c>
      <c r="BB103" s="342">
        <f t="shared" si="47"/>
        <v>0</v>
      </c>
      <c r="BC103" s="343">
        <f t="shared" si="47"/>
        <v>0</v>
      </c>
      <c r="BD103" s="341">
        <f t="shared" si="47"/>
        <v>0</v>
      </c>
      <c r="BE103" s="342">
        <f t="shared" si="47"/>
        <v>135</v>
      </c>
      <c r="BF103" s="342">
        <f t="shared" si="47"/>
        <v>0</v>
      </c>
      <c r="BG103" s="343">
        <f t="shared" si="47"/>
        <v>100</v>
      </c>
      <c r="BH103" s="344">
        <f t="shared" si="47"/>
        <v>0</v>
      </c>
      <c r="BI103" s="342">
        <f t="shared" si="47"/>
        <v>0</v>
      </c>
      <c r="BJ103" s="342">
        <f t="shared" si="47"/>
        <v>0</v>
      </c>
      <c r="BK103" s="342">
        <f t="shared" si="47"/>
        <v>0</v>
      </c>
      <c r="BL103" s="342">
        <f t="shared" si="47"/>
        <v>0</v>
      </c>
      <c r="BM103" s="342">
        <f t="shared" si="47"/>
        <v>0</v>
      </c>
      <c r="BN103" s="414">
        <f>BN79+CH103+BN26</f>
        <v>0</v>
      </c>
      <c r="BO103" s="533"/>
      <c r="BP103" s="533"/>
    </row>
    <row r="104" spans="1:68" ht="13.5" thickBot="1">
      <c r="A104" s="635" t="s">
        <v>98</v>
      </c>
      <c r="B104" s="636"/>
      <c r="C104" s="637"/>
      <c r="D104" s="7"/>
      <c r="E104" s="364" t="s">
        <v>39</v>
      </c>
      <c r="F104" s="206">
        <f>F107</f>
        <v>58554.6</v>
      </c>
      <c r="G104" s="204">
        <f>G107</f>
        <v>57483.1</v>
      </c>
      <c r="H104" s="207">
        <f>H107</f>
        <v>98.170083989985415</v>
      </c>
      <c r="I104" s="320"/>
      <c r="J104" s="320"/>
      <c r="K104" s="259">
        <v>0</v>
      </c>
      <c r="L104" s="260">
        <v>0</v>
      </c>
      <c r="M104" s="261">
        <v>0</v>
      </c>
      <c r="N104" s="259">
        <v>0</v>
      </c>
      <c r="O104" s="260">
        <v>0</v>
      </c>
      <c r="P104" s="261">
        <v>0</v>
      </c>
      <c r="Q104" s="259">
        <f>Q107</f>
        <v>16437.2</v>
      </c>
      <c r="R104" s="260">
        <f>R107</f>
        <v>13697.7</v>
      </c>
      <c r="S104" s="261">
        <f>S107</f>
        <v>83.333536125374152</v>
      </c>
      <c r="T104" s="263">
        <v>0</v>
      </c>
      <c r="U104" s="260">
        <v>0</v>
      </c>
      <c r="V104" s="260">
        <v>0</v>
      </c>
      <c r="W104" s="260">
        <v>0</v>
      </c>
      <c r="X104" s="282">
        <f t="shared" ref="X104:X110" si="48">K104+N104+Q104</f>
        <v>16437.2</v>
      </c>
      <c r="Y104" s="259">
        <v>0</v>
      </c>
      <c r="Z104" s="260">
        <v>0</v>
      </c>
      <c r="AA104" s="330">
        <v>0</v>
      </c>
      <c r="AB104" s="259">
        <v>0</v>
      </c>
      <c r="AC104" s="260">
        <v>0</v>
      </c>
      <c r="AD104" s="261">
        <v>0</v>
      </c>
      <c r="AE104" s="259">
        <v>375</v>
      </c>
      <c r="AF104" s="260">
        <f>AF107</f>
        <v>145</v>
      </c>
      <c r="AG104" s="261">
        <f>AG107</f>
        <v>38.666666666666664</v>
      </c>
      <c r="AH104" s="263">
        <v>0</v>
      </c>
      <c r="AI104" s="260">
        <v>0</v>
      </c>
      <c r="AJ104" s="260">
        <v>0</v>
      </c>
      <c r="AK104" s="260">
        <v>0</v>
      </c>
      <c r="AL104" s="282">
        <f>Y104+AB104+AE104</f>
        <v>375</v>
      </c>
      <c r="AM104" s="259">
        <f>AM107</f>
        <v>0</v>
      </c>
      <c r="AN104" s="260">
        <v>523.20000000000005</v>
      </c>
      <c r="AO104" s="261">
        <v>100</v>
      </c>
      <c r="AP104" s="259">
        <f>AP107</f>
        <v>0</v>
      </c>
      <c r="AQ104" s="260">
        <v>0</v>
      </c>
      <c r="AR104" s="261">
        <v>0</v>
      </c>
      <c r="AS104" s="259">
        <f>AS107</f>
        <v>40539.300000000003</v>
      </c>
      <c r="AT104" s="260">
        <v>0</v>
      </c>
      <c r="AU104" s="261">
        <v>0</v>
      </c>
      <c r="AV104" s="263">
        <v>0</v>
      </c>
      <c r="AW104" s="260">
        <v>0</v>
      </c>
      <c r="AX104" s="260">
        <v>0</v>
      </c>
      <c r="AY104" s="260">
        <v>0</v>
      </c>
      <c r="AZ104" s="283">
        <f>AZ107</f>
        <v>40539.300000000003</v>
      </c>
      <c r="BA104" s="259">
        <v>0</v>
      </c>
      <c r="BB104" s="260">
        <v>0</v>
      </c>
      <c r="BC104" s="261">
        <v>0</v>
      </c>
      <c r="BD104" s="259">
        <f>BD107</f>
        <v>1203.0999999999999</v>
      </c>
      <c r="BE104" s="260">
        <f>BE107</f>
        <v>42406.5</v>
      </c>
      <c r="BF104" s="260">
        <v>0</v>
      </c>
      <c r="BG104" s="261">
        <v>100</v>
      </c>
      <c r="BH104" s="259">
        <f>BH107</f>
        <v>0</v>
      </c>
      <c r="BI104" s="260">
        <f>BI107</f>
        <v>710.7</v>
      </c>
      <c r="BJ104" s="261">
        <f>BJ107</f>
        <v>100</v>
      </c>
      <c r="BK104" s="6"/>
      <c r="BL104" s="6"/>
      <c r="BM104" s="6"/>
      <c r="BN104" s="413">
        <f t="shared" si="45"/>
        <v>1203.0999999999999</v>
      </c>
      <c r="BO104" s="487"/>
      <c r="BP104" s="361"/>
    </row>
    <row r="105" spans="1:68" ht="13.5" thickBot="1">
      <c r="A105" s="638"/>
      <c r="B105" s="639"/>
      <c r="C105" s="640"/>
      <c r="D105" s="7"/>
      <c r="E105" s="365" t="s">
        <v>103</v>
      </c>
      <c r="F105" s="211">
        <v>0</v>
      </c>
      <c r="G105" s="209">
        <v>0</v>
      </c>
      <c r="H105" s="212">
        <v>0</v>
      </c>
      <c r="I105" s="321"/>
      <c r="J105" s="321"/>
      <c r="K105" s="211">
        <v>0</v>
      </c>
      <c r="L105" s="209">
        <v>0</v>
      </c>
      <c r="M105" s="212">
        <v>0</v>
      </c>
      <c r="N105" s="211">
        <v>0</v>
      </c>
      <c r="O105" s="209">
        <v>0</v>
      </c>
      <c r="P105" s="212">
        <v>0</v>
      </c>
      <c r="Q105" s="211">
        <v>0</v>
      </c>
      <c r="R105" s="209">
        <v>0</v>
      </c>
      <c r="S105" s="212">
        <v>0</v>
      </c>
      <c r="T105" s="208"/>
      <c r="U105" s="209"/>
      <c r="V105" s="209"/>
      <c r="W105" s="209"/>
      <c r="X105" s="241">
        <f t="shared" si="48"/>
        <v>0</v>
      </c>
      <c r="Y105" s="211">
        <v>0</v>
      </c>
      <c r="Z105" s="209">
        <v>0</v>
      </c>
      <c r="AA105" s="210">
        <v>0</v>
      </c>
      <c r="AB105" s="211">
        <v>0</v>
      </c>
      <c r="AC105" s="209">
        <v>0</v>
      </c>
      <c r="AD105" s="212">
        <v>0</v>
      </c>
      <c r="AE105" s="211">
        <v>0</v>
      </c>
      <c r="AF105" s="209">
        <v>0</v>
      </c>
      <c r="AG105" s="212">
        <v>0</v>
      </c>
      <c r="AH105" s="208"/>
      <c r="AI105" s="209"/>
      <c r="AJ105" s="209"/>
      <c r="AK105" s="209"/>
      <c r="AL105" s="241">
        <f>Y105+AB105+AE105</f>
        <v>0</v>
      </c>
      <c r="AM105" s="211">
        <v>0</v>
      </c>
      <c r="AN105" s="209">
        <v>0</v>
      </c>
      <c r="AO105" s="212">
        <v>0</v>
      </c>
      <c r="AP105" s="211">
        <v>0</v>
      </c>
      <c r="AQ105" s="209">
        <v>0</v>
      </c>
      <c r="AR105" s="212">
        <v>0</v>
      </c>
      <c r="AS105" s="211">
        <v>0</v>
      </c>
      <c r="AT105" s="209">
        <v>0</v>
      </c>
      <c r="AU105" s="212">
        <v>0</v>
      </c>
      <c r="AV105" s="208"/>
      <c r="AW105" s="209"/>
      <c r="AX105" s="209"/>
      <c r="AY105" s="209"/>
      <c r="AZ105" s="225"/>
      <c r="BA105" s="211">
        <v>0</v>
      </c>
      <c r="BB105" s="209">
        <v>0</v>
      </c>
      <c r="BC105" s="212">
        <v>0</v>
      </c>
      <c r="BD105" s="211">
        <v>0</v>
      </c>
      <c r="BE105" s="209">
        <v>0</v>
      </c>
      <c r="BF105" s="209"/>
      <c r="BG105" s="212">
        <v>0</v>
      </c>
      <c r="BH105" s="211">
        <v>0</v>
      </c>
      <c r="BI105" s="209">
        <v>0</v>
      </c>
      <c r="BJ105" s="212">
        <v>0</v>
      </c>
      <c r="BK105" s="6"/>
      <c r="BL105" s="6"/>
      <c r="BM105" s="6"/>
      <c r="BN105" s="413">
        <f t="shared" si="45"/>
        <v>0</v>
      </c>
      <c r="BO105" s="361"/>
      <c r="BP105" s="361"/>
    </row>
    <row r="106" spans="1:68" ht="51" customHeight="1" thickBot="1">
      <c r="A106" s="638"/>
      <c r="B106" s="639"/>
      <c r="C106" s="640"/>
      <c r="D106" s="7"/>
      <c r="E106" s="365" t="s">
        <v>147</v>
      </c>
      <c r="F106" s="211">
        <v>0</v>
      </c>
      <c r="G106" s="209">
        <v>0</v>
      </c>
      <c r="H106" s="212">
        <v>0</v>
      </c>
      <c r="I106" s="321"/>
      <c r="J106" s="321"/>
      <c r="K106" s="211">
        <v>0</v>
      </c>
      <c r="L106" s="209">
        <v>0</v>
      </c>
      <c r="M106" s="212">
        <v>0</v>
      </c>
      <c r="N106" s="211">
        <v>0</v>
      </c>
      <c r="O106" s="209">
        <v>0</v>
      </c>
      <c r="P106" s="212">
        <v>0</v>
      </c>
      <c r="Q106" s="211">
        <v>0</v>
      </c>
      <c r="R106" s="209">
        <v>0</v>
      </c>
      <c r="S106" s="212">
        <v>0</v>
      </c>
      <c r="T106" s="208">
        <v>0</v>
      </c>
      <c r="U106" s="209">
        <v>0</v>
      </c>
      <c r="V106" s="209">
        <v>0</v>
      </c>
      <c r="W106" s="209">
        <v>0</v>
      </c>
      <c r="X106" s="241">
        <f t="shared" si="48"/>
        <v>0</v>
      </c>
      <c r="Y106" s="211">
        <v>0</v>
      </c>
      <c r="Z106" s="209">
        <v>0</v>
      </c>
      <c r="AA106" s="210">
        <v>0</v>
      </c>
      <c r="AB106" s="211">
        <v>0</v>
      </c>
      <c r="AC106" s="209">
        <v>0</v>
      </c>
      <c r="AD106" s="212">
        <v>0</v>
      </c>
      <c r="AE106" s="211">
        <v>0</v>
      </c>
      <c r="AF106" s="209">
        <v>0</v>
      </c>
      <c r="AG106" s="212">
        <v>0</v>
      </c>
      <c r="AH106" s="208">
        <v>0</v>
      </c>
      <c r="AI106" s="209">
        <v>0</v>
      </c>
      <c r="AJ106" s="209">
        <v>0</v>
      </c>
      <c r="AK106" s="209">
        <v>0</v>
      </c>
      <c r="AL106" s="241">
        <f>Y106+AB106+AE106</f>
        <v>0</v>
      </c>
      <c r="AM106" s="211">
        <v>0</v>
      </c>
      <c r="AN106" s="209">
        <v>0</v>
      </c>
      <c r="AO106" s="212">
        <v>0</v>
      </c>
      <c r="AP106" s="211">
        <v>0</v>
      </c>
      <c r="AQ106" s="209">
        <v>0</v>
      </c>
      <c r="AR106" s="212">
        <v>0</v>
      </c>
      <c r="AS106" s="211">
        <v>0</v>
      </c>
      <c r="AT106" s="209">
        <v>0</v>
      </c>
      <c r="AU106" s="212">
        <v>0</v>
      </c>
      <c r="AV106" s="208">
        <v>0</v>
      </c>
      <c r="AW106" s="209">
        <v>0</v>
      </c>
      <c r="AX106" s="209">
        <v>0</v>
      </c>
      <c r="AY106" s="209">
        <v>0</v>
      </c>
      <c r="AZ106" s="225">
        <v>0</v>
      </c>
      <c r="BA106" s="211">
        <v>0</v>
      </c>
      <c r="BB106" s="209">
        <v>0</v>
      </c>
      <c r="BC106" s="212">
        <v>0</v>
      </c>
      <c r="BD106" s="211">
        <v>0</v>
      </c>
      <c r="BE106" s="209">
        <v>0</v>
      </c>
      <c r="BF106" s="209">
        <v>0</v>
      </c>
      <c r="BG106" s="212">
        <v>0</v>
      </c>
      <c r="BH106" s="211">
        <v>0</v>
      </c>
      <c r="BI106" s="209">
        <v>0</v>
      </c>
      <c r="BJ106" s="212">
        <v>0</v>
      </c>
      <c r="BK106" s="6"/>
      <c r="BL106" s="6"/>
      <c r="BM106" s="6"/>
      <c r="BN106" s="413">
        <f t="shared" si="45"/>
        <v>0</v>
      </c>
      <c r="BO106" s="361"/>
      <c r="BP106" s="361"/>
    </row>
    <row r="107" spans="1:68" ht="16.5" customHeight="1" thickBot="1">
      <c r="A107" s="638"/>
      <c r="B107" s="639"/>
      <c r="C107" s="640"/>
      <c r="D107" s="7"/>
      <c r="E107" s="365" t="s">
        <v>18</v>
      </c>
      <c r="F107" s="211">
        <f>K107+N107+Q107+Y107+AB107+AE107+AM107+AP107+AS107+BA107+BD107+BH107</f>
        <v>58554.6</v>
      </c>
      <c r="G107" s="209">
        <f>L107+O107+R107+Z107+AC107+AF107+AN107+AQ107+AT107+BB107+BE107+BI107</f>
        <v>57483.1</v>
      </c>
      <c r="H107" s="212">
        <f>G107/F107*100</f>
        <v>98.170083989985415</v>
      </c>
      <c r="I107" s="321"/>
      <c r="J107" s="321"/>
      <c r="K107" s="211">
        <v>0</v>
      </c>
      <c r="L107" s="209">
        <v>0</v>
      </c>
      <c r="M107" s="212">
        <v>0</v>
      </c>
      <c r="N107" s="211">
        <v>0</v>
      </c>
      <c r="O107" s="209">
        <v>0</v>
      </c>
      <c r="P107" s="212">
        <v>0</v>
      </c>
      <c r="Q107" s="211">
        <v>16437.2</v>
      </c>
      <c r="R107" s="209">
        <f>13697.7</f>
        <v>13697.7</v>
      </c>
      <c r="S107" s="212">
        <f>R107/Q107*100</f>
        <v>83.333536125374152</v>
      </c>
      <c r="T107" s="208">
        <v>0</v>
      </c>
      <c r="U107" s="209">
        <v>0</v>
      </c>
      <c r="V107" s="209">
        <v>0</v>
      </c>
      <c r="W107" s="209">
        <v>0</v>
      </c>
      <c r="X107" s="241">
        <f t="shared" si="48"/>
        <v>16437.2</v>
      </c>
      <c r="Y107" s="211">
        <v>0</v>
      </c>
      <c r="Z107" s="209">
        <v>0</v>
      </c>
      <c r="AA107" s="210">
        <v>0</v>
      </c>
      <c r="AB107" s="211">
        <v>0</v>
      </c>
      <c r="AC107" s="209">
        <v>0</v>
      </c>
      <c r="AD107" s="212">
        <v>0</v>
      </c>
      <c r="AE107" s="211">
        <v>375</v>
      </c>
      <c r="AF107" s="209">
        <v>145</v>
      </c>
      <c r="AG107" s="212">
        <f>AF107/AE107*100</f>
        <v>38.666666666666664</v>
      </c>
      <c r="AH107" s="208">
        <v>0</v>
      </c>
      <c r="AI107" s="209">
        <v>0</v>
      </c>
      <c r="AJ107" s="209">
        <v>0</v>
      </c>
      <c r="AK107" s="209">
        <v>0</v>
      </c>
      <c r="AL107" s="241">
        <f>Y107+AB107+AE107</f>
        <v>375</v>
      </c>
      <c r="AM107" s="211">
        <f>523.2-523.2</f>
        <v>0</v>
      </c>
      <c r="AN107" s="209">
        <v>523.20000000000005</v>
      </c>
      <c r="AO107" s="212">
        <v>100</v>
      </c>
      <c r="AP107" s="211">
        <v>0</v>
      </c>
      <c r="AQ107" s="209">
        <v>0</v>
      </c>
      <c r="AR107" s="212">
        <v>0</v>
      </c>
      <c r="AS107" s="211">
        <v>40539.300000000003</v>
      </c>
      <c r="AT107" s="209">
        <v>0</v>
      </c>
      <c r="AU107" s="212">
        <v>0</v>
      </c>
      <c r="AV107" s="208">
        <v>0</v>
      </c>
      <c r="AW107" s="209">
        <v>0</v>
      </c>
      <c r="AX107" s="209">
        <v>0</v>
      </c>
      <c r="AY107" s="209">
        <v>0</v>
      </c>
      <c r="AZ107" s="225">
        <f>AM107+AP107+AS107</f>
        <v>40539.300000000003</v>
      </c>
      <c r="BA107" s="211">
        <v>0</v>
      </c>
      <c r="BB107" s="209">
        <v>0</v>
      </c>
      <c r="BC107" s="212">
        <v>0</v>
      </c>
      <c r="BD107" s="211">
        <v>1203.0999999999999</v>
      </c>
      <c r="BE107" s="209">
        <v>42406.5</v>
      </c>
      <c r="BF107" s="209">
        <v>0</v>
      </c>
      <c r="BG107" s="212">
        <v>100</v>
      </c>
      <c r="BH107" s="211">
        <v>0</v>
      </c>
      <c r="BI107" s="209">
        <v>710.7</v>
      </c>
      <c r="BJ107" s="212">
        <v>100</v>
      </c>
      <c r="BK107" s="6"/>
      <c r="BL107" s="6"/>
      <c r="BM107" s="6"/>
      <c r="BN107" s="413">
        <f t="shared" si="45"/>
        <v>1203.0999999999999</v>
      </c>
      <c r="BO107" s="361"/>
      <c r="BP107" s="361"/>
    </row>
    <row r="108" spans="1:68" ht="23.25" customHeight="1" thickBot="1">
      <c r="A108" s="638"/>
      <c r="B108" s="639"/>
      <c r="C108" s="640"/>
      <c r="D108" s="7"/>
      <c r="E108" s="470" t="s">
        <v>104</v>
      </c>
      <c r="F108" s="211">
        <v>0</v>
      </c>
      <c r="G108" s="209">
        <v>0</v>
      </c>
      <c r="H108" s="268">
        <v>0</v>
      </c>
      <c r="I108" s="322"/>
      <c r="J108" s="322"/>
      <c r="K108" s="266">
        <v>0</v>
      </c>
      <c r="L108" s="267">
        <v>0</v>
      </c>
      <c r="M108" s="268">
        <v>0</v>
      </c>
      <c r="N108" s="266">
        <v>0</v>
      </c>
      <c r="O108" s="267">
        <v>0</v>
      </c>
      <c r="P108" s="268">
        <v>0</v>
      </c>
      <c r="Q108" s="266">
        <v>0</v>
      </c>
      <c r="R108" s="267">
        <v>0</v>
      </c>
      <c r="S108" s="268">
        <v>0</v>
      </c>
      <c r="T108" s="208"/>
      <c r="U108" s="209"/>
      <c r="V108" s="209"/>
      <c r="W108" s="209"/>
      <c r="X108" s="241">
        <f t="shared" si="48"/>
        <v>0</v>
      </c>
      <c r="Y108" s="266">
        <v>0</v>
      </c>
      <c r="Z108" s="267">
        <v>0</v>
      </c>
      <c r="AA108" s="271">
        <v>0</v>
      </c>
      <c r="AB108" s="266">
        <v>0</v>
      </c>
      <c r="AC108" s="267">
        <v>0</v>
      </c>
      <c r="AD108" s="268">
        <v>0</v>
      </c>
      <c r="AE108" s="266">
        <v>0</v>
      </c>
      <c r="AF108" s="267">
        <v>0</v>
      </c>
      <c r="AG108" s="268">
        <v>0</v>
      </c>
      <c r="AH108" s="208"/>
      <c r="AI108" s="209"/>
      <c r="AJ108" s="209"/>
      <c r="AK108" s="209"/>
      <c r="AL108" s="241">
        <f>Y108+AB108+AE108</f>
        <v>0</v>
      </c>
      <c r="AM108" s="211">
        <v>0</v>
      </c>
      <c r="AN108" s="209">
        <v>0</v>
      </c>
      <c r="AO108" s="212">
        <v>0</v>
      </c>
      <c r="AP108" s="211">
        <v>0</v>
      </c>
      <c r="AQ108" s="209">
        <v>0</v>
      </c>
      <c r="AR108" s="212">
        <v>0</v>
      </c>
      <c r="AS108" s="211">
        <v>0</v>
      </c>
      <c r="AT108" s="209">
        <v>0</v>
      </c>
      <c r="AU108" s="212">
        <v>0</v>
      </c>
      <c r="AV108" s="208"/>
      <c r="AW108" s="209"/>
      <c r="AX108" s="209"/>
      <c r="AY108" s="209"/>
      <c r="AZ108" s="225"/>
      <c r="BA108" s="211">
        <v>0</v>
      </c>
      <c r="BB108" s="209">
        <v>0</v>
      </c>
      <c r="BC108" s="212">
        <v>0</v>
      </c>
      <c r="BD108" s="211">
        <v>0</v>
      </c>
      <c r="BE108" s="209">
        <v>0</v>
      </c>
      <c r="BF108" s="209"/>
      <c r="BG108" s="212">
        <v>0</v>
      </c>
      <c r="BH108" s="211">
        <v>0</v>
      </c>
      <c r="BI108" s="209">
        <v>0</v>
      </c>
      <c r="BJ108" s="212">
        <v>0</v>
      </c>
      <c r="BK108" s="6"/>
      <c r="BL108" s="6"/>
      <c r="BM108" s="6"/>
      <c r="BN108" s="413">
        <f t="shared" si="45"/>
        <v>0</v>
      </c>
      <c r="BO108" s="361"/>
      <c r="BP108" s="361"/>
    </row>
    <row r="109" spans="1:68" ht="24.75" customHeight="1" thickBot="1">
      <c r="A109" s="638"/>
      <c r="B109" s="639"/>
      <c r="C109" s="640"/>
      <c r="D109" s="7"/>
      <c r="E109" s="366" t="s">
        <v>55</v>
      </c>
      <c r="F109" s="211">
        <f>AB109</f>
        <v>161</v>
      </c>
      <c r="G109" s="209">
        <f>L109+O109+R109+Z109+AC109+AF109+AN109+AQ109+AT109+BB109+BE109+BI109</f>
        <v>135</v>
      </c>
      <c r="H109" s="268">
        <f>G109/F109*100</f>
        <v>83.850931677018636</v>
      </c>
      <c r="I109" s="322"/>
      <c r="J109" s="322"/>
      <c r="K109" s="266">
        <v>0</v>
      </c>
      <c r="L109" s="267">
        <v>0</v>
      </c>
      <c r="M109" s="268">
        <v>0</v>
      </c>
      <c r="N109" s="266">
        <v>0</v>
      </c>
      <c r="O109" s="267">
        <v>0</v>
      </c>
      <c r="P109" s="268">
        <v>0</v>
      </c>
      <c r="Q109" s="266">
        <v>0</v>
      </c>
      <c r="R109" s="267">
        <v>0</v>
      </c>
      <c r="S109" s="268">
        <v>0</v>
      </c>
      <c r="T109" s="208"/>
      <c r="U109" s="209"/>
      <c r="V109" s="209"/>
      <c r="W109" s="209"/>
      <c r="X109" s="241">
        <f t="shared" si="48"/>
        <v>0</v>
      </c>
      <c r="Y109" s="266">
        <v>0</v>
      </c>
      <c r="Z109" s="267">
        <v>0</v>
      </c>
      <c r="AA109" s="271">
        <v>0</v>
      </c>
      <c r="AB109" s="266">
        <f>AB26</f>
        <v>161</v>
      </c>
      <c r="AC109" s="267">
        <v>0</v>
      </c>
      <c r="AD109" s="268">
        <v>0</v>
      </c>
      <c r="AE109" s="266">
        <v>0</v>
      </c>
      <c r="AF109" s="267">
        <v>0</v>
      </c>
      <c r="AG109" s="268">
        <v>0</v>
      </c>
      <c r="AH109" s="208"/>
      <c r="AI109" s="209"/>
      <c r="AJ109" s="209"/>
      <c r="AK109" s="209"/>
      <c r="AL109" s="241"/>
      <c r="AM109" s="211">
        <v>0</v>
      </c>
      <c r="AN109" s="209">
        <v>0</v>
      </c>
      <c r="AO109" s="212">
        <v>0</v>
      </c>
      <c r="AP109" s="211">
        <v>0</v>
      </c>
      <c r="AQ109" s="209">
        <v>0</v>
      </c>
      <c r="AR109" s="212">
        <v>0</v>
      </c>
      <c r="AS109" s="211">
        <v>0</v>
      </c>
      <c r="AT109" s="209">
        <v>0</v>
      </c>
      <c r="AU109" s="212">
        <v>0</v>
      </c>
      <c r="AV109" s="208"/>
      <c r="AW109" s="209"/>
      <c r="AX109" s="209"/>
      <c r="AY109" s="209"/>
      <c r="AZ109" s="225"/>
      <c r="BA109" s="211">
        <v>0</v>
      </c>
      <c r="BB109" s="209">
        <v>0</v>
      </c>
      <c r="BC109" s="212">
        <v>0</v>
      </c>
      <c r="BD109" s="211">
        <v>0</v>
      </c>
      <c r="BE109" s="209">
        <v>135</v>
      </c>
      <c r="BF109" s="209"/>
      <c r="BG109" s="212">
        <v>100</v>
      </c>
      <c r="BH109" s="211">
        <v>0</v>
      </c>
      <c r="BI109" s="209">
        <v>0</v>
      </c>
      <c r="BJ109" s="212">
        <v>0</v>
      </c>
      <c r="BK109" s="6"/>
      <c r="BL109" s="6"/>
      <c r="BM109" s="6"/>
      <c r="BN109" s="413">
        <f t="shared" si="45"/>
        <v>0</v>
      </c>
      <c r="BO109" s="488"/>
      <c r="BP109" s="361"/>
    </row>
    <row r="110" spans="1:68" ht="4.5" hidden="1" customHeight="1" thickBot="1">
      <c r="A110" s="641"/>
      <c r="B110" s="642"/>
      <c r="C110" s="643"/>
      <c r="D110" s="7"/>
      <c r="E110" s="363" t="s">
        <v>104</v>
      </c>
      <c r="F110" s="214">
        <v>0</v>
      </c>
      <c r="G110" s="215">
        <v>0</v>
      </c>
      <c r="H110" s="216">
        <v>0</v>
      </c>
      <c r="I110" s="322"/>
      <c r="J110" s="322"/>
      <c r="K110" s="266">
        <v>0</v>
      </c>
      <c r="L110" s="267">
        <v>0</v>
      </c>
      <c r="M110" s="268">
        <v>0</v>
      </c>
      <c r="N110" s="266">
        <v>0</v>
      </c>
      <c r="O110" s="267">
        <v>0</v>
      </c>
      <c r="P110" s="268">
        <v>0</v>
      </c>
      <c r="Q110" s="266">
        <v>0</v>
      </c>
      <c r="R110" s="267">
        <v>0</v>
      </c>
      <c r="S110" s="268">
        <v>0</v>
      </c>
      <c r="T110" s="269"/>
      <c r="U110" s="267"/>
      <c r="V110" s="267"/>
      <c r="W110" s="267"/>
      <c r="X110" s="270">
        <f t="shared" si="48"/>
        <v>0</v>
      </c>
      <c r="Y110" s="266">
        <v>0</v>
      </c>
      <c r="Z110" s="267">
        <v>0</v>
      </c>
      <c r="AA110" s="271">
        <v>0</v>
      </c>
      <c r="AB110" s="266">
        <v>0</v>
      </c>
      <c r="AC110" s="267">
        <v>0</v>
      </c>
      <c r="AD110" s="268">
        <v>0</v>
      </c>
      <c r="AE110" s="266">
        <v>0</v>
      </c>
      <c r="AF110" s="267">
        <v>0</v>
      </c>
      <c r="AG110" s="268">
        <v>0</v>
      </c>
      <c r="AH110" s="269"/>
      <c r="AI110" s="267"/>
      <c r="AJ110" s="267"/>
      <c r="AK110" s="267"/>
      <c r="AL110" s="270">
        <f>Y110+AB110+AE110</f>
        <v>0</v>
      </c>
      <c r="AM110" s="266">
        <v>0</v>
      </c>
      <c r="AN110" s="267">
        <v>0</v>
      </c>
      <c r="AO110" s="268">
        <v>0</v>
      </c>
      <c r="AP110" s="266">
        <v>0</v>
      </c>
      <c r="AQ110" s="267">
        <v>0</v>
      </c>
      <c r="AR110" s="268">
        <v>0</v>
      </c>
      <c r="AS110" s="266">
        <v>0</v>
      </c>
      <c r="AT110" s="267">
        <v>0</v>
      </c>
      <c r="AU110" s="268">
        <v>0</v>
      </c>
      <c r="AV110" s="269"/>
      <c r="AW110" s="267"/>
      <c r="AX110" s="267"/>
      <c r="AY110" s="267"/>
      <c r="AZ110" s="310"/>
      <c r="BA110" s="266">
        <v>0</v>
      </c>
      <c r="BB110" s="267">
        <v>0</v>
      </c>
      <c r="BC110" s="268">
        <v>0</v>
      </c>
      <c r="BD110" s="266">
        <v>0</v>
      </c>
      <c r="BE110" s="267">
        <v>0</v>
      </c>
      <c r="BF110" s="267"/>
      <c r="BG110" s="268">
        <v>0</v>
      </c>
      <c r="BH110" s="266">
        <v>0</v>
      </c>
      <c r="BI110" s="267">
        <v>0</v>
      </c>
      <c r="BJ110" s="268">
        <v>0</v>
      </c>
      <c r="BK110" s="6"/>
      <c r="BL110" s="6"/>
      <c r="BM110" s="6"/>
      <c r="BN110" s="413">
        <f t="shared" si="45"/>
        <v>0</v>
      </c>
      <c r="BO110" s="361"/>
      <c r="BP110" s="361"/>
    </row>
    <row r="111" spans="1:68">
      <c r="A111" s="518" t="s">
        <v>102</v>
      </c>
      <c r="B111" s="644"/>
      <c r="C111" s="645"/>
      <c r="D111" s="7"/>
      <c r="E111" s="328" t="s">
        <v>39</v>
      </c>
      <c r="F111" s="206">
        <f>F98-F104</f>
        <v>236589.7000000001</v>
      </c>
      <c r="G111" s="204">
        <f t="shared" ref="G111:BN111" si="49">G98-G104</f>
        <v>230012.19999999998</v>
      </c>
      <c r="H111" s="207">
        <f>G111/F111*100</f>
        <v>97.219870518454471</v>
      </c>
      <c r="I111" s="203">
        <f t="shared" si="49"/>
        <v>0</v>
      </c>
      <c r="J111" s="345">
        <f t="shared" si="49"/>
        <v>0</v>
      </c>
      <c r="K111" s="206">
        <f t="shared" si="49"/>
        <v>493.1</v>
      </c>
      <c r="L111" s="204">
        <f t="shared" si="49"/>
        <v>471.1</v>
      </c>
      <c r="M111" s="207">
        <f t="shared" si="49"/>
        <v>95.538430338673692</v>
      </c>
      <c r="N111" s="206">
        <f t="shared" si="49"/>
        <v>17261.5</v>
      </c>
      <c r="O111" s="204">
        <f t="shared" si="49"/>
        <v>17108.5</v>
      </c>
      <c r="P111" s="207">
        <f t="shared" si="49"/>
        <v>99.11363438866843</v>
      </c>
      <c r="Q111" s="206">
        <f t="shared" si="49"/>
        <v>22311.599999999995</v>
      </c>
      <c r="R111" s="204">
        <f t="shared" si="49"/>
        <v>19313.499999999996</v>
      </c>
      <c r="S111" s="207">
        <f>R111/Q111*100</f>
        <v>86.562595241936933</v>
      </c>
      <c r="T111" s="208">
        <f t="shared" si="49"/>
        <v>0</v>
      </c>
      <c r="U111" s="209">
        <f t="shared" si="49"/>
        <v>0</v>
      </c>
      <c r="V111" s="209">
        <f t="shared" si="49"/>
        <v>0</v>
      </c>
      <c r="W111" s="209">
        <f t="shared" si="49"/>
        <v>0</v>
      </c>
      <c r="X111" s="210">
        <f t="shared" si="49"/>
        <v>40066.199999999997</v>
      </c>
      <c r="Y111" s="206">
        <f t="shared" si="49"/>
        <v>17973.7</v>
      </c>
      <c r="Z111" s="204">
        <f t="shared" si="49"/>
        <v>18310.099999999999</v>
      </c>
      <c r="AA111" s="207">
        <v>100</v>
      </c>
      <c r="AB111" s="206">
        <f t="shared" si="49"/>
        <v>11293.3</v>
      </c>
      <c r="AC111" s="204">
        <f t="shared" si="49"/>
        <v>11110.300000000001</v>
      </c>
      <c r="AD111" s="207">
        <f t="shared" si="49"/>
        <v>98.379570187633391</v>
      </c>
      <c r="AE111" s="206">
        <f t="shared" si="49"/>
        <v>29868.199999999997</v>
      </c>
      <c r="AF111" s="204">
        <f t="shared" si="49"/>
        <v>18139.800000000003</v>
      </c>
      <c r="AG111" s="207">
        <f>AF111/AE111*100</f>
        <v>60.732819520426418</v>
      </c>
      <c r="AH111" s="208">
        <f t="shared" si="49"/>
        <v>0</v>
      </c>
      <c r="AI111" s="209">
        <f t="shared" si="49"/>
        <v>0</v>
      </c>
      <c r="AJ111" s="209">
        <f t="shared" si="49"/>
        <v>0</v>
      </c>
      <c r="AK111" s="209">
        <f t="shared" si="49"/>
        <v>0</v>
      </c>
      <c r="AL111" s="210">
        <f t="shared" si="49"/>
        <v>59135.199999999997</v>
      </c>
      <c r="AM111" s="206">
        <f t="shared" si="49"/>
        <v>16585.399999999994</v>
      </c>
      <c r="AN111" s="204">
        <f t="shared" si="49"/>
        <v>16419.599999999999</v>
      </c>
      <c r="AO111" s="207">
        <f>AN111/AM111*100</f>
        <v>99.000325587565001</v>
      </c>
      <c r="AP111" s="206">
        <f t="shared" si="49"/>
        <v>22953.600000000002</v>
      </c>
      <c r="AQ111" s="204">
        <f t="shared" si="49"/>
        <v>23833.800000000003</v>
      </c>
      <c r="AR111" s="207">
        <f t="shared" si="49"/>
        <v>100</v>
      </c>
      <c r="AS111" s="206">
        <f t="shared" si="49"/>
        <v>43989.900000000009</v>
      </c>
      <c r="AT111" s="204">
        <f t="shared" si="49"/>
        <v>28503.000000000004</v>
      </c>
      <c r="AU111" s="207">
        <f t="shared" si="49"/>
        <v>33.719708692380856</v>
      </c>
      <c r="AV111" s="208">
        <f t="shared" si="49"/>
        <v>0</v>
      </c>
      <c r="AW111" s="209">
        <f t="shared" si="49"/>
        <v>0</v>
      </c>
      <c r="AX111" s="209">
        <f t="shared" si="49"/>
        <v>0</v>
      </c>
      <c r="AY111" s="209">
        <f t="shared" si="49"/>
        <v>0</v>
      </c>
      <c r="AZ111" s="210">
        <f t="shared" si="49"/>
        <v>83528.900000000023</v>
      </c>
      <c r="BA111" s="206">
        <f t="shared" si="49"/>
        <v>17119.900000000001</v>
      </c>
      <c r="BB111" s="204">
        <f t="shared" si="49"/>
        <v>26839.9</v>
      </c>
      <c r="BC111" s="207">
        <f t="shared" si="49"/>
        <v>100</v>
      </c>
      <c r="BD111" s="206">
        <f t="shared" si="49"/>
        <v>11068.7</v>
      </c>
      <c r="BE111" s="204">
        <f t="shared" si="49"/>
        <v>11343.500000000007</v>
      </c>
      <c r="BF111" s="204">
        <f t="shared" si="49"/>
        <v>0</v>
      </c>
      <c r="BG111" s="207">
        <v>100</v>
      </c>
      <c r="BH111" s="206">
        <f t="shared" si="49"/>
        <v>25670.799999999999</v>
      </c>
      <c r="BI111" s="204">
        <f t="shared" si="49"/>
        <v>38619.100000000006</v>
      </c>
      <c r="BJ111" s="207">
        <v>100</v>
      </c>
      <c r="BK111" s="203">
        <f t="shared" si="49"/>
        <v>52360.3</v>
      </c>
      <c r="BL111" s="206">
        <f t="shared" si="49"/>
        <v>115852.20000000001</v>
      </c>
      <c r="BM111" s="206">
        <f t="shared" si="49"/>
        <v>55062.5</v>
      </c>
      <c r="BN111" s="345">
        <f t="shared" si="49"/>
        <v>53859.4</v>
      </c>
      <c r="BO111" s="649"/>
      <c r="BP111" s="649"/>
    </row>
    <row r="112" spans="1:68" ht="15.75" customHeight="1">
      <c r="A112" s="521"/>
      <c r="B112" s="646"/>
      <c r="C112" s="647"/>
      <c r="D112" s="7"/>
      <c r="E112" s="365" t="s">
        <v>103</v>
      </c>
      <c r="F112" s="259">
        <v>0</v>
      </c>
      <c r="G112" s="260">
        <v>0</v>
      </c>
      <c r="H112" s="261">
        <v>0</v>
      </c>
      <c r="I112" s="263"/>
      <c r="J112" s="471"/>
      <c r="K112" s="259">
        <v>0</v>
      </c>
      <c r="L112" s="260">
        <v>0</v>
      </c>
      <c r="M112" s="261">
        <v>0</v>
      </c>
      <c r="N112" s="259">
        <v>0</v>
      </c>
      <c r="O112" s="260">
        <v>0</v>
      </c>
      <c r="P112" s="261">
        <v>0</v>
      </c>
      <c r="Q112" s="259">
        <v>0</v>
      </c>
      <c r="R112" s="260">
        <v>0</v>
      </c>
      <c r="S112" s="261">
        <v>0</v>
      </c>
      <c r="T112" s="208"/>
      <c r="U112" s="209"/>
      <c r="V112" s="209"/>
      <c r="W112" s="209"/>
      <c r="X112" s="210"/>
      <c r="Y112" s="259">
        <v>0</v>
      </c>
      <c r="Z112" s="260">
        <v>0</v>
      </c>
      <c r="AA112" s="261">
        <v>0</v>
      </c>
      <c r="AB112" s="259">
        <v>0</v>
      </c>
      <c r="AC112" s="260">
        <v>0</v>
      </c>
      <c r="AD112" s="261">
        <v>0</v>
      </c>
      <c r="AE112" s="259">
        <v>0</v>
      </c>
      <c r="AF112" s="260">
        <v>0</v>
      </c>
      <c r="AG112" s="261">
        <v>0</v>
      </c>
      <c r="AH112" s="208"/>
      <c r="AI112" s="209"/>
      <c r="AJ112" s="209"/>
      <c r="AK112" s="209"/>
      <c r="AL112" s="210"/>
      <c r="AM112" s="259">
        <v>0</v>
      </c>
      <c r="AN112" s="260">
        <v>0</v>
      </c>
      <c r="AO112" s="261">
        <v>0</v>
      </c>
      <c r="AP112" s="259">
        <v>0</v>
      </c>
      <c r="AQ112" s="260">
        <v>0</v>
      </c>
      <c r="AR112" s="261">
        <v>0</v>
      </c>
      <c r="AS112" s="259">
        <v>0</v>
      </c>
      <c r="AT112" s="260">
        <v>0</v>
      </c>
      <c r="AU112" s="261">
        <v>0</v>
      </c>
      <c r="AV112" s="208"/>
      <c r="AW112" s="209"/>
      <c r="AX112" s="209"/>
      <c r="AY112" s="209"/>
      <c r="AZ112" s="210"/>
      <c r="BA112" s="259">
        <v>0</v>
      </c>
      <c r="BB112" s="260">
        <v>0</v>
      </c>
      <c r="BC112" s="261">
        <v>0</v>
      </c>
      <c r="BD112" s="259">
        <v>0</v>
      </c>
      <c r="BE112" s="260">
        <v>0</v>
      </c>
      <c r="BF112" s="260"/>
      <c r="BG112" s="261">
        <v>0</v>
      </c>
      <c r="BH112" s="259">
        <v>0</v>
      </c>
      <c r="BI112" s="260">
        <v>0</v>
      </c>
      <c r="BJ112" s="261">
        <v>0</v>
      </c>
      <c r="BK112" s="263"/>
      <c r="BL112" s="259"/>
      <c r="BM112" s="259"/>
      <c r="BN112" s="471"/>
      <c r="BO112" s="650"/>
      <c r="BP112" s="650"/>
    </row>
    <row r="113" spans="1:68" ht="51">
      <c r="A113" s="521"/>
      <c r="B113" s="646"/>
      <c r="C113" s="647"/>
      <c r="D113" s="7"/>
      <c r="E113" s="365" t="s">
        <v>147</v>
      </c>
      <c r="F113" s="211">
        <f>F100-F106</f>
        <v>3804.8</v>
      </c>
      <c r="G113" s="209">
        <f t="shared" ref="G113:BN113" si="50">G100-G106</f>
        <v>3804.6000000000004</v>
      </c>
      <c r="H113" s="212">
        <f>G113/F113*100</f>
        <v>99.994743481917581</v>
      </c>
      <c r="I113" s="208">
        <f t="shared" si="50"/>
        <v>0</v>
      </c>
      <c r="J113" s="346">
        <f t="shared" si="50"/>
        <v>0</v>
      </c>
      <c r="K113" s="211">
        <f t="shared" si="50"/>
        <v>0</v>
      </c>
      <c r="L113" s="209">
        <f t="shared" si="50"/>
        <v>0</v>
      </c>
      <c r="M113" s="212">
        <f t="shared" si="50"/>
        <v>0</v>
      </c>
      <c r="N113" s="211">
        <f t="shared" si="50"/>
        <v>0</v>
      </c>
      <c r="O113" s="209">
        <f t="shared" si="50"/>
        <v>0</v>
      </c>
      <c r="P113" s="212">
        <f t="shared" si="50"/>
        <v>0</v>
      </c>
      <c r="Q113" s="211">
        <f t="shared" si="50"/>
        <v>320</v>
      </c>
      <c r="R113" s="209">
        <f t="shared" si="50"/>
        <v>320</v>
      </c>
      <c r="S113" s="212">
        <f>R113/Q113*100</f>
        <v>100</v>
      </c>
      <c r="T113" s="208">
        <f t="shared" si="50"/>
        <v>0</v>
      </c>
      <c r="U113" s="209">
        <f t="shared" si="50"/>
        <v>0</v>
      </c>
      <c r="V113" s="209">
        <f t="shared" si="50"/>
        <v>0</v>
      </c>
      <c r="W113" s="209">
        <f t="shared" si="50"/>
        <v>0</v>
      </c>
      <c r="X113" s="210">
        <f t="shared" si="50"/>
        <v>320</v>
      </c>
      <c r="Y113" s="211">
        <f t="shared" si="50"/>
        <v>200</v>
      </c>
      <c r="Z113" s="209">
        <f t="shared" si="50"/>
        <v>199.4</v>
      </c>
      <c r="AA113" s="212">
        <f t="shared" si="50"/>
        <v>99.7</v>
      </c>
      <c r="AB113" s="211">
        <f t="shared" si="50"/>
        <v>555.6</v>
      </c>
      <c r="AC113" s="209">
        <f t="shared" si="50"/>
        <v>395.6</v>
      </c>
      <c r="AD113" s="212">
        <f>AC113/AB113*100</f>
        <v>71.202303815694748</v>
      </c>
      <c r="AE113" s="211">
        <f t="shared" si="50"/>
        <v>387.7</v>
      </c>
      <c r="AF113" s="209">
        <f t="shared" si="50"/>
        <v>481.1</v>
      </c>
      <c r="AG113" s="212">
        <v>100</v>
      </c>
      <c r="AH113" s="208">
        <f t="shared" si="50"/>
        <v>0</v>
      </c>
      <c r="AI113" s="209">
        <f t="shared" si="50"/>
        <v>0</v>
      </c>
      <c r="AJ113" s="209">
        <f t="shared" si="50"/>
        <v>0</v>
      </c>
      <c r="AK113" s="209">
        <f t="shared" si="50"/>
        <v>0</v>
      </c>
      <c r="AL113" s="210">
        <f t="shared" si="50"/>
        <v>1143.3</v>
      </c>
      <c r="AM113" s="211">
        <f t="shared" si="50"/>
        <v>778.9</v>
      </c>
      <c r="AN113" s="209">
        <f t="shared" si="50"/>
        <v>471.8</v>
      </c>
      <c r="AO113" s="212">
        <f>AN113/AM113*100</f>
        <v>60.572602387983054</v>
      </c>
      <c r="AP113" s="211">
        <f t="shared" si="50"/>
        <v>86</v>
      </c>
      <c r="AQ113" s="209">
        <f t="shared" si="50"/>
        <v>132.19999999999999</v>
      </c>
      <c r="AR113" s="212">
        <f t="shared" si="50"/>
        <v>100</v>
      </c>
      <c r="AS113" s="211">
        <f t="shared" si="50"/>
        <v>0</v>
      </c>
      <c r="AT113" s="209">
        <f t="shared" si="50"/>
        <v>105.8</v>
      </c>
      <c r="AU113" s="212">
        <f t="shared" si="50"/>
        <v>100</v>
      </c>
      <c r="AV113" s="208">
        <f t="shared" si="50"/>
        <v>0</v>
      </c>
      <c r="AW113" s="209">
        <f t="shared" si="50"/>
        <v>0</v>
      </c>
      <c r="AX113" s="209">
        <f t="shared" si="50"/>
        <v>0</v>
      </c>
      <c r="AY113" s="209">
        <f t="shared" si="50"/>
        <v>0</v>
      </c>
      <c r="AZ113" s="210">
        <f t="shared" si="50"/>
        <v>864.9</v>
      </c>
      <c r="BA113" s="211">
        <f t="shared" si="50"/>
        <v>0</v>
      </c>
      <c r="BB113" s="209">
        <f t="shared" si="50"/>
        <v>556.20000000000005</v>
      </c>
      <c r="BC113" s="212">
        <f t="shared" si="50"/>
        <v>100</v>
      </c>
      <c r="BD113" s="211">
        <f t="shared" si="50"/>
        <v>0</v>
      </c>
      <c r="BE113" s="209">
        <f t="shared" si="50"/>
        <v>0</v>
      </c>
      <c r="BF113" s="209">
        <f t="shared" si="50"/>
        <v>0</v>
      </c>
      <c r="BG113" s="212">
        <f t="shared" si="50"/>
        <v>0</v>
      </c>
      <c r="BH113" s="211">
        <f t="shared" si="50"/>
        <v>1476.6</v>
      </c>
      <c r="BI113" s="209">
        <f t="shared" si="50"/>
        <v>1142.5</v>
      </c>
      <c r="BJ113" s="212">
        <f t="shared" si="50"/>
        <v>77.373696329405391</v>
      </c>
      <c r="BK113" s="208">
        <f t="shared" si="50"/>
        <v>656.9</v>
      </c>
      <c r="BL113" s="211">
        <f t="shared" si="50"/>
        <v>656.9</v>
      </c>
      <c r="BM113" s="211">
        <f t="shared" si="50"/>
        <v>1476.6</v>
      </c>
      <c r="BN113" s="346">
        <f t="shared" si="50"/>
        <v>1476.6</v>
      </c>
      <c r="BO113" s="650"/>
      <c r="BP113" s="650"/>
    </row>
    <row r="114" spans="1:68" ht="13.5" customHeight="1">
      <c r="A114" s="521"/>
      <c r="B114" s="646"/>
      <c r="C114" s="647"/>
      <c r="D114" s="7"/>
      <c r="E114" s="280" t="s">
        <v>18</v>
      </c>
      <c r="F114" s="211">
        <f>F101-F107</f>
        <v>232784.90000000005</v>
      </c>
      <c r="G114" s="209">
        <f t="shared" ref="G114:BN114" si="51">G101-G107</f>
        <v>226207.6</v>
      </c>
      <c r="H114" s="212">
        <f>G114/F114*100</f>
        <v>97.174516044640342</v>
      </c>
      <c r="I114" s="208">
        <f t="shared" si="51"/>
        <v>0</v>
      </c>
      <c r="J114" s="346">
        <f t="shared" si="51"/>
        <v>0</v>
      </c>
      <c r="K114" s="211">
        <f t="shared" si="51"/>
        <v>493.1</v>
      </c>
      <c r="L114" s="209">
        <f t="shared" si="51"/>
        <v>471.1</v>
      </c>
      <c r="M114" s="212">
        <f t="shared" si="51"/>
        <v>95.538430338673692</v>
      </c>
      <c r="N114" s="211">
        <f t="shared" si="51"/>
        <v>17261.5</v>
      </c>
      <c r="O114" s="209">
        <f t="shared" si="51"/>
        <v>17108.5</v>
      </c>
      <c r="P114" s="212">
        <f t="shared" si="51"/>
        <v>99.11363438866843</v>
      </c>
      <c r="Q114" s="211">
        <f t="shared" si="51"/>
        <v>21991.599999999995</v>
      </c>
      <c r="R114" s="209">
        <f t="shared" si="51"/>
        <v>18993.5</v>
      </c>
      <c r="S114" s="212">
        <f>R114/Q114*100</f>
        <v>86.367067425744395</v>
      </c>
      <c r="T114" s="208">
        <f t="shared" si="51"/>
        <v>0</v>
      </c>
      <c r="U114" s="209">
        <f t="shared" si="51"/>
        <v>0</v>
      </c>
      <c r="V114" s="209">
        <f t="shared" si="51"/>
        <v>0</v>
      </c>
      <c r="W114" s="209">
        <f t="shared" si="51"/>
        <v>0</v>
      </c>
      <c r="X114" s="210">
        <f t="shared" si="51"/>
        <v>39746.199999999997</v>
      </c>
      <c r="Y114" s="211">
        <f t="shared" si="51"/>
        <v>17773.7</v>
      </c>
      <c r="Z114" s="209">
        <f t="shared" si="51"/>
        <v>18110.699999999997</v>
      </c>
      <c r="AA114" s="212">
        <v>100</v>
      </c>
      <c r="AB114" s="211">
        <f t="shared" si="51"/>
        <v>10737.699999999999</v>
      </c>
      <c r="AC114" s="209">
        <f t="shared" si="51"/>
        <v>10714.7</v>
      </c>
      <c r="AD114" s="212">
        <f t="shared" si="51"/>
        <v>99.78580142861135</v>
      </c>
      <c r="AE114" s="211">
        <f t="shared" si="51"/>
        <v>29480.499999999996</v>
      </c>
      <c r="AF114" s="209">
        <f t="shared" si="51"/>
        <v>17658.7</v>
      </c>
      <c r="AG114" s="212">
        <f>AF114/AE114*100</f>
        <v>59.89959464730925</v>
      </c>
      <c r="AH114" s="208">
        <f t="shared" si="51"/>
        <v>0</v>
      </c>
      <c r="AI114" s="209">
        <f t="shared" si="51"/>
        <v>0</v>
      </c>
      <c r="AJ114" s="209">
        <f t="shared" si="51"/>
        <v>0</v>
      </c>
      <c r="AK114" s="209">
        <f t="shared" si="51"/>
        <v>0</v>
      </c>
      <c r="AL114" s="210">
        <f t="shared" si="51"/>
        <v>57991.899999999994</v>
      </c>
      <c r="AM114" s="211">
        <f t="shared" si="51"/>
        <v>15806.499999999995</v>
      </c>
      <c r="AN114" s="209">
        <f t="shared" si="51"/>
        <v>15947.8</v>
      </c>
      <c r="AO114" s="212">
        <f>AN114/AM114*100</f>
        <v>100.89393603897135</v>
      </c>
      <c r="AP114" s="211">
        <f t="shared" si="51"/>
        <v>22867.600000000002</v>
      </c>
      <c r="AQ114" s="209">
        <f t="shared" si="51"/>
        <v>23701.600000000002</v>
      </c>
      <c r="AR114" s="212">
        <f t="shared" si="51"/>
        <v>100</v>
      </c>
      <c r="AS114" s="211">
        <f t="shared" si="51"/>
        <v>43989.900000000009</v>
      </c>
      <c r="AT114" s="209">
        <f t="shared" si="51"/>
        <v>28397.200000000004</v>
      </c>
      <c r="AU114" s="212">
        <f t="shared" si="51"/>
        <v>33.594544843675322</v>
      </c>
      <c r="AV114" s="208">
        <f t="shared" si="51"/>
        <v>0</v>
      </c>
      <c r="AW114" s="209">
        <f t="shared" si="51"/>
        <v>0</v>
      </c>
      <c r="AX114" s="209">
        <f t="shared" si="51"/>
        <v>0</v>
      </c>
      <c r="AY114" s="209">
        <f t="shared" si="51"/>
        <v>0</v>
      </c>
      <c r="AZ114" s="210">
        <f t="shared" si="51"/>
        <v>82664.000000000029</v>
      </c>
      <c r="BA114" s="211">
        <f t="shared" si="51"/>
        <v>17119.900000000001</v>
      </c>
      <c r="BB114" s="209">
        <f t="shared" si="51"/>
        <v>26283.7</v>
      </c>
      <c r="BC114" s="212">
        <f t="shared" si="51"/>
        <v>100</v>
      </c>
      <c r="BD114" s="211">
        <f t="shared" si="51"/>
        <v>11068.7</v>
      </c>
      <c r="BE114" s="209">
        <f t="shared" si="51"/>
        <v>11343.500000000007</v>
      </c>
      <c r="BF114" s="209">
        <f t="shared" si="51"/>
        <v>0</v>
      </c>
      <c r="BG114" s="212">
        <v>100</v>
      </c>
      <c r="BH114" s="211">
        <f t="shared" si="51"/>
        <v>24194.199999999997</v>
      </c>
      <c r="BI114" s="209">
        <f t="shared" si="51"/>
        <v>37476.600000000006</v>
      </c>
      <c r="BJ114" s="212">
        <v>100</v>
      </c>
      <c r="BK114" s="208">
        <f t="shared" si="51"/>
        <v>33516.199999999997</v>
      </c>
      <c r="BL114" s="211">
        <f t="shared" si="51"/>
        <v>28732.799999999999</v>
      </c>
      <c r="BM114" s="211">
        <f t="shared" si="51"/>
        <v>53585.9</v>
      </c>
      <c r="BN114" s="346">
        <f t="shared" si="51"/>
        <v>52382.8</v>
      </c>
      <c r="BO114" s="650"/>
      <c r="BP114" s="650"/>
    </row>
    <row r="115" spans="1:68" ht="28.5" customHeight="1">
      <c r="A115" s="521"/>
      <c r="B115" s="646"/>
      <c r="C115" s="647"/>
      <c r="D115" s="7"/>
      <c r="E115" s="472" t="s">
        <v>104</v>
      </c>
      <c r="F115" s="266">
        <v>0</v>
      </c>
      <c r="G115" s="267">
        <v>0</v>
      </c>
      <c r="H115" s="268">
        <v>0</v>
      </c>
      <c r="I115" s="269"/>
      <c r="J115" s="473"/>
      <c r="K115" s="266">
        <v>0</v>
      </c>
      <c r="L115" s="267">
        <v>0</v>
      </c>
      <c r="M115" s="268">
        <v>0</v>
      </c>
      <c r="N115" s="266">
        <v>0</v>
      </c>
      <c r="O115" s="267">
        <v>0</v>
      </c>
      <c r="P115" s="268">
        <v>0</v>
      </c>
      <c r="Q115" s="266">
        <v>0</v>
      </c>
      <c r="R115" s="267">
        <v>0</v>
      </c>
      <c r="S115" s="268">
        <v>0</v>
      </c>
      <c r="T115" s="208"/>
      <c r="U115" s="209"/>
      <c r="V115" s="209"/>
      <c r="W115" s="209"/>
      <c r="X115" s="210"/>
      <c r="Y115" s="266">
        <v>0</v>
      </c>
      <c r="Z115" s="267">
        <v>0</v>
      </c>
      <c r="AA115" s="268">
        <v>0</v>
      </c>
      <c r="AB115" s="266">
        <v>0</v>
      </c>
      <c r="AC115" s="267">
        <v>0</v>
      </c>
      <c r="AD115" s="268">
        <v>0</v>
      </c>
      <c r="AE115" s="266">
        <v>0</v>
      </c>
      <c r="AF115" s="267">
        <v>0</v>
      </c>
      <c r="AG115" s="268">
        <v>0</v>
      </c>
      <c r="AH115" s="208"/>
      <c r="AI115" s="209"/>
      <c r="AJ115" s="209"/>
      <c r="AK115" s="209"/>
      <c r="AL115" s="210"/>
      <c r="AM115" s="266">
        <v>0</v>
      </c>
      <c r="AN115" s="267">
        <v>0</v>
      </c>
      <c r="AO115" s="268">
        <v>0</v>
      </c>
      <c r="AP115" s="266">
        <v>0</v>
      </c>
      <c r="AQ115" s="267">
        <v>0</v>
      </c>
      <c r="AR115" s="268">
        <v>0</v>
      </c>
      <c r="AS115" s="266">
        <v>0</v>
      </c>
      <c r="AT115" s="267">
        <v>0</v>
      </c>
      <c r="AU115" s="268">
        <v>0</v>
      </c>
      <c r="AV115" s="208"/>
      <c r="AW115" s="209"/>
      <c r="AX115" s="209"/>
      <c r="AY115" s="209"/>
      <c r="AZ115" s="210"/>
      <c r="BA115" s="266">
        <v>0</v>
      </c>
      <c r="BB115" s="267">
        <v>0</v>
      </c>
      <c r="BC115" s="268">
        <v>0</v>
      </c>
      <c r="BD115" s="266">
        <v>0</v>
      </c>
      <c r="BE115" s="267">
        <v>0</v>
      </c>
      <c r="BF115" s="267"/>
      <c r="BG115" s="268">
        <v>0</v>
      </c>
      <c r="BH115" s="266">
        <v>0</v>
      </c>
      <c r="BI115" s="267">
        <v>0</v>
      </c>
      <c r="BJ115" s="268">
        <v>0</v>
      </c>
      <c r="BK115" s="269"/>
      <c r="BL115" s="266"/>
      <c r="BM115" s="266"/>
      <c r="BN115" s="473"/>
      <c r="BO115" s="650"/>
      <c r="BP115" s="650"/>
    </row>
    <row r="116" spans="1:68" ht="26.25" thickBot="1">
      <c r="A116" s="521"/>
      <c r="B116" s="646"/>
      <c r="C116" s="647"/>
      <c r="D116" s="7"/>
      <c r="E116" s="281" t="s">
        <v>55</v>
      </c>
      <c r="F116" s="214">
        <f>F103-F109</f>
        <v>1441.9</v>
      </c>
      <c r="G116" s="215">
        <f t="shared" ref="G116:BN116" si="52">G103-G109</f>
        <v>1441.9</v>
      </c>
      <c r="H116" s="216">
        <f>G116/F116*100</f>
        <v>100</v>
      </c>
      <c r="I116" s="217">
        <f t="shared" si="52"/>
        <v>0</v>
      </c>
      <c r="J116" s="347">
        <f t="shared" si="52"/>
        <v>0</v>
      </c>
      <c r="K116" s="214">
        <f t="shared" si="52"/>
        <v>0</v>
      </c>
      <c r="L116" s="215">
        <f t="shared" si="52"/>
        <v>0</v>
      </c>
      <c r="M116" s="216">
        <f t="shared" si="52"/>
        <v>0</v>
      </c>
      <c r="N116" s="214">
        <f t="shared" si="52"/>
        <v>0</v>
      </c>
      <c r="O116" s="215">
        <f t="shared" si="52"/>
        <v>0</v>
      </c>
      <c r="P116" s="216">
        <f t="shared" si="52"/>
        <v>0</v>
      </c>
      <c r="Q116" s="214">
        <f t="shared" si="52"/>
        <v>1441.9</v>
      </c>
      <c r="R116" s="215">
        <f t="shared" si="52"/>
        <v>0</v>
      </c>
      <c r="S116" s="216">
        <f t="shared" si="52"/>
        <v>0</v>
      </c>
      <c r="T116" s="208">
        <f t="shared" si="52"/>
        <v>0</v>
      </c>
      <c r="U116" s="209">
        <f t="shared" si="52"/>
        <v>0</v>
      </c>
      <c r="V116" s="209">
        <f t="shared" si="52"/>
        <v>0</v>
      </c>
      <c r="W116" s="209">
        <f t="shared" si="52"/>
        <v>0</v>
      </c>
      <c r="X116" s="210">
        <f t="shared" si="52"/>
        <v>0</v>
      </c>
      <c r="Y116" s="214">
        <f t="shared" si="52"/>
        <v>0</v>
      </c>
      <c r="Z116" s="215">
        <f t="shared" si="52"/>
        <v>1441.9</v>
      </c>
      <c r="AA116" s="216">
        <f t="shared" si="52"/>
        <v>100</v>
      </c>
      <c r="AB116" s="214">
        <f t="shared" si="52"/>
        <v>0</v>
      </c>
      <c r="AC116" s="215">
        <f t="shared" si="52"/>
        <v>0</v>
      </c>
      <c r="AD116" s="216">
        <f t="shared" si="52"/>
        <v>0</v>
      </c>
      <c r="AE116" s="214">
        <f t="shared" si="52"/>
        <v>0</v>
      </c>
      <c r="AF116" s="215">
        <f t="shared" si="52"/>
        <v>0</v>
      </c>
      <c r="AG116" s="216">
        <f t="shared" si="52"/>
        <v>0</v>
      </c>
      <c r="AH116" s="208">
        <f t="shared" si="52"/>
        <v>0</v>
      </c>
      <c r="AI116" s="209">
        <f t="shared" si="52"/>
        <v>0</v>
      </c>
      <c r="AJ116" s="209">
        <f t="shared" si="52"/>
        <v>0</v>
      </c>
      <c r="AK116" s="209">
        <f t="shared" si="52"/>
        <v>0</v>
      </c>
      <c r="AL116" s="210">
        <f t="shared" si="52"/>
        <v>161</v>
      </c>
      <c r="AM116" s="214">
        <f t="shared" si="52"/>
        <v>0</v>
      </c>
      <c r="AN116" s="215">
        <f t="shared" si="52"/>
        <v>0</v>
      </c>
      <c r="AO116" s="216">
        <f t="shared" si="52"/>
        <v>0</v>
      </c>
      <c r="AP116" s="214">
        <f t="shared" si="52"/>
        <v>0</v>
      </c>
      <c r="AQ116" s="215">
        <f t="shared" si="52"/>
        <v>0</v>
      </c>
      <c r="AR116" s="216">
        <f t="shared" si="52"/>
        <v>0</v>
      </c>
      <c r="AS116" s="214">
        <f t="shared" si="52"/>
        <v>0</v>
      </c>
      <c r="AT116" s="215">
        <f t="shared" si="52"/>
        <v>0</v>
      </c>
      <c r="AU116" s="216">
        <f t="shared" si="52"/>
        <v>0</v>
      </c>
      <c r="AV116" s="208">
        <f t="shared" si="52"/>
        <v>0</v>
      </c>
      <c r="AW116" s="209">
        <f t="shared" si="52"/>
        <v>0</v>
      </c>
      <c r="AX116" s="209">
        <f t="shared" si="52"/>
        <v>0</v>
      </c>
      <c r="AY116" s="209">
        <f t="shared" si="52"/>
        <v>0</v>
      </c>
      <c r="AZ116" s="210">
        <f t="shared" si="52"/>
        <v>0</v>
      </c>
      <c r="BA116" s="214">
        <f t="shared" si="52"/>
        <v>0</v>
      </c>
      <c r="BB116" s="215">
        <f t="shared" si="52"/>
        <v>0</v>
      </c>
      <c r="BC116" s="216">
        <f t="shared" si="52"/>
        <v>0</v>
      </c>
      <c r="BD116" s="214">
        <f t="shared" si="52"/>
        <v>0</v>
      </c>
      <c r="BE116" s="215">
        <f t="shared" si="52"/>
        <v>0</v>
      </c>
      <c r="BF116" s="215">
        <f t="shared" si="52"/>
        <v>0</v>
      </c>
      <c r="BG116" s="216">
        <f t="shared" si="52"/>
        <v>0</v>
      </c>
      <c r="BH116" s="214">
        <f t="shared" si="52"/>
        <v>0</v>
      </c>
      <c r="BI116" s="215">
        <f t="shared" si="52"/>
        <v>0</v>
      </c>
      <c r="BJ116" s="216">
        <f t="shared" si="52"/>
        <v>0</v>
      </c>
      <c r="BK116" s="217">
        <f t="shared" si="52"/>
        <v>0</v>
      </c>
      <c r="BL116" s="214">
        <f t="shared" si="52"/>
        <v>0</v>
      </c>
      <c r="BM116" s="214">
        <f t="shared" si="52"/>
        <v>0</v>
      </c>
      <c r="BN116" s="347">
        <f t="shared" si="52"/>
        <v>0</v>
      </c>
      <c r="BO116" s="651"/>
      <c r="BP116" s="651"/>
    </row>
    <row r="117" spans="1:68" ht="13.5" thickBot="1">
      <c r="A117" s="515" t="s">
        <v>105</v>
      </c>
      <c r="B117" s="516"/>
      <c r="C117" s="517"/>
      <c r="D117" s="220"/>
      <c r="E117" s="648"/>
      <c r="F117" s="648"/>
      <c r="G117" s="648"/>
      <c r="H117" s="648"/>
      <c r="I117" s="648"/>
      <c r="J117" s="648"/>
      <c r="K117" s="648"/>
      <c r="L117" s="648"/>
      <c r="M117" s="648"/>
      <c r="N117" s="648"/>
      <c r="O117" s="648"/>
      <c r="P117" s="648"/>
      <c r="Q117" s="648"/>
      <c r="R117" s="648"/>
      <c r="S117" s="648"/>
      <c r="T117" s="648"/>
      <c r="U117" s="648"/>
      <c r="V117" s="648"/>
      <c r="W117" s="648"/>
      <c r="X117" s="648"/>
      <c r="Y117" s="648"/>
      <c r="Z117" s="648"/>
      <c r="AA117" s="648"/>
      <c r="AB117" s="648"/>
      <c r="AC117" s="648"/>
      <c r="AD117" s="648"/>
      <c r="AE117" s="648"/>
      <c r="AF117" s="648"/>
      <c r="AG117" s="648"/>
      <c r="AH117" s="648"/>
      <c r="AI117" s="648"/>
      <c r="AJ117" s="648"/>
      <c r="AK117" s="648"/>
      <c r="AL117" s="648"/>
      <c r="AM117" s="648"/>
      <c r="AN117" s="648"/>
      <c r="AO117" s="648"/>
      <c r="AP117" s="648"/>
      <c r="AQ117" s="648"/>
      <c r="AR117" s="648"/>
      <c r="AS117" s="648"/>
      <c r="AT117" s="648"/>
      <c r="AU117" s="648"/>
      <c r="AV117" s="648"/>
      <c r="AW117" s="648"/>
      <c r="AX117" s="648"/>
      <c r="AY117" s="648"/>
      <c r="AZ117" s="648"/>
      <c r="BA117" s="648"/>
      <c r="BB117" s="648"/>
      <c r="BC117" s="648"/>
      <c r="BD117" s="648"/>
      <c r="BE117" s="648"/>
      <c r="BF117" s="648"/>
      <c r="BG117" s="648"/>
      <c r="BH117" s="648"/>
      <c r="BI117" s="648"/>
      <c r="BJ117" s="648"/>
      <c r="BK117" s="6"/>
      <c r="BL117" s="6"/>
      <c r="BM117" s="6"/>
      <c r="BN117" s="415">
        <f t="shared" si="45"/>
        <v>0</v>
      </c>
      <c r="BO117" s="489"/>
      <c r="BP117" s="489"/>
    </row>
    <row r="118" spans="1:68" ht="13.5" thickBot="1">
      <c r="A118" s="518" t="s">
        <v>106</v>
      </c>
      <c r="B118" s="519"/>
      <c r="C118" s="520"/>
      <c r="D118" s="220"/>
      <c r="E118" s="478" t="s">
        <v>39</v>
      </c>
      <c r="F118" s="206">
        <f>F98-F129-F134-F140</f>
        <v>233910.7000000001</v>
      </c>
      <c r="G118" s="204">
        <f t="shared" ref="G118:BI118" si="53">G98-G129-G134-G140</f>
        <v>227382.09999999998</v>
      </c>
      <c r="H118" s="207">
        <f>G118/F118*100</f>
        <v>97.208934862748848</v>
      </c>
      <c r="I118" s="203">
        <f t="shared" si="53"/>
        <v>0</v>
      </c>
      <c r="J118" s="205">
        <f t="shared" si="53"/>
        <v>0</v>
      </c>
      <c r="K118" s="206">
        <f t="shared" si="53"/>
        <v>493.1</v>
      </c>
      <c r="L118" s="204">
        <f t="shared" si="53"/>
        <v>471.1</v>
      </c>
      <c r="M118" s="207">
        <f t="shared" si="53"/>
        <v>95.538430338673692</v>
      </c>
      <c r="N118" s="206">
        <f t="shared" si="53"/>
        <v>17261.5</v>
      </c>
      <c r="O118" s="204">
        <f t="shared" si="53"/>
        <v>17108.5</v>
      </c>
      <c r="P118" s="207">
        <f t="shared" si="53"/>
        <v>99.11363438866843</v>
      </c>
      <c r="Q118" s="206">
        <f t="shared" si="53"/>
        <v>22311.599999999995</v>
      </c>
      <c r="R118" s="204">
        <f t="shared" si="53"/>
        <v>19313.499999999996</v>
      </c>
      <c r="S118" s="207">
        <f>R118/Q118*100</f>
        <v>86.562595241936933</v>
      </c>
      <c r="T118" s="203">
        <f t="shared" si="53"/>
        <v>0</v>
      </c>
      <c r="U118" s="204">
        <f t="shared" si="53"/>
        <v>0</v>
      </c>
      <c r="V118" s="204">
        <f t="shared" si="53"/>
        <v>0</v>
      </c>
      <c r="W118" s="204">
        <f t="shared" si="53"/>
        <v>0</v>
      </c>
      <c r="X118" s="205">
        <f t="shared" si="53"/>
        <v>40066.199999999997</v>
      </c>
      <c r="Y118" s="206">
        <f t="shared" si="53"/>
        <v>17973.7</v>
      </c>
      <c r="Z118" s="204">
        <f t="shared" si="53"/>
        <v>18310.099999999999</v>
      </c>
      <c r="AA118" s="207">
        <v>100</v>
      </c>
      <c r="AB118" s="206">
        <f t="shared" si="53"/>
        <v>10897.699999999999</v>
      </c>
      <c r="AC118" s="204">
        <f t="shared" si="53"/>
        <v>10714.7</v>
      </c>
      <c r="AD118" s="207">
        <f>AC118/AB118*100</f>
        <v>98.3207465795535</v>
      </c>
      <c r="AE118" s="206">
        <f t="shared" si="53"/>
        <v>29750.999999999996</v>
      </c>
      <c r="AF118" s="204">
        <f t="shared" si="53"/>
        <v>17668.000000000004</v>
      </c>
      <c r="AG118" s="207">
        <f>AF118/AE118*100</f>
        <v>59.38623911801286</v>
      </c>
      <c r="AH118" s="203">
        <f t="shared" si="53"/>
        <v>0</v>
      </c>
      <c r="AI118" s="204">
        <f t="shared" si="53"/>
        <v>0</v>
      </c>
      <c r="AJ118" s="204">
        <f t="shared" si="53"/>
        <v>0</v>
      </c>
      <c r="AK118" s="204">
        <f t="shared" si="53"/>
        <v>0</v>
      </c>
      <c r="AL118" s="205">
        <f t="shared" si="53"/>
        <v>58622.399999999994</v>
      </c>
      <c r="AM118" s="206">
        <f t="shared" si="53"/>
        <v>15966.499999999995</v>
      </c>
      <c r="AN118" s="204">
        <f t="shared" si="53"/>
        <v>16419.599999999999</v>
      </c>
      <c r="AO118" s="207">
        <v>100</v>
      </c>
      <c r="AP118" s="206">
        <f t="shared" si="53"/>
        <v>22953.600000000002</v>
      </c>
      <c r="AQ118" s="204">
        <f t="shared" si="53"/>
        <v>23833.800000000003</v>
      </c>
      <c r="AR118" s="207">
        <f t="shared" si="53"/>
        <v>100</v>
      </c>
      <c r="AS118" s="206">
        <f t="shared" si="53"/>
        <v>43455.900000000016</v>
      </c>
      <c r="AT118" s="204">
        <f t="shared" si="53"/>
        <v>27969.000000000004</v>
      </c>
      <c r="AU118" s="207">
        <f>AT118/AS118*100</f>
        <v>64.361801274395404</v>
      </c>
      <c r="AV118" s="203">
        <f t="shared" si="53"/>
        <v>0</v>
      </c>
      <c r="AW118" s="204">
        <f t="shared" si="53"/>
        <v>0</v>
      </c>
      <c r="AX118" s="204">
        <f t="shared" si="53"/>
        <v>0</v>
      </c>
      <c r="AY118" s="204">
        <f t="shared" si="53"/>
        <v>0</v>
      </c>
      <c r="AZ118" s="205">
        <f t="shared" si="53"/>
        <v>82376.000000000029</v>
      </c>
      <c r="BA118" s="206">
        <f t="shared" si="53"/>
        <v>17119.900000000001</v>
      </c>
      <c r="BB118" s="204">
        <f t="shared" si="53"/>
        <v>26291.7</v>
      </c>
      <c r="BC118" s="207">
        <v>100</v>
      </c>
      <c r="BD118" s="206">
        <f t="shared" si="53"/>
        <v>11068.7</v>
      </c>
      <c r="BE118" s="204">
        <f t="shared" si="53"/>
        <v>11343.500000000007</v>
      </c>
      <c r="BF118" s="204">
        <f t="shared" si="53"/>
        <v>0</v>
      </c>
      <c r="BG118" s="207">
        <v>100</v>
      </c>
      <c r="BH118" s="206">
        <f t="shared" si="53"/>
        <v>24657.5</v>
      </c>
      <c r="BI118" s="204">
        <f t="shared" si="53"/>
        <v>37938.600000000006</v>
      </c>
      <c r="BJ118" s="207">
        <v>100</v>
      </c>
      <c r="BK118" s="203">
        <f>BK98-BK129-BK134-BK140</f>
        <v>51452</v>
      </c>
      <c r="BL118" s="206">
        <f>BL98-BL129-BL134-BL140</f>
        <v>114765.50000000001</v>
      </c>
      <c r="BM118" s="206">
        <f>BM98-BM129-BM134-BM140</f>
        <v>54154.2</v>
      </c>
      <c r="BN118" s="345">
        <f>BN98-BN129-BN134-BN140</f>
        <v>52846.1</v>
      </c>
      <c r="BO118" s="632"/>
      <c r="BP118" s="632"/>
    </row>
    <row r="119" spans="1:68" ht="13.5" thickBot="1">
      <c r="A119" s="521"/>
      <c r="B119" s="522"/>
      <c r="C119" s="523"/>
      <c r="D119" s="7"/>
      <c r="E119" s="364" t="s">
        <v>103</v>
      </c>
      <c r="F119" s="259">
        <v>0</v>
      </c>
      <c r="G119" s="260">
        <v>0</v>
      </c>
      <c r="H119" s="261">
        <v>0</v>
      </c>
      <c r="I119" s="263"/>
      <c r="J119" s="330"/>
      <c r="K119" s="259">
        <v>0</v>
      </c>
      <c r="L119" s="260">
        <v>0</v>
      </c>
      <c r="M119" s="261">
        <v>0</v>
      </c>
      <c r="N119" s="259">
        <v>0</v>
      </c>
      <c r="O119" s="260">
        <v>0</v>
      </c>
      <c r="P119" s="261">
        <v>0</v>
      </c>
      <c r="Q119" s="259">
        <v>0</v>
      </c>
      <c r="R119" s="260">
        <v>0</v>
      </c>
      <c r="S119" s="261">
        <v>0</v>
      </c>
      <c r="T119" s="263"/>
      <c r="U119" s="260"/>
      <c r="V119" s="260"/>
      <c r="W119" s="260"/>
      <c r="X119" s="330"/>
      <c r="Y119" s="259">
        <v>0</v>
      </c>
      <c r="Z119" s="260">
        <v>0</v>
      </c>
      <c r="AA119" s="261">
        <v>0</v>
      </c>
      <c r="AB119" s="259">
        <v>0</v>
      </c>
      <c r="AC119" s="260">
        <v>0</v>
      </c>
      <c r="AD119" s="261">
        <v>0</v>
      </c>
      <c r="AE119" s="259">
        <v>0</v>
      </c>
      <c r="AF119" s="260">
        <v>0</v>
      </c>
      <c r="AG119" s="261">
        <v>0</v>
      </c>
      <c r="AH119" s="263"/>
      <c r="AI119" s="260"/>
      <c r="AJ119" s="260"/>
      <c r="AK119" s="260"/>
      <c r="AL119" s="330"/>
      <c r="AM119" s="259">
        <v>0</v>
      </c>
      <c r="AN119" s="260">
        <v>0</v>
      </c>
      <c r="AO119" s="261">
        <v>0</v>
      </c>
      <c r="AP119" s="259">
        <v>0</v>
      </c>
      <c r="AQ119" s="260">
        <v>0</v>
      </c>
      <c r="AR119" s="261">
        <v>0</v>
      </c>
      <c r="AS119" s="259">
        <v>0</v>
      </c>
      <c r="AT119" s="260">
        <v>0</v>
      </c>
      <c r="AU119" s="261">
        <v>0</v>
      </c>
      <c r="AV119" s="263"/>
      <c r="AW119" s="260"/>
      <c r="AX119" s="260"/>
      <c r="AY119" s="260"/>
      <c r="AZ119" s="330"/>
      <c r="BA119" s="259">
        <v>0</v>
      </c>
      <c r="BB119" s="260">
        <v>0</v>
      </c>
      <c r="BC119" s="261">
        <v>0</v>
      </c>
      <c r="BD119" s="259">
        <v>0</v>
      </c>
      <c r="BE119" s="260">
        <v>0</v>
      </c>
      <c r="BF119" s="260"/>
      <c r="BG119" s="261">
        <v>0</v>
      </c>
      <c r="BH119" s="259">
        <v>0</v>
      </c>
      <c r="BI119" s="260">
        <v>0</v>
      </c>
      <c r="BJ119" s="261">
        <v>0</v>
      </c>
      <c r="BK119" s="474"/>
      <c r="BL119" s="474"/>
      <c r="BM119" s="474"/>
      <c r="BN119" s="345"/>
      <c r="BO119" s="633"/>
      <c r="BP119" s="633"/>
    </row>
    <row r="120" spans="1:68" ht="53.25" customHeight="1">
      <c r="A120" s="524"/>
      <c r="B120" s="522"/>
      <c r="C120" s="523"/>
      <c r="D120" s="7"/>
      <c r="E120" s="257" t="s">
        <v>147</v>
      </c>
      <c r="F120" s="211">
        <f>F100-F131-F136-F142</f>
        <v>1903.4</v>
      </c>
      <c r="G120" s="209">
        <f t="shared" ref="G120:BJ120" si="54">G100-G131-G136-G142</f>
        <v>1903.4</v>
      </c>
      <c r="H120" s="212">
        <v>100</v>
      </c>
      <c r="I120" s="208">
        <f t="shared" si="54"/>
        <v>0</v>
      </c>
      <c r="J120" s="210">
        <f t="shared" si="54"/>
        <v>0</v>
      </c>
      <c r="K120" s="211">
        <f t="shared" si="54"/>
        <v>0</v>
      </c>
      <c r="L120" s="209">
        <f t="shared" si="54"/>
        <v>0</v>
      </c>
      <c r="M120" s="212">
        <f t="shared" si="54"/>
        <v>0</v>
      </c>
      <c r="N120" s="211">
        <f t="shared" si="54"/>
        <v>0</v>
      </c>
      <c r="O120" s="209">
        <f t="shared" si="54"/>
        <v>0</v>
      </c>
      <c r="P120" s="212">
        <f t="shared" si="54"/>
        <v>0</v>
      </c>
      <c r="Q120" s="211">
        <f t="shared" si="54"/>
        <v>320</v>
      </c>
      <c r="R120" s="209">
        <f t="shared" si="54"/>
        <v>320</v>
      </c>
      <c r="S120" s="212">
        <f>R120/Q120*100</f>
        <v>100</v>
      </c>
      <c r="T120" s="208">
        <f t="shared" si="54"/>
        <v>0</v>
      </c>
      <c r="U120" s="209">
        <f t="shared" si="54"/>
        <v>0</v>
      </c>
      <c r="V120" s="209">
        <f t="shared" si="54"/>
        <v>0</v>
      </c>
      <c r="W120" s="209">
        <f t="shared" si="54"/>
        <v>0</v>
      </c>
      <c r="X120" s="210">
        <f t="shared" si="54"/>
        <v>320</v>
      </c>
      <c r="Y120" s="211">
        <f t="shared" si="54"/>
        <v>200</v>
      </c>
      <c r="Z120" s="209">
        <f t="shared" si="54"/>
        <v>199.4</v>
      </c>
      <c r="AA120" s="212">
        <f t="shared" si="54"/>
        <v>99.7</v>
      </c>
      <c r="AB120" s="211">
        <f t="shared" si="54"/>
        <v>160</v>
      </c>
      <c r="AC120" s="209">
        <f t="shared" si="54"/>
        <v>0</v>
      </c>
      <c r="AD120" s="212">
        <f t="shared" si="54"/>
        <v>-28.797696184305252</v>
      </c>
      <c r="AE120" s="211">
        <f t="shared" si="54"/>
        <v>320.5</v>
      </c>
      <c r="AF120" s="209">
        <f t="shared" si="54"/>
        <v>9.3000000000000114</v>
      </c>
      <c r="AG120" s="212">
        <f>AF120/AE120*100</f>
        <v>2.9017160686427492</v>
      </c>
      <c r="AH120" s="208">
        <f t="shared" si="54"/>
        <v>0</v>
      </c>
      <c r="AI120" s="209">
        <f t="shared" si="54"/>
        <v>0</v>
      </c>
      <c r="AJ120" s="209">
        <f t="shared" si="54"/>
        <v>0</v>
      </c>
      <c r="AK120" s="209">
        <f t="shared" si="54"/>
        <v>0</v>
      </c>
      <c r="AL120" s="210">
        <f t="shared" si="54"/>
        <v>680.5</v>
      </c>
      <c r="AM120" s="211">
        <f t="shared" si="54"/>
        <v>160</v>
      </c>
      <c r="AN120" s="209">
        <f t="shared" si="54"/>
        <v>471.8</v>
      </c>
      <c r="AO120" s="212">
        <v>100</v>
      </c>
      <c r="AP120" s="211">
        <f t="shared" si="54"/>
        <v>86</v>
      </c>
      <c r="AQ120" s="209">
        <f t="shared" si="54"/>
        <v>132.19999999999999</v>
      </c>
      <c r="AR120" s="212">
        <f t="shared" si="54"/>
        <v>100</v>
      </c>
      <c r="AS120" s="211">
        <f t="shared" si="54"/>
        <v>0</v>
      </c>
      <c r="AT120" s="209">
        <f t="shared" si="54"/>
        <v>105.8</v>
      </c>
      <c r="AU120" s="212">
        <f t="shared" si="54"/>
        <v>100</v>
      </c>
      <c r="AV120" s="208">
        <f t="shared" si="54"/>
        <v>0</v>
      </c>
      <c r="AW120" s="209">
        <f t="shared" si="54"/>
        <v>0</v>
      </c>
      <c r="AX120" s="209">
        <f t="shared" si="54"/>
        <v>0</v>
      </c>
      <c r="AY120" s="209">
        <f t="shared" si="54"/>
        <v>0</v>
      </c>
      <c r="AZ120" s="210">
        <f t="shared" si="54"/>
        <v>246</v>
      </c>
      <c r="BA120" s="211">
        <f t="shared" si="54"/>
        <v>0</v>
      </c>
      <c r="BB120" s="209">
        <f t="shared" si="54"/>
        <v>8</v>
      </c>
      <c r="BC120" s="212">
        <f t="shared" si="54"/>
        <v>0</v>
      </c>
      <c r="BD120" s="211">
        <f t="shared" si="54"/>
        <v>0</v>
      </c>
      <c r="BE120" s="209">
        <f t="shared" si="54"/>
        <v>0</v>
      </c>
      <c r="BF120" s="209">
        <f t="shared" si="54"/>
        <v>0</v>
      </c>
      <c r="BG120" s="212">
        <f t="shared" si="54"/>
        <v>0</v>
      </c>
      <c r="BH120" s="211">
        <f t="shared" si="54"/>
        <v>656.89999999999986</v>
      </c>
      <c r="BI120" s="209">
        <f t="shared" si="54"/>
        <v>656.9</v>
      </c>
      <c r="BJ120" s="212">
        <f t="shared" si="54"/>
        <v>18.132510529722587</v>
      </c>
      <c r="BK120" s="6"/>
      <c r="BL120" s="6"/>
      <c r="BM120" s="6"/>
      <c r="BN120" s="413">
        <f t="shared" si="45"/>
        <v>656.89999999999986</v>
      </c>
      <c r="BO120" s="633"/>
      <c r="BP120" s="633"/>
    </row>
    <row r="121" spans="1:68">
      <c r="A121" s="524"/>
      <c r="B121" s="522"/>
      <c r="C121" s="523"/>
      <c r="D121" s="7"/>
      <c r="E121" s="257" t="s">
        <v>18</v>
      </c>
      <c r="F121" s="211">
        <f>F101-F132-F137-F143</f>
        <v>232007.30000000005</v>
      </c>
      <c r="G121" s="209">
        <f t="shared" ref="G121:BI121" si="55">G101-G132-G137-G143</f>
        <v>225478.7</v>
      </c>
      <c r="H121" s="212">
        <f>G121/F121*100</f>
        <v>97.186036818669052</v>
      </c>
      <c r="I121" s="208">
        <f t="shared" si="55"/>
        <v>0</v>
      </c>
      <c r="J121" s="210">
        <f t="shared" si="55"/>
        <v>0</v>
      </c>
      <c r="K121" s="211">
        <f t="shared" si="55"/>
        <v>493.1</v>
      </c>
      <c r="L121" s="209">
        <f t="shared" si="55"/>
        <v>471.1</v>
      </c>
      <c r="M121" s="212">
        <f t="shared" si="55"/>
        <v>95.538430338673692</v>
      </c>
      <c r="N121" s="211">
        <f t="shared" si="55"/>
        <v>17261.5</v>
      </c>
      <c r="O121" s="209">
        <f t="shared" si="55"/>
        <v>17108.5</v>
      </c>
      <c r="P121" s="212">
        <f t="shared" si="55"/>
        <v>99.11363438866843</v>
      </c>
      <c r="Q121" s="211">
        <f t="shared" si="55"/>
        <v>21991.599999999995</v>
      </c>
      <c r="R121" s="209">
        <f t="shared" si="55"/>
        <v>18993.5</v>
      </c>
      <c r="S121" s="212">
        <f>R121/Q121*100</f>
        <v>86.367067425744395</v>
      </c>
      <c r="T121" s="208">
        <f t="shared" si="55"/>
        <v>0</v>
      </c>
      <c r="U121" s="209">
        <f t="shared" si="55"/>
        <v>0</v>
      </c>
      <c r="V121" s="209">
        <f t="shared" si="55"/>
        <v>0</v>
      </c>
      <c r="W121" s="209">
        <f t="shared" si="55"/>
        <v>0</v>
      </c>
      <c r="X121" s="210">
        <f t="shared" si="55"/>
        <v>39746.199999999997</v>
      </c>
      <c r="Y121" s="211">
        <f t="shared" si="55"/>
        <v>17773.7</v>
      </c>
      <c r="Z121" s="209">
        <f t="shared" si="55"/>
        <v>18110.699999999997</v>
      </c>
      <c r="AA121" s="212">
        <v>100</v>
      </c>
      <c r="AB121" s="211">
        <f t="shared" si="55"/>
        <v>10737.699999999999</v>
      </c>
      <c r="AC121" s="209">
        <f t="shared" si="55"/>
        <v>10714.7</v>
      </c>
      <c r="AD121" s="212">
        <f>AD118</f>
        <v>98.3207465795535</v>
      </c>
      <c r="AE121" s="211">
        <f t="shared" si="55"/>
        <v>29430.499999999996</v>
      </c>
      <c r="AF121" s="209">
        <f t="shared" si="55"/>
        <v>17658.7</v>
      </c>
      <c r="AG121" s="212">
        <f>AF121/AE121*100</f>
        <v>60.0013591342315</v>
      </c>
      <c r="AH121" s="208">
        <f t="shared" si="55"/>
        <v>0</v>
      </c>
      <c r="AI121" s="209">
        <f t="shared" si="55"/>
        <v>0</v>
      </c>
      <c r="AJ121" s="209">
        <f t="shared" si="55"/>
        <v>0</v>
      </c>
      <c r="AK121" s="209">
        <f t="shared" si="55"/>
        <v>0</v>
      </c>
      <c r="AL121" s="210">
        <f t="shared" si="55"/>
        <v>57941.899999999994</v>
      </c>
      <c r="AM121" s="211">
        <f t="shared" si="55"/>
        <v>15806.499999999995</v>
      </c>
      <c r="AN121" s="209">
        <f t="shared" si="55"/>
        <v>15947.8</v>
      </c>
      <c r="AO121" s="212">
        <v>100</v>
      </c>
      <c r="AP121" s="211">
        <f t="shared" si="55"/>
        <v>22867.600000000002</v>
      </c>
      <c r="AQ121" s="209">
        <f t="shared" si="55"/>
        <v>23701.600000000002</v>
      </c>
      <c r="AR121" s="212">
        <f t="shared" si="55"/>
        <v>100</v>
      </c>
      <c r="AS121" s="211">
        <f t="shared" si="55"/>
        <v>43455.900000000016</v>
      </c>
      <c r="AT121" s="209">
        <f t="shared" si="55"/>
        <v>27863.200000000004</v>
      </c>
      <c r="AU121" s="212">
        <f>AT121/AS121*100</f>
        <v>64.118336060235777</v>
      </c>
      <c r="AV121" s="208">
        <f t="shared" si="55"/>
        <v>0</v>
      </c>
      <c r="AW121" s="209">
        <f t="shared" si="55"/>
        <v>0</v>
      </c>
      <c r="AX121" s="209">
        <f t="shared" si="55"/>
        <v>0</v>
      </c>
      <c r="AY121" s="209">
        <f t="shared" si="55"/>
        <v>0</v>
      </c>
      <c r="AZ121" s="210">
        <f t="shared" si="55"/>
        <v>82130.000000000029</v>
      </c>
      <c r="BA121" s="211">
        <f t="shared" si="55"/>
        <v>17119.900000000001</v>
      </c>
      <c r="BB121" s="209">
        <f t="shared" si="55"/>
        <v>26283.7</v>
      </c>
      <c r="BC121" s="212">
        <f t="shared" si="55"/>
        <v>100</v>
      </c>
      <c r="BD121" s="211">
        <f t="shared" si="55"/>
        <v>11068.7</v>
      </c>
      <c r="BE121" s="209">
        <f t="shared" si="55"/>
        <v>11343.500000000007</v>
      </c>
      <c r="BF121" s="209">
        <f t="shared" si="55"/>
        <v>0</v>
      </c>
      <c r="BG121" s="212">
        <v>100</v>
      </c>
      <c r="BH121" s="211">
        <f t="shared" si="55"/>
        <v>24000.6</v>
      </c>
      <c r="BI121" s="209">
        <f t="shared" si="55"/>
        <v>37281.700000000004</v>
      </c>
      <c r="BJ121" s="212">
        <v>100</v>
      </c>
      <c r="BK121" s="208">
        <f>BK101-BK129-BK134</f>
        <v>33516.199999999997</v>
      </c>
      <c r="BL121" s="211">
        <f>BL101-BL129-BL134</f>
        <v>28732.799999999999</v>
      </c>
      <c r="BM121" s="211">
        <f>BM101-BM129-BM134</f>
        <v>53585.9</v>
      </c>
      <c r="BN121" s="346">
        <f>BN101-BN129-BN134</f>
        <v>52277.8</v>
      </c>
      <c r="BO121" s="633"/>
      <c r="BP121" s="633"/>
    </row>
    <row r="122" spans="1:68" ht="25.5">
      <c r="A122" s="524"/>
      <c r="B122" s="522"/>
      <c r="C122" s="523"/>
      <c r="D122" s="7"/>
      <c r="E122" s="265" t="s">
        <v>104</v>
      </c>
      <c r="F122" s="266">
        <v>0</v>
      </c>
      <c r="G122" s="267">
        <v>0</v>
      </c>
      <c r="H122" s="268">
        <v>0</v>
      </c>
      <c r="I122" s="269"/>
      <c r="J122" s="271"/>
      <c r="K122" s="266">
        <v>0</v>
      </c>
      <c r="L122" s="267">
        <v>0</v>
      </c>
      <c r="M122" s="268">
        <v>0</v>
      </c>
      <c r="N122" s="266">
        <v>0</v>
      </c>
      <c r="O122" s="267">
        <v>0</v>
      </c>
      <c r="P122" s="268">
        <v>0</v>
      </c>
      <c r="Q122" s="266">
        <v>0</v>
      </c>
      <c r="R122" s="267">
        <v>0</v>
      </c>
      <c r="S122" s="268">
        <v>0</v>
      </c>
      <c r="T122" s="269"/>
      <c r="U122" s="267"/>
      <c r="V122" s="267"/>
      <c r="W122" s="267"/>
      <c r="X122" s="271"/>
      <c r="Y122" s="266">
        <v>0</v>
      </c>
      <c r="Z122" s="267">
        <v>0</v>
      </c>
      <c r="AA122" s="268">
        <v>0</v>
      </c>
      <c r="AB122" s="266">
        <v>0</v>
      </c>
      <c r="AC122" s="267">
        <v>0</v>
      </c>
      <c r="AD122" s="268">
        <v>0</v>
      </c>
      <c r="AE122" s="266">
        <v>0</v>
      </c>
      <c r="AF122" s="267">
        <v>0</v>
      </c>
      <c r="AG122" s="268">
        <v>0</v>
      </c>
      <c r="AH122" s="269"/>
      <c r="AI122" s="267"/>
      <c r="AJ122" s="267"/>
      <c r="AK122" s="267"/>
      <c r="AL122" s="271"/>
      <c r="AM122" s="266">
        <v>0</v>
      </c>
      <c r="AN122" s="267">
        <v>0</v>
      </c>
      <c r="AO122" s="268">
        <v>0</v>
      </c>
      <c r="AP122" s="266">
        <v>0</v>
      </c>
      <c r="AQ122" s="267">
        <v>0</v>
      </c>
      <c r="AR122" s="268">
        <v>0</v>
      </c>
      <c r="AS122" s="266">
        <v>0</v>
      </c>
      <c r="AT122" s="267">
        <v>0</v>
      </c>
      <c r="AU122" s="268">
        <v>0</v>
      </c>
      <c r="AV122" s="269"/>
      <c r="AW122" s="267"/>
      <c r="AX122" s="267"/>
      <c r="AY122" s="267"/>
      <c r="AZ122" s="271"/>
      <c r="BA122" s="266">
        <v>0</v>
      </c>
      <c r="BB122" s="267">
        <v>0</v>
      </c>
      <c r="BC122" s="268">
        <v>0</v>
      </c>
      <c r="BD122" s="266">
        <v>0</v>
      </c>
      <c r="BE122" s="267">
        <v>0</v>
      </c>
      <c r="BF122" s="267"/>
      <c r="BG122" s="268">
        <v>0</v>
      </c>
      <c r="BH122" s="266">
        <v>0</v>
      </c>
      <c r="BI122" s="267">
        <v>0</v>
      </c>
      <c r="BJ122" s="268">
        <v>0</v>
      </c>
      <c r="BK122" s="269"/>
      <c r="BL122" s="266"/>
      <c r="BM122" s="266"/>
      <c r="BN122" s="473"/>
      <c r="BO122" s="633"/>
      <c r="BP122" s="633"/>
    </row>
    <row r="123" spans="1:68" ht="26.25" thickBot="1">
      <c r="A123" s="525"/>
      <c r="B123" s="526"/>
      <c r="C123" s="527"/>
      <c r="D123" s="221"/>
      <c r="E123" s="258" t="s">
        <v>55</v>
      </c>
      <c r="F123" s="266">
        <f>F103-F139</f>
        <v>1441.9</v>
      </c>
      <c r="G123" s="267">
        <f t="shared" ref="G123:BN123" si="56">G103-G139</f>
        <v>1441.9</v>
      </c>
      <c r="H123" s="268">
        <f t="shared" si="56"/>
        <v>14.527008306760763</v>
      </c>
      <c r="I123" s="269">
        <f t="shared" si="56"/>
        <v>0</v>
      </c>
      <c r="J123" s="271">
        <f t="shared" si="56"/>
        <v>0</v>
      </c>
      <c r="K123" s="266">
        <f t="shared" si="56"/>
        <v>0</v>
      </c>
      <c r="L123" s="267">
        <f t="shared" si="56"/>
        <v>0</v>
      </c>
      <c r="M123" s="268">
        <f t="shared" si="56"/>
        <v>0</v>
      </c>
      <c r="N123" s="266">
        <f t="shared" si="56"/>
        <v>0</v>
      </c>
      <c r="O123" s="267">
        <f t="shared" si="56"/>
        <v>0</v>
      </c>
      <c r="P123" s="268">
        <f t="shared" si="56"/>
        <v>0</v>
      </c>
      <c r="Q123" s="266">
        <f t="shared" si="56"/>
        <v>1441.9</v>
      </c>
      <c r="R123" s="267">
        <f t="shared" si="56"/>
        <v>0</v>
      </c>
      <c r="S123" s="268">
        <f t="shared" si="56"/>
        <v>0</v>
      </c>
      <c r="T123" s="269">
        <f t="shared" si="56"/>
        <v>0</v>
      </c>
      <c r="U123" s="267">
        <f t="shared" si="56"/>
        <v>0</v>
      </c>
      <c r="V123" s="267">
        <f t="shared" si="56"/>
        <v>0</v>
      </c>
      <c r="W123" s="267">
        <f t="shared" si="56"/>
        <v>0</v>
      </c>
      <c r="X123" s="271">
        <f t="shared" si="56"/>
        <v>0</v>
      </c>
      <c r="Y123" s="266">
        <f t="shared" si="56"/>
        <v>0</v>
      </c>
      <c r="Z123" s="267">
        <f t="shared" si="56"/>
        <v>1441.9</v>
      </c>
      <c r="AA123" s="268">
        <f t="shared" si="56"/>
        <v>100</v>
      </c>
      <c r="AB123" s="266">
        <f t="shared" si="56"/>
        <v>0</v>
      </c>
      <c r="AC123" s="267">
        <f t="shared" si="56"/>
        <v>0</v>
      </c>
      <c r="AD123" s="268">
        <f t="shared" si="56"/>
        <v>0</v>
      </c>
      <c r="AE123" s="266">
        <f t="shared" si="56"/>
        <v>0</v>
      </c>
      <c r="AF123" s="267">
        <f t="shared" si="56"/>
        <v>0</v>
      </c>
      <c r="AG123" s="268">
        <f t="shared" si="56"/>
        <v>0</v>
      </c>
      <c r="AH123" s="269">
        <f t="shared" si="56"/>
        <v>0</v>
      </c>
      <c r="AI123" s="267">
        <f t="shared" si="56"/>
        <v>0</v>
      </c>
      <c r="AJ123" s="267">
        <f t="shared" si="56"/>
        <v>0</v>
      </c>
      <c r="AK123" s="267">
        <f t="shared" si="56"/>
        <v>0</v>
      </c>
      <c r="AL123" s="271">
        <f t="shared" si="56"/>
        <v>161</v>
      </c>
      <c r="AM123" s="266">
        <f t="shared" si="56"/>
        <v>0</v>
      </c>
      <c r="AN123" s="267">
        <f t="shared" si="56"/>
        <v>0</v>
      </c>
      <c r="AO123" s="268">
        <f t="shared" si="56"/>
        <v>0</v>
      </c>
      <c r="AP123" s="266">
        <f t="shared" si="56"/>
        <v>0</v>
      </c>
      <c r="AQ123" s="267">
        <f t="shared" si="56"/>
        <v>0</v>
      </c>
      <c r="AR123" s="268">
        <f t="shared" si="56"/>
        <v>0</v>
      </c>
      <c r="AS123" s="266">
        <f t="shared" si="56"/>
        <v>0</v>
      </c>
      <c r="AT123" s="267">
        <f t="shared" si="56"/>
        <v>0</v>
      </c>
      <c r="AU123" s="268">
        <f t="shared" si="56"/>
        <v>0</v>
      </c>
      <c r="AV123" s="269">
        <f t="shared" si="56"/>
        <v>0</v>
      </c>
      <c r="AW123" s="267">
        <f t="shared" si="56"/>
        <v>0</v>
      </c>
      <c r="AX123" s="267">
        <f t="shared" si="56"/>
        <v>0</v>
      </c>
      <c r="AY123" s="267">
        <f t="shared" si="56"/>
        <v>0</v>
      </c>
      <c r="AZ123" s="271">
        <f t="shared" si="56"/>
        <v>0</v>
      </c>
      <c r="BA123" s="266">
        <f t="shared" si="56"/>
        <v>0</v>
      </c>
      <c r="BB123" s="267">
        <f t="shared" si="56"/>
        <v>0</v>
      </c>
      <c r="BC123" s="268">
        <f t="shared" si="56"/>
        <v>0</v>
      </c>
      <c r="BD123" s="266">
        <f t="shared" si="56"/>
        <v>0</v>
      </c>
      <c r="BE123" s="267">
        <f t="shared" si="56"/>
        <v>0</v>
      </c>
      <c r="BF123" s="267">
        <f t="shared" si="56"/>
        <v>0</v>
      </c>
      <c r="BG123" s="268">
        <f t="shared" si="56"/>
        <v>0</v>
      </c>
      <c r="BH123" s="266">
        <f t="shared" si="56"/>
        <v>0</v>
      </c>
      <c r="BI123" s="267">
        <f t="shared" si="56"/>
        <v>0</v>
      </c>
      <c r="BJ123" s="268">
        <f t="shared" si="56"/>
        <v>0</v>
      </c>
      <c r="BK123" s="217">
        <f t="shared" si="56"/>
        <v>0</v>
      </c>
      <c r="BL123" s="214">
        <f t="shared" si="56"/>
        <v>0</v>
      </c>
      <c r="BM123" s="214">
        <f t="shared" si="56"/>
        <v>0</v>
      </c>
      <c r="BN123" s="347">
        <f t="shared" si="56"/>
        <v>0</v>
      </c>
      <c r="BO123" s="634"/>
      <c r="BP123" s="634"/>
    </row>
    <row r="124" spans="1:68" ht="13.5" customHeight="1" thickBot="1">
      <c r="A124" s="518" t="s">
        <v>107</v>
      </c>
      <c r="B124" s="644"/>
      <c r="C124" s="644"/>
      <c r="D124" s="220"/>
      <c r="E124" s="264" t="s">
        <v>39</v>
      </c>
      <c r="F124" s="206">
        <v>0</v>
      </c>
      <c r="G124" s="204">
        <v>0</v>
      </c>
      <c r="H124" s="207">
        <v>0</v>
      </c>
      <c r="I124" s="203"/>
      <c r="J124" s="205"/>
      <c r="K124" s="206">
        <v>0</v>
      </c>
      <c r="L124" s="204">
        <v>0</v>
      </c>
      <c r="M124" s="207">
        <v>0</v>
      </c>
      <c r="N124" s="206">
        <v>0</v>
      </c>
      <c r="O124" s="204">
        <v>0</v>
      </c>
      <c r="P124" s="207">
        <v>0</v>
      </c>
      <c r="Q124" s="206">
        <v>0</v>
      </c>
      <c r="R124" s="204">
        <v>0</v>
      </c>
      <c r="S124" s="207">
        <v>0</v>
      </c>
      <c r="T124" s="203">
        <v>0</v>
      </c>
      <c r="U124" s="204">
        <v>0</v>
      </c>
      <c r="V124" s="204">
        <v>0</v>
      </c>
      <c r="W124" s="204">
        <v>0</v>
      </c>
      <c r="X124" s="240">
        <f t="shared" ref="X124:X133" si="57">K124+N124+Q124</f>
        <v>0</v>
      </c>
      <c r="Y124" s="206">
        <v>0</v>
      </c>
      <c r="Z124" s="204">
        <v>0</v>
      </c>
      <c r="AA124" s="207">
        <v>0</v>
      </c>
      <c r="AB124" s="206">
        <v>0</v>
      </c>
      <c r="AC124" s="204">
        <v>0</v>
      </c>
      <c r="AD124" s="207">
        <v>0</v>
      </c>
      <c r="AE124" s="206">
        <v>0</v>
      </c>
      <c r="AF124" s="204">
        <v>0</v>
      </c>
      <c r="AG124" s="207">
        <v>0</v>
      </c>
      <c r="AH124" s="203">
        <v>0</v>
      </c>
      <c r="AI124" s="204">
        <v>0</v>
      </c>
      <c r="AJ124" s="204">
        <v>0</v>
      </c>
      <c r="AK124" s="204">
        <v>0</v>
      </c>
      <c r="AL124" s="240">
        <f t="shared" ref="AL124:AL133" si="58">Y124+AB124+AE124</f>
        <v>0</v>
      </c>
      <c r="AM124" s="206">
        <v>0</v>
      </c>
      <c r="AN124" s="204">
        <v>0</v>
      </c>
      <c r="AO124" s="207">
        <v>0</v>
      </c>
      <c r="AP124" s="206">
        <v>0</v>
      </c>
      <c r="AQ124" s="204">
        <v>0</v>
      </c>
      <c r="AR124" s="207">
        <v>0</v>
      </c>
      <c r="AS124" s="206">
        <v>0</v>
      </c>
      <c r="AT124" s="204">
        <v>0</v>
      </c>
      <c r="AU124" s="207">
        <v>0</v>
      </c>
      <c r="AV124" s="203">
        <v>0</v>
      </c>
      <c r="AW124" s="204">
        <v>0</v>
      </c>
      <c r="AX124" s="204">
        <v>0</v>
      </c>
      <c r="AY124" s="204">
        <v>0</v>
      </c>
      <c r="AZ124" s="224">
        <v>0</v>
      </c>
      <c r="BA124" s="206">
        <v>0</v>
      </c>
      <c r="BB124" s="204">
        <v>0</v>
      </c>
      <c r="BC124" s="207">
        <v>0</v>
      </c>
      <c r="BD124" s="206">
        <v>0</v>
      </c>
      <c r="BE124" s="204">
        <v>0</v>
      </c>
      <c r="BF124" s="204">
        <v>0</v>
      </c>
      <c r="BG124" s="207">
        <v>0</v>
      </c>
      <c r="BH124" s="206">
        <v>0</v>
      </c>
      <c r="BI124" s="204">
        <v>0</v>
      </c>
      <c r="BJ124" s="207">
        <v>0</v>
      </c>
      <c r="BK124" s="213"/>
      <c r="BL124" s="213"/>
      <c r="BM124" s="213"/>
      <c r="BN124" s="413">
        <f t="shared" si="45"/>
        <v>0</v>
      </c>
      <c r="BO124" s="504"/>
      <c r="BP124" s="504"/>
    </row>
    <row r="125" spans="1:68" ht="13.5" thickBot="1">
      <c r="A125" s="521"/>
      <c r="B125" s="646"/>
      <c r="C125" s="646"/>
      <c r="D125" s="7"/>
      <c r="E125" s="365" t="s">
        <v>103</v>
      </c>
      <c r="F125" s="211">
        <v>0</v>
      </c>
      <c r="G125" s="209">
        <v>0</v>
      </c>
      <c r="H125" s="212">
        <v>0</v>
      </c>
      <c r="I125" s="208"/>
      <c r="J125" s="210"/>
      <c r="K125" s="211">
        <v>0</v>
      </c>
      <c r="L125" s="209">
        <v>0</v>
      </c>
      <c r="M125" s="212">
        <v>0</v>
      </c>
      <c r="N125" s="211">
        <v>0</v>
      </c>
      <c r="O125" s="209">
        <v>0</v>
      </c>
      <c r="P125" s="212">
        <v>0</v>
      </c>
      <c r="Q125" s="211">
        <v>0</v>
      </c>
      <c r="R125" s="209">
        <v>0</v>
      </c>
      <c r="S125" s="212">
        <v>0</v>
      </c>
      <c r="T125" s="208">
        <v>0</v>
      </c>
      <c r="U125" s="209">
        <v>0</v>
      </c>
      <c r="V125" s="209">
        <v>0</v>
      </c>
      <c r="W125" s="209">
        <v>0</v>
      </c>
      <c r="X125" s="241">
        <f t="shared" si="57"/>
        <v>0</v>
      </c>
      <c r="Y125" s="211">
        <v>0</v>
      </c>
      <c r="Z125" s="209">
        <v>0</v>
      </c>
      <c r="AA125" s="212">
        <v>0</v>
      </c>
      <c r="AB125" s="211">
        <v>0</v>
      </c>
      <c r="AC125" s="209">
        <v>0</v>
      </c>
      <c r="AD125" s="212">
        <v>0</v>
      </c>
      <c r="AE125" s="211">
        <v>0</v>
      </c>
      <c r="AF125" s="209">
        <v>0</v>
      </c>
      <c r="AG125" s="212">
        <v>0</v>
      </c>
      <c r="AH125" s="208">
        <v>0</v>
      </c>
      <c r="AI125" s="209">
        <v>0</v>
      </c>
      <c r="AJ125" s="209">
        <v>0</v>
      </c>
      <c r="AK125" s="209">
        <v>0</v>
      </c>
      <c r="AL125" s="241">
        <f t="shared" si="58"/>
        <v>0</v>
      </c>
      <c r="AM125" s="211">
        <v>0</v>
      </c>
      <c r="AN125" s="209">
        <v>0</v>
      </c>
      <c r="AO125" s="212">
        <v>0</v>
      </c>
      <c r="AP125" s="211">
        <v>0</v>
      </c>
      <c r="AQ125" s="209">
        <v>0</v>
      </c>
      <c r="AR125" s="212">
        <v>0</v>
      </c>
      <c r="AS125" s="211">
        <v>0</v>
      </c>
      <c r="AT125" s="209">
        <v>0</v>
      </c>
      <c r="AU125" s="212">
        <v>0</v>
      </c>
      <c r="AV125" s="208">
        <v>0</v>
      </c>
      <c r="AW125" s="209">
        <v>0</v>
      </c>
      <c r="AX125" s="209">
        <v>0</v>
      </c>
      <c r="AY125" s="209">
        <v>0</v>
      </c>
      <c r="AZ125" s="225">
        <v>0</v>
      </c>
      <c r="BA125" s="211">
        <v>0</v>
      </c>
      <c r="BB125" s="209">
        <v>0</v>
      </c>
      <c r="BC125" s="212">
        <v>0</v>
      </c>
      <c r="BD125" s="211">
        <v>0</v>
      </c>
      <c r="BE125" s="209">
        <v>0</v>
      </c>
      <c r="BF125" s="209">
        <v>0</v>
      </c>
      <c r="BG125" s="212">
        <v>0</v>
      </c>
      <c r="BH125" s="211">
        <v>0</v>
      </c>
      <c r="BI125" s="209">
        <v>0</v>
      </c>
      <c r="BJ125" s="212">
        <v>0</v>
      </c>
      <c r="BK125" s="6"/>
      <c r="BL125" s="6"/>
      <c r="BM125" s="6"/>
      <c r="BN125" s="413"/>
      <c r="BO125" s="505"/>
      <c r="BP125" s="505"/>
    </row>
    <row r="126" spans="1:68" ht="55.5" customHeight="1" thickBot="1">
      <c r="A126" s="521"/>
      <c r="B126" s="646"/>
      <c r="C126" s="646"/>
      <c r="D126" s="7"/>
      <c r="E126" s="257" t="s">
        <v>147</v>
      </c>
      <c r="F126" s="211">
        <v>0</v>
      </c>
      <c r="G126" s="209">
        <v>0</v>
      </c>
      <c r="H126" s="212">
        <v>0</v>
      </c>
      <c r="I126" s="208"/>
      <c r="J126" s="210"/>
      <c r="K126" s="211">
        <v>0</v>
      </c>
      <c r="L126" s="209">
        <v>0</v>
      </c>
      <c r="M126" s="212">
        <v>0</v>
      </c>
      <c r="N126" s="211">
        <v>0</v>
      </c>
      <c r="O126" s="209">
        <v>0</v>
      </c>
      <c r="P126" s="212">
        <v>0</v>
      </c>
      <c r="Q126" s="211">
        <v>0</v>
      </c>
      <c r="R126" s="209">
        <v>0</v>
      </c>
      <c r="S126" s="212">
        <v>0</v>
      </c>
      <c r="T126" s="208">
        <v>0</v>
      </c>
      <c r="U126" s="209">
        <v>0</v>
      </c>
      <c r="V126" s="209">
        <v>0</v>
      </c>
      <c r="W126" s="209">
        <v>0</v>
      </c>
      <c r="X126" s="241">
        <f t="shared" si="57"/>
        <v>0</v>
      </c>
      <c r="Y126" s="211">
        <v>0</v>
      </c>
      <c r="Z126" s="209">
        <v>0</v>
      </c>
      <c r="AA126" s="212">
        <v>0</v>
      </c>
      <c r="AB126" s="211">
        <v>0</v>
      </c>
      <c r="AC126" s="209">
        <v>0</v>
      </c>
      <c r="AD126" s="212">
        <v>0</v>
      </c>
      <c r="AE126" s="211">
        <v>0</v>
      </c>
      <c r="AF126" s="209">
        <v>0</v>
      </c>
      <c r="AG126" s="212">
        <v>0</v>
      </c>
      <c r="AH126" s="208">
        <v>0</v>
      </c>
      <c r="AI126" s="209">
        <v>0</v>
      </c>
      <c r="AJ126" s="209">
        <v>0</v>
      </c>
      <c r="AK126" s="209">
        <v>0</v>
      </c>
      <c r="AL126" s="241">
        <f t="shared" si="58"/>
        <v>0</v>
      </c>
      <c r="AM126" s="211">
        <v>0</v>
      </c>
      <c r="AN126" s="209">
        <v>0</v>
      </c>
      <c r="AO126" s="212">
        <v>0</v>
      </c>
      <c r="AP126" s="211">
        <v>0</v>
      </c>
      <c r="AQ126" s="209">
        <v>0</v>
      </c>
      <c r="AR126" s="212">
        <v>0</v>
      </c>
      <c r="AS126" s="211">
        <v>0</v>
      </c>
      <c r="AT126" s="209">
        <v>0</v>
      </c>
      <c r="AU126" s="212">
        <v>0</v>
      </c>
      <c r="AV126" s="208">
        <v>0</v>
      </c>
      <c r="AW126" s="209">
        <v>0</v>
      </c>
      <c r="AX126" s="209">
        <v>0</v>
      </c>
      <c r="AY126" s="209">
        <v>0</v>
      </c>
      <c r="AZ126" s="225">
        <v>0</v>
      </c>
      <c r="BA126" s="211">
        <v>0</v>
      </c>
      <c r="BB126" s="209">
        <v>0</v>
      </c>
      <c r="BC126" s="212">
        <v>0</v>
      </c>
      <c r="BD126" s="211">
        <v>0</v>
      </c>
      <c r="BE126" s="209">
        <v>0</v>
      </c>
      <c r="BF126" s="209">
        <v>0</v>
      </c>
      <c r="BG126" s="212">
        <v>0</v>
      </c>
      <c r="BH126" s="211">
        <v>0</v>
      </c>
      <c r="BI126" s="209">
        <v>0</v>
      </c>
      <c r="BJ126" s="212">
        <v>0</v>
      </c>
      <c r="BK126" s="6"/>
      <c r="BL126" s="6"/>
      <c r="BM126" s="6"/>
      <c r="BN126" s="413">
        <f t="shared" si="45"/>
        <v>0</v>
      </c>
      <c r="BO126" s="505"/>
      <c r="BP126" s="505"/>
    </row>
    <row r="127" spans="1:68" ht="13.5" thickBot="1">
      <c r="A127" s="521"/>
      <c r="B127" s="646"/>
      <c r="C127" s="646"/>
      <c r="D127" s="221"/>
      <c r="E127" s="257" t="s">
        <v>18</v>
      </c>
      <c r="F127" s="211">
        <v>0</v>
      </c>
      <c r="G127" s="209">
        <v>0</v>
      </c>
      <c r="H127" s="212">
        <v>0</v>
      </c>
      <c r="I127" s="208"/>
      <c r="J127" s="210"/>
      <c r="K127" s="211">
        <v>0</v>
      </c>
      <c r="L127" s="209">
        <v>0</v>
      </c>
      <c r="M127" s="212">
        <v>0</v>
      </c>
      <c r="N127" s="211">
        <v>0</v>
      </c>
      <c r="O127" s="209">
        <v>0</v>
      </c>
      <c r="P127" s="212">
        <v>0</v>
      </c>
      <c r="Q127" s="211">
        <v>0</v>
      </c>
      <c r="R127" s="209">
        <v>0</v>
      </c>
      <c r="S127" s="212">
        <v>0</v>
      </c>
      <c r="T127" s="208">
        <v>0</v>
      </c>
      <c r="U127" s="209">
        <v>0</v>
      </c>
      <c r="V127" s="209">
        <v>0</v>
      </c>
      <c r="W127" s="209">
        <v>0</v>
      </c>
      <c r="X127" s="241">
        <f t="shared" si="57"/>
        <v>0</v>
      </c>
      <c r="Y127" s="211">
        <v>0</v>
      </c>
      <c r="Z127" s="209">
        <v>0</v>
      </c>
      <c r="AA127" s="212">
        <v>0</v>
      </c>
      <c r="AB127" s="211">
        <v>0</v>
      </c>
      <c r="AC127" s="209">
        <v>0</v>
      </c>
      <c r="AD127" s="212">
        <v>0</v>
      </c>
      <c r="AE127" s="211">
        <v>0</v>
      </c>
      <c r="AF127" s="209">
        <v>0</v>
      </c>
      <c r="AG127" s="212">
        <v>0</v>
      </c>
      <c r="AH127" s="208">
        <v>0</v>
      </c>
      <c r="AI127" s="209">
        <v>0</v>
      </c>
      <c r="AJ127" s="209">
        <v>0</v>
      </c>
      <c r="AK127" s="209">
        <v>0</v>
      </c>
      <c r="AL127" s="241">
        <f t="shared" si="58"/>
        <v>0</v>
      </c>
      <c r="AM127" s="211">
        <v>0</v>
      </c>
      <c r="AN127" s="209">
        <v>0</v>
      </c>
      <c r="AO127" s="212">
        <v>0</v>
      </c>
      <c r="AP127" s="211">
        <v>0</v>
      </c>
      <c r="AQ127" s="209">
        <v>0</v>
      </c>
      <c r="AR127" s="212">
        <v>0</v>
      </c>
      <c r="AS127" s="211">
        <v>0</v>
      </c>
      <c r="AT127" s="209">
        <v>0</v>
      </c>
      <c r="AU127" s="212">
        <v>0</v>
      </c>
      <c r="AV127" s="208">
        <v>0</v>
      </c>
      <c r="AW127" s="209">
        <v>0</v>
      </c>
      <c r="AX127" s="209">
        <v>0</v>
      </c>
      <c r="AY127" s="209">
        <v>0</v>
      </c>
      <c r="AZ127" s="225">
        <v>0</v>
      </c>
      <c r="BA127" s="211">
        <v>0</v>
      </c>
      <c r="BB127" s="209">
        <v>0</v>
      </c>
      <c r="BC127" s="212">
        <v>0</v>
      </c>
      <c r="BD127" s="211">
        <v>0</v>
      </c>
      <c r="BE127" s="209">
        <v>0</v>
      </c>
      <c r="BF127" s="209">
        <v>0</v>
      </c>
      <c r="BG127" s="212">
        <v>0</v>
      </c>
      <c r="BH127" s="211">
        <v>0</v>
      </c>
      <c r="BI127" s="209">
        <v>0</v>
      </c>
      <c r="BJ127" s="212">
        <v>0</v>
      </c>
      <c r="BK127" s="219"/>
      <c r="BL127" s="219"/>
      <c r="BM127" s="219"/>
      <c r="BN127" s="416">
        <f t="shared" si="45"/>
        <v>0</v>
      </c>
      <c r="BO127" s="505"/>
      <c r="BP127" s="505"/>
    </row>
    <row r="128" spans="1:68" ht="26.25" customHeight="1" thickBot="1">
      <c r="A128" s="672"/>
      <c r="B128" s="673"/>
      <c r="C128" s="673"/>
      <c r="D128" s="7"/>
      <c r="E128" s="258" t="s">
        <v>104</v>
      </c>
      <c r="F128" s="214">
        <v>0</v>
      </c>
      <c r="G128" s="215">
        <v>0</v>
      </c>
      <c r="H128" s="216">
        <v>0</v>
      </c>
      <c r="I128" s="217"/>
      <c r="J128" s="218"/>
      <c r="K128" s="214">
        <v>0</v>
      </c>
      <c r="L128" s="215">
        <v>0</v>
      </c>
      <c r="M128" s="216">
        <v>0</v>
      </c>
      <c r="N128" s="214">
        <v>0</v>
      </c>
      <c r="O128" s="215">
        <v>0</v>
      </c>
      <c r="P128" s="216">
        <v>0</v>
      </c>
      <c r="Q128" s="214">
        <v>0</v>
      </c>
      <c r="R128" s="215">
        <v>0</v>
      </c>
      <c r="S128" s="216">
        <v>0</v>
      </c>
      <c r="T128" s="217">
        <v>0</v>
      </c>
      <c r="U128" s="215">
        <v>0</v>
      </c>
      <c r="V128" s="215">
        <v>0</v>
      </c>
      <c r="W128" s="215">
        <v>0</v>
      </c>
      <c r="X128" s="242">
        <f t="shared" si="57"/>
        <v>0</v>
      </c>
      <c r="Y128" s="214">
        <v>0</v>
      </c>
      <c r="Z128" s="215">
        <v>0</v>
      </c>
      <c r="AA128" s="216">
        <v>0</v>
      </c>
      <c r="AB128" s="214">
        <v>0</v>
      </c>
      <c r="AC128" s="215">
        <v>0</v>
      </c>
      <c r="AD128" s="216">
        <v>0</v>
      </c>
      <c r="AE128" s="214">
        <v>0</v>
      </c>
      <c r="AF128" s="215">
        <v>0</v>
      </c>
      <c r="AG128" s="216">
        <v>0</v>
      </c>
      <c r="AH128" s="217">
        <v>0</v>
      </c>
      <c r="AI128" s="215">
        <v>0</v>
      </c>
      <c r="AJ128" s="215">
        <v>0</v>
      </c>
      <c r="AK128" s="215">
        <v>0</v>
      </c>
      <c r="AL128" s="242">
        <f t="shared" si="58"/>
        <v>0</v>
      </c>
      <c r="AM128" s="214">
        <v>0</v>
      </c>
      <c r="AN128" s="215">
        <v>0</v>
      </c>
      <c r="AO128" s="216">
        <v>0</v>
      </c>
      <c r="AP128" s="214">
        <v>0</v>
      </c>
      <c r="AQ128" s="215">
        <v>0</v>
      </c>
      <c r="AR128" s="216">
        <v>0</v>
      </c>
      <c r="AS128" s="214">
        <v>0</v>
      </c>
      <c r="AT128" s="215">
        <v>0</v>
      </c>
      <c r="AU128" s="216">
        <v>0</v>
      </c>
      <c r="AV128" s="217">
        <v>0</v>
      </c>
      <c r="AW128" s="215">
        <v>0</v>
      </c>
      <c r="AX128" s="215">
        <v>0</v>
      </c>
      <c r="AY128" s="215">
        <v>0</v>
      </c>
      <c r="AZ128" s="226">
        <v>0</v>
      </c>
      <c r="BA128" s="214">
        <v>0</v>
      </c>
      <c r="BB128" s="215">
        <v>0</v>
      </c>
      <c r="BC128" s="216">
        <v>0</v>
      </c>
      <c r="BD128" s="214">
        <v>0</v>
      </c>
      <c r="BE128" s="215">
        <v>0</v>
      </c>
      <c r="BF128" s="215">
        <v>0</v>
      </c>
      <c r="BG128" s="216">
        <v>0</v>
      </c>
      <c r="BH128" s="214">
        <v>0</v>
      </c>
      <c r="BI128" s="215">
        <v>0</v>
      </c>
      <c r="BJ128" s="216">
        <v>0</v>
      </c>
      <c r="BK128" s="6"/>
      <c r="BL128" s="6"/>
      <c r="BM128" s="6"/>
      <c r="BN128" s="415"/>
      <c r="BO128" s="506"/>
      <c r="BP128" s="506"/>
    </row>
    <row r="129" spans="1:68" ht="13.5" thickBot="1">
      <c r="A129" s="528" t="s">
        <v>108</v>
      </c>
      <c r="B129" s="519"/>
      <c r="C129" s="519"/>
      <c r="D129" s="220"/>
      <c r="E129" s="264" t="s">
        <v>39</v>
      </c>
      <c r="F129" s="348">
        <f>F132</f>
        <v>155</v>
      </c>
      <c r="G129" s="349">
        <f t="shared" ref="G129:BJ129" si="59">G132</f>
        <v>142</v>
      </c>
      <c r="H129" s="350">
        <f t="shared" si="59"/>
        <v>91.612903225806448</v>
      </c>
      <c r="I129" s="203"/>
      <c r="J129" s="205"/>
      <c r="K129" s="206">
        <f t="shared" si="59"/>
        <v>0</v>
      </c>
      <c r="L129" s="204">
        <f t="shared" si="59"/>
        <v>0</v>
      </c>
      <c r="M129" s="207">
        <f t="shared" si="59"/>
        <v>0</v>
      </c>
      <c r="N129" s="206">
        <f t="shared" si="59"/>
        <v>0</v>
      </c>
      <c r="O129" s="204">
        <f t="shared" si="59"/>
        <v>0</v>
      </c>
      <c r="P129" s="207">
        <f t="shared" si="59"/>
        <v>0</v>
      </c>
      <c r="Q129" s="206">
        <f t="shared" si="59"/>
        <v>0</v>
      </c>
      <c r="R129" s="204">
        <f t="shared" si="59"/>
        <v>0</v>
      </c>
      <c r="S129" s="207">
        <f t="shared" si="59"/>
        <v>0</v>
      </c>
      <c r="T129" s="203">
        <f t="shared" si="59"/>
        <v>0</v>
      </c>
      <c r="U129" s="204">
        <f t="shared" si="59"/>
        <v>0</v>
      </c>
      <c r="V129" s="204">
        <f t="shared" si="59"/>
        <v>0</v>
      </c>
      <c r="W129" s="204">
        <f t="shared" si="59"/>
        <v>0</v>
      </c>
      <c r="X129" s="240">
        <f t="shared" si="57"/>
        <v>0</v>
      </c>
      <c r="Y129" s="206">
        <f t="shared" si="59"/>
        <v>0</v>
      </c>
      <c r="Z129" s="204">
        <f t="shared" si="59"/>
        <v>0</v>
      </c>
      <c r="AA129" s="207">
        <f t="shared" si="59"/>
        <v>0</v>
      </c>
      <c r="AB129" s="206">
        <f t="shared" si="59"/>
        <v>0</v>
      </c>
      <c r="AC129" s="204">
        <f t="shared" si="59"/>
        <v>0</v>
      </c>
      <c r="AD129" s="207">
        <f t="shared" si="59"/>
        <v>0</v>
      </c>
      <c r="AE129" s="206">
        <f t="shared" si="59"/>
        <v>50</v>
      </c>
      <c r="AF129" s="204">
        <f t="shared" si="59"/>
        <v>0</v>
      </c>
      <c r="AG129" s="207">
        <f t="shared" si="59"/>
        <v>0</v>
      </c>
      <c r="AH129" s="203">
        <f t="shared" si="59"/>
        <v>0</v>
      </c>
      <c r="AI129" s="204">
        <f t="shared" si="59"/>
        <v>0</v>
      </c>
      <c r="AJ129" s="204">
        <f t="shared" si="59"/>
        <v>0</v>
      </c>
      <c r="AK129" s="204">
        <f t="shared" si="59"/>
        <v>0</v>
      </c>
      <c r="AL129" s="240">
        <f t="shared" si="58"/>
        <v>50</v>
      </c>
      <c r="AM129" s="206">
        <f t="shared" si="59"/>
        <v>0</v>
      </c>
      <c r="AN129" s="204">
        <f t="shared" si="59"/>
        <v>0</v>
      </c>
      <c r="AO129" s="207">
        <f t="shared" si="59"/>
        <v>0</v>
      </c>
      <c r="AP129" s="206">
        <f t="shared" si="59"/>
        <v>0</v>
      </c>
      <c r="AQ129" s="204">
        <f t="shared" si="59"/>
        <v>0</v>
      </c>
      <c r="AR129" s="207">
        <f t="shared" si="59"/>
        <v>0</v>
      </c>
      <c r="AS129" s="206">
        <f t="shared" si="59"/>
        <v>0</v>
      </c>
      <c r="AT129" s="204">
        <f t="shared" si="59"/>
        <v>0</v>
      </c>
      <c r="AU129" s="207">
        <f t="shared" si="59"/>
        <v>0</v>
      </c>
      <c r="AV129" s="203">
        <f t="shared" si="59"/>
        <v>0</v>
      </c>
      <c r="AW129" s="204">
        <f t="shared" si="59"/>
        <v>0</v>
      </c>
      <c r="AX129" s="204">
        <f t="shared" si="59"/>
        <v>0</v>
      </c>
      <c r="AY129" s="204">
        <f t="shared" si="59"/>
        <v>0</v>
      </c>
      <c r="AZ129" s="224">
        <v>0</v>
      </c>
      <c r="BA129" s="206">
        <f t="shared" si="59"/>
        <v>0</v>
      </c>
      <c r="BB129" s="204">
        <f t="shared" si="59"/>
        <v>0</v>
      </c>
      <c r="BC129" s="207">
        <f t="shared" si="59"/>
        <v>0</v>
      </c>
      <c r="BD129" s="206">
        <f t="shared" si="59"/>
        <v>0</v>
      </c>
      <c r="BE129" s="204">
        <f t="shared" si="59"/>
        <v>0</v>
      </c>
      <c r="BF129" s="204">
        <f t="shared" si="59"/>
        <v>0</v>
      </c>
      <c r="BG129" s="207">
        <f t="shared" si="59"/>
        <v>0</v>
      </c>
      <c r="BH129" s="206">
        <f t="shared" si="59"/>
        <v>105</v>
      </c>
      <c r="BI129" s="204">
        <f t="shared" si="59"/>
        <v>142</v>
      </c>
      <c r="BJ129" s="207">
        <f t="shared" si="59"/>
        <v>100</v>
      </c>
      <c r="BK129" s="213"/>
      <c r="BL129" s="213"/>
      <c r="BM129" s="213"/>
      <c r="BN129" s="413">
        <f t="shared" si="45"/>
        <v>105</v>
      </c>
      <c r="BO129" s="504"/>
      <c r="BP129" s="504"/>
    </row>
    <row r="130" spans="1:68" ht="13.5" thickBot="1">
      <c r="A130" s="524"/>
      <c r="B130" s="522"/>
      <c r="C130" s="522"/>
      <c r="D130" s="7"/>
      <c r="E130" s="365" t="s">
        <v>103</v>
      </c>
      <c r="F130" s="211">
        <v>0</v>
      </c>
      <c r="G130" s="209">
        <v>0</v>
      </c>
      <c r="H130" s="212">
        <v>0</v>
      </c>
      <c r="I130" s="208"/>
      <c r="J130" s="210"/>
      <c r="K130" s="211">
        <v>0</v>
      </c>
      <c r="L130" s="209">
        <v>0</v>
      </c>
      <c r="M130" s="212">
        <v>0</v>
      </c>
      <c r="N130" s="211">
        <v>0</v>
      </c>
      <c r="O130" s="209">
        <v>0</v>
      </c>
      <c r="P130" s="212">
        <v>0</v>
      </c>
      <c r="Q130" s="211">
        <v>0</v>
      </c>
      <c r="R130" s="209">
        <v>0</v>
      </c>
      <c r="S130" s="212">
        <v>0</v>
      </c>
      <c r="T130" s="208">
        <v>0</v>
      </c>
      <c r="U130" s="209">
        <v>0</v>
      </c>
      <c r="V130" s="209">
        <v>0</v>
      </c>
      <c r="W130" s="209">
        <v>0</v>
      </c>
      <c r="X130" s="241">
        <f t="shared" si="57"/>
        <v>0</v>
      </c>
      <c r="Y130" s="211">
        <v>0</v>
      </c>
      <c r="Z130" s="209">
        <v>0</v>
      </c>
      <c r="AA130" s="212">
        <v>0</v>
      </c>
      <c r="AB130" s="211">
        <v>0</v>
      </c>
      <c r="AC130" s="209">
        <v>0</v>
      </c>
      <c r="AD130" s="212">
        <v>0</v>
      </c>
      <c r="AE130" s="211">
        <v>0</v>
      </c>
      <c r="AF130" s="209">
        <v>0</v>
      </c>
      <c r="AG130" s="212">
        <v>0</v>
      </c>
      <c r="AH130" s="208">
        <v>0</v>
      </c>
      <c r="AI130" s="209">
        <v>0</v>
      </c>
      <c r="AJ130" s="209">
        <v>0</v>
      </c>
      <c r="AK130" s="209">
        <v>0</v>
      </c>
      <c r="AL130" s="241">
        <f t="shared" si="58"/>
        <v>0</v>
      </c>
      <c r="AM130" s="211">
        <v>0</v>
      </c>
      <c r="AN130" s="209">
        <v>0</v>
      </c>
      <c r="AO130" s="212">
        <v>0</v>
      </c>
      <c r="AP130" s="211">
        <v>0</v>
      </c>
      <c r="AQ130" s="209">
        <v>0</v>
      </c>
      <c r="AR130" s="212">
        <v>0</v>
      </c>
      <c r="AS130" s="211">
        <v>0</v>
      </c>
      <c r="AT130" s="209">
        <v>0</v>
      </c>
      <c r="AU130" s="212">
        <v>0</v>
      </c>
      <c r="AV130" s="208">
        <v>0</v>
      </c>
      <c r="AW130" s="209">
        <v>0</v>
      </c>
      <c r="AX130" s="209">
        <v>0</v>
      </c>
      <c r="AY130" s="209">
        <v>0</v>
      </c>
      <c r="AZ130" s="225">
        <v>0</v>
      </c>
      <c r="BA130" s="211">
        <v>0</v>
      </c>
      <c r="BB130" s="209">
        <v>0</v>
      </c>
      <c r="BC130" s="212">
        <v>0</v>
      </c>
      <c r="BD130" s="211">
        <v>0</v>
      </c>
      <c r="BE130" s="209">
        <v>0</v>
      </c>
      <c r="BF130" s="209">
        <v>0</v>
      </c>
      <c r="BG130" s="212">
        <v>0</v>
      </c>
      <c r="BH130" s="211">
        <v>0</v>
      </c>
      <c r="BI130" s="209">
        <v>0</v>
      </c>
      <c r="BJ130" s="212">
        <v>0</v>
      </c>
      <c r="BK130" s="6"/>
      <c r="BL130" s="6"/>
      <c r="BM130" s="6"/>
      <c r="BN130" s="413"/>
      <c r="BO130" s="505"/>
      <c r="BP130" s="505"/>
    </row>
    <row r="131" spans="1:68" ht="51.75" thickBot="1">
      <c r="A131" s="524"/>
      <c r="B131" s="522"/>
      <c r="C131" s="522"/>
      <c r="D131" s="7"/>
      <c r="E131" s="257" t="s">
        <v>147</v>
      </c>
      <c r="F131" s="351">
        <v>0</v>
      </c>
      <c r="G131" s="352">
        <v>0</v>
      </c>
      <c r="H131" s="353">
        <v>0</v>
      </c>
      <c r="I131" s="208"/>
      <c r="J131" s="210"/>
      <c r="K131" s="211">
        <v>0</v>
      </c>
      <c r="L131" s="209">
        <v>0</v>
      </c>
      <c r="M131" s="212">
        <v>0</v>
      </c>
      <c r="N131" s="211">
        <v>0</v>
      </c>
      <c r="O131" s="209">
        <v>0</v>
      </c>
      <c r="P131" s="212">
        <v>0</v>
      </c>
      <c r="Q131" s="211">
        <v>0</v>
      </c>
      <c r="R131" s="209">
        <v>0</v>
      </c>
      <c r="S131" s="212">
        <v>0</v>
      </c>
      <c r="T131" s="208">
        <v>0</v>
      </c>
      <c r="U131" s="209">
        <v>0</v>
      </c>
      <c r="V131" s="209">
        <v>0</v>
      </c>
      <c r="W131" s="209">
        <v>0</v>
      </c>
      <c r="X131" s="241">
        <f t="shared" si="57"/>
        <v>0</v>
      </c>
      <c r="Y131" s="211">
        <v>0</v>
      </c>
      <c r="Z131" s="209">
        <v>0</v>
      </c>
      <c r="AA131" s="212">
        <v>0</v>
      </c>
      <c r="AB131" s="211">
        <v>0</v>
      </c>
      <c r="AC131" s="209">
        <v>0</v>
      </c>
      <c r="AD131" s="212">
        <v>0</v>
      </c>
      <c r="AE131" s="211">
        <v>0</v>
      </c>
      <c r="AF131" s="209">
        <v>0</v>
      </c>
      <c r="AG131" s="212">
        <v>0</v>
      </c>
      <c r="AH131" s="208">
        <v>0</v>
      </c>
      <c r="AI131" s="209">
        <v>0</v>
      </c>
      <c r="AJ131" s="209">
        <v>0</v>
      </c>
      <c r="AK131" s="209">
        <v>0</v>
      </c>
      <c r="AL131" s="241">
        <f t="shared" si="58"/>
        <v>0</v>
      </c>
      <c r="AM131" s="211">
        <v>0</v>
      </c>
      <c r="AN131" s="209">
        <v>0</v>
      </c>
      <c r="AO131" s="212">
        <v>0</v>
      </c>
      <c r="AP131" s="211">
        <v>0</v>
      </c>
      <c r="AQ131" s="209">
        <v>0</v>
      </c>
      <c r="AR131" s="212">
        <v>0</v>
      </c>
      <c r="AS131" s="211">
        <v>0</v>
      </c>
      <c r="AT131" s="209">
        <v>0</v>
      </c>
      <c r="AU131" s="212">
        <v>0</v>
      </c>
      <c r="AV131" s="208"/>
      <c r="AW131" s="209"/>
      <c r="AX131" s="209"/>
      <c r="AY131" s="209"/>
      <c r="AZ131" s="225">
        <v>0</v>
      </c>
      <c r="BA131" s="211">
        <v>0</v>
      </c>
      <c r="BB131" s="209">
        <v>0</v>
      </c>
      <c r="BC131" s="212">
        <v>0</v>
      </c>
      <c r="BD131" s="211">
        <v>0</v>
      </c>
      <c r="BE131" s="209">
        <v>0</v>
      </c>
      <c r="BF131" s="209"/>
      <c r="BG131" s="212">
        <v>0</v>
      </c>
      <c r="BH131" s="211">
        <v>0</v>
      </c>
      <c r="BI131" s="222">
        <v>0</v>
      </c>
      <c r="BJ131" s="223">
        <v>0</v>
      </c>
      <c r="BK131" s="6"/>
      <c r="BL131" s="6"/>
      <c r="BM131" s="6"/>
      <c r="BN131" s="413">
        <f t="shared" si="45"/>
        <v>0</v>
      </c>
      <c r="BO131" s="505"/>
      <c r="BP131" s="505"/>
    </row>
    <row r="132" spans="1:68" ht="15.75" customHeight="1" thickBot="1">
      <c r="A132" s="524"/>
      <c r="B132" s="522"/>
      <c r="C132" s="522"/>
      <c r="D132" s="7"/>
      <c r="E132" s="257" t="s">
        <v>18</v>
      </c>
      <c r="F132" s="351">
        <f>K132+N132+Q132+Y132+AB132+AE132+AM132+AP132+AS132+BA132+BD132+BH132</f>
        <v>155</v>
      </c>
      <c r="G132" s="352">
        <f>BI132</f>
        <v>142</v>
      </c>
      <c r="H132" s="353">
        <f>G132/F132*100</f>
        <v>91.612903225806448</v>
      </c>
      <c r="I132" s="208"/>
      <c r="J132" s="210"/>
      <c r="K132" s="211">
        <v>0</v>
      </c>
      <c r="L132" s="209">
        <v>0</v>
      </c>
      <c r="M132" s="212">
        <v>0</v>
      </c>
      <c r="N132" s="211">
        <v>0</v>
      </c>
      <c r="O132" s="209">
        <v>0</v>
      </c>
      <c r="P132" s="212">
        <v>0</v>
      </c>
      <c r="Q132" s="211">
        <v>0</v>
      </c>
      <c r="R132" s="209">
        <v>0</v>
      </c>
      <c r="S132" s="212">
        <v>0</v>
      </c>
      <c r="T132" s="208">
        <v>0</v>
      </c>
      <c r="U132" s="209">
        <v>0</v>
      </c>
      <c r="V132" s="209">
        <v>0</v>
      </c>
      <c r="W132" s="209">
        <v>0</v>
      </c>
      <c r="X132" s="241">
        <f t="shared" si="57"/>
        <v>0</v>
      </c>
      <c r="Y132" s="211">
        <v>0</v>
      </c>
      <c r="Z132" s="209">
        <v>0</v>
      </c>
      <c r="AA132" s="212">
        <v>0</v>
      </c>
      <c r="AB132" s="211">
        <v>0</v>
      </c>
      <c r="AC132" s="209">
        <v>0</v>
      </c>
      <c r="AD132" s="212">
        <v>0</v>
      </c>
      <c r="AE132" s="211">
        <v>50</v>
      </c>
      <c r="AF132" s="209">
        <v>0</v>
      </c>
      <c r="AG132" s="212">
        <v>0</v>
      </c>
      <c r="AH132" s="208">
        <v>0</v>
      </c>
      <c r="AI132" s="209">
        <v>0</v>
      </c>
      <c r="AJ132" s="209">
        <v>0</v>
      </c>
      <c r="AK132" s="209">
        <v>0</v>
      </c>
      <c r="AL132" s="241">
        <f t="shared" si="58"/>
        <v>50</v>
      </c>
      <c r="AM132" s="211">
        <v>0</v>
      </c>
      <c r="AN132" s="209">
        <v>0</v>
      </c>
      <c r="AO132" s="212">
        <v>0</v>
      </c>
      <c r="AP132" s="211">
        <v>0</v>
      </c>
      <c r="AQ132" s="209">
        <v>0</v>
      </c>
      <c r="AR132" s="212">
        <v>0</v>
      </c>
      <c r="AS132" s="211">
        <v>0</v>
      </c>
      <c r="AT132" s="209">
        <v>0</v>
      </c>
      <c r="AU132" s="212">
        <v>0</v>
      </c>
      <c r="AV132" s="208"/>
      <c r="AW132" s="209"/>
      <c r="AX132" s="209"/>
      <c r="AY132" s="209"/>
      <c r="AZ132" s="210">
        <v>0</v>
      </c>
      <c r="BA132" s="211">
        <v>0</v>
      </c>
      <c r="BB132" s="209">
        <v>0</v>
      </c>
      <c r="BC132" s="212">
        <v>0</v>
      </c>
      <c r="BD132" s="211">
        <v>0</v>
      </c>
      <c r="BE132" s="209">
        <v>0</v>
      </c>
      <c r="BF132" s="209"/>
      <c r="BG132" s="212">
        <v>0</v>
      </c>
      <c r="BH132" s="211">
        <v>105</v>
      </c>
      <c r="BI132" s="209">
        <v>142</v>
      </c>
      <c r="BJ132" s="212">
        <v>100</v>
      </c>
      <c r="BK132" s="6"/>
      <c r="BL132" s="6"/>
      <c r="BM132" s="6"/>
      <c r="BN132" s="415">
        <f t="shared" si="45"/>
        <v>105</v>
      </c>
      <c r="BO132" s="505"/>
      <c r="BP132" s="505"/>
    </row>
    <row r="133" spans="1:68" ht="26.25" customHeight="1" thickBot="1">
      <c r="A133" s="525"/>
      <c r="B133" s="526"/>
      <c r="C133" s="526"/>
      <c r="D133" s="7"/>
      <c r="E133" s="258" t="s">
        <v>104</v>
      </c>
      <c r="F133" s="214">
        <v>0</v>
      </c>
      <c r="G133" s="215">
        <v>0</v>
      </c>
      <c r="H133" s="216">
        <v>0</v>
      </c>
      <c r="I133" s="217"/>
      <c r="J133" s="218"/>
      <c r="K133" s="214">
        <v>0</v>
      </c>
      <c r="L133" s="215">
        <v>0</v>
      </c>
      <c r="M133" s="216">
        <v>0</v>
      </c>
      <c r="N133" s="214">
        <v>0</v>
      </c>
      <c r="O133" s="215">
        <v>0</v>
      </c>
      <c r="P133" s="216">
        <v>0</v>
      </c>
      <c r="Q133" s="214">
        <v>0</v>
      </c>
      <c r="R133" s="215">
        <v>0</v>
      </c>
      <c r="S133" s="216">
        <v>0</v>
      </c>
      <c r="T133" s="217">
        <v>0</v>
      </c>
      <c r="U133" s="215">
        <v>0</v>
      </c>
      <c r="V133" s="215">
        <v>0</v>
      </c>
      <c r="W133" s="215">
        <v>0</v>
      </c>
      <c r="X133" s="242">
        <f t="shared" si="57"/>
        <v>0</v>
      </c>
      <c r="Y133" s="214">
        <v>0</v>
      </c>
      <c r="Z133" s="215">
        <v>0</v>
      </c>
      <c r="AA133" s="216">
        <v>0</v>
      </c>
      <c r="AB133" s="214">
        <v>0</v>
      </c>
      <c r="AC133" s="215">
        <v>0</v>
      </c>
      <c r="AD133" s="216">
        <v>0</v>
      </c>
      <c r="AE133" s="214">
        <v>0</v>
      </c>
      <c r="AF133" s="215">
        <v>0</v>
      </c>
      <c r="AG133" s="216">
        <v>0</v>
      </c>
      <c r="AH133" s="217">
        <v>0</v>
      </c>
      <c r="AI133" s="215">
        <v>0</v>
      </c>
      <c r="AJ133" s="215">
        <v>0</v>
      </c>
      <c r="AK133" s="215">
        <v>0</v>
      </c>
      <c r="AL133" s="242">
        <f t="shared" si="58"/>
        <v>0</v>
      </c>
      <c r="AM133" s="214">
        <v>0</v>
      </c>
      <c r="AN133" s="215">
        <v>0</v>
      </c>
      <c r="AO133" s="216">
        <v>0</v>
      </c>
      <c r="AP133" s="214">
        <v>0</v>
      </c>
      <c r="AQ133" s="215">
        <v>0</v>
      </c>
      <c r="AR133" s="216">
        <v>0</v>
      </c>
      <c r="AS133" s="214">
        <v>0</v>
      </c>
      <c r="AT133" s="215">
        <v>0</v>
      </c>
      <c r="AU133" s="216">
        <v>0</v>
      </c>
      <c r="AV133" s="217">
        <v>0</v>
      </c>
      <c r="AW133" s="215">
        <v>0</v>
      </c>
      <c r="AX133" s="215">
        <v>0</v>
      </c>
      <c r="AY133" s="215">
        <v>0</v>
      </c>
      <c r="AZ133" s="226">
        <v>0</v>
      </c>
      <c r="BA133" s="214">
        <v>0</v>
      </c>
      <c r="BB133" s="215">
        <v>0</v>
      </c>
      <c r="BC133" s="216">
        <v>0</v>
      </c>
      <c r="BD133" s="214">
        <v>0</v>
      </c>
      <c r="BE133" s="215">
        <v>0</v>
      </c>
      <c r="BF133" s="215">
        <v>0</v>
      </c>
      <c r="BG133" s="216">
        <v>0</v>
      </c>
      <c r="BH133" s="214">
        <v>0</v>
      </c>
      <c r="BI133" s="215">
        <v>0</v>
      </c>
      <c r="BJ133" s="216">
        <v>0</v>
      </c>
      <c r="BK133" s="6"/>
      <c r="BL133" s="6"/>
      <c r="BM133" s="6"/>
      <c r="BN133" s="477"/>
      <c r="BO133" s="506"/>
      <c r="BP133" s="506"/>
    </row>
    <row r="134" spans="1:68">
      <c r="A134" s="528" t="s">
        <v>115</v>
      </c>
      <c r="B134" s="519"/>
      <c r="C134" s="529"/>
      <c r="D134" s="273"/>
      <c r="E134" s="264" t="s">
        <v>39</v>
      </c>
      <c r="F134" s="348">
        <f>F104</f>
        <v>58554.6</v>
      </c>
      <c r="G134" s="349">
        <f>G104</f>
        <v>57483.1</v>
      </c>
      <c r="H134" s="350">
        <f t="shared" ref="H134:BN134" si="60">H104</f>
        <v>98.170083989985415</v>
      </c>
      <c r="I134" s="203"/>
      <c r="J134" s="205"/>
      <c r="K134" s="206">
        <f t="shared" si="60"/>
        <v>0</v>
      </c>
      <c r="L134" s="204">
        <f t="shared" si="60"/>
        <v>0</v>
      </c>
      <c r="M134" s="207">
        <f t="shared" si="60"/>
        <v>0</v>
      </c>
      <c r="N134" s="206">
        <f t="shared" si="60"/>
        <v>0</v>
      </c>
      <c r="O134" s="204">
        <f t="shared" si="60"/>
        <v>0</v>
      </c>
      <c r="P134" s="207">
        <f t="shared" si="60"/>
        <v>0</v>
      </c>
      <c r="Q134" s="206">
        <f t="shared" si="60"/>
        <v>16437.2</v>
      </c>
      <c r="R134" s="204">
        <f t="shared" si="60"/>
        <v>13697.7</v>
      </c>
      <c r="S134" s="207">
        <f t="shared" si="60"/>
        <v>83.333536125374152</v>
      </c>
      <c r="T134" s="203">
        <f t="shared" si="60"/>
        <v>0</v>
      </c>
      <c r="U134" s="204">
        <f t="shared" si="60"/>
        <v>0</v>
      </c>
      <c r="V134" s="204">
        <f t="shared" si="60"/>
        <v>0</v>
      </c>
      <c r="W134" s="204">
        <f t="shared" si="60"/>
        <v>0</v>
      </c>
      <c r="X134" s="205">
        <f t="shared" si="60"/>
        <v>16437.2</v>
      </c>
      <c r="Y134" s="206">
        <f t="shared" si="60"/>
        <v>0</v>
      </c>
      <c r="Z134" s="204">
        <f t="shared" si="60"/>
        <v>0</v>
      </c>
      <c r="AA134" s="207">
        <f t="shared" si="60"/>
        <v>0</v>
      </c>
      <c r="AB134" s="206">
        <f t="shared" si="60"/>
        <v>0</v>
      </c>
      <c r="AC134" s="204">
        <f t="shared" si="60"/>
        <v>0</v>
      </c>
      <c r="AD134" s="207">
        <f t="shared" si="60"/>
        <v>0</v>
      </c>
      <c r="AE134" s="206">
        <v>375</v>
      </c>
      <c r="AF134" s="204">
        <f t="shared" si="60"/>
        <v>145</v>
      </c>
      <c r="AG134" s="207">
        <f t="shared" si="60"/>
        <v>38.666666666666664</v>
      </c>
      <c r="AH134" s="203">
        <f t="shared" si="60"/>
        <v>0</v>
      </c>
      <c r="AI134" s="204">
        <f t="shared" si="60"/>
        <v>0</v>
      </c>
      <c r="AJ134" s="204">
        <f t="shared" si="60"/>
        <v>0</v>
      </c>
      <c r="AK134" s="204">
        <f t="shared" si="60"/>
        <v>0</v>
      </c>
      <c r="AL134" s="205">
        <f t="shared" si="60"/>
        <v>375</v>
      </c>
      <c r="AM134" s="206">
        <v>0</v>
      </c>
      <c r="AN134" s="204">
        <v>523.20000000000005</v>
      </c>
      <c r="AO134" s="207">
        <v>100</v>
      </c>
      <c r="AP134" s="206">
        <v>0</v>
      </c>
      <c r="AQ134" s="204">
        <f t="shared" si="60"/>
        <v>0</v>
      </c>
      <c r="AR134" s="207">
        <f t="shared" si="60"/>
        <v>0</v>
      </c>
      <c r="AS134" s="206">
        <f>AS137</f>
        <v>40539.299999999996</v>
      </c>
      <c r="AT134" s="204">
        <f t="shared" si="60"/>
        <v>0</v>
      </c>
      <c r="AU134" s="207">
        <f t="shared" si="60"/>
        <v>0</v>
      </c>
      <c r="AV134" s="203">
        <f t="shared" si="60"/>
        <v>0</v>
      </c>
      <c r="AW134" s="204">
        <f t="shared" si="60"/>
        <v>0</v>
      </c>
      <c r="AX134" s="204">
        <f t="shared" si="60"/>
        <v>0</v>
      </c>
      <c r="AY134" s="204">
        <f t="shared" si="60"/>
        <v>0</v>
      </c>
      <c r="AZ134" s="205">
        <f>AM134+AP134+AS134</f>
        <v>40539.299999999996</v>
      </c>
      <c r="BA134" s="206">
        <f t="shared" si="60"/>
        <v>0</v>
      </c>
      <c r="BB134" s="204">
        <f t="shared" si="60"/>
        <v>0</v>
      </c>
      <c r="BC134" s="207">
        <f t="shared" si="60"/>
        <v>0</v>
      </c>
      <c r="BD134" s="206">
        <f t="shared" si="60"/>
        <v>1203.0999999999999</v>
      </c>
      <c r="BE134" s="204">
        <f t="shared" si="60"/>
        <v>42406.5</v>
      </c>
      <c r="BF134" s="204">
        <f t="shared" si="60"/>
        <v>0</v>
      </c>
      <c r="BG134" s="207">
        <f t="shared" si="60"/>
        <v>100</v>
      </c>
      <c r="BH134" s="206">
        <f t="shared" si="60"/>
        <v>0</v>
      </c>
      <c r="BI134" s="204">
        <f t="shared" si="60"/>
        <v>710.7</v>
      </c>
      <c r="BJ134" s="207">
        <f t="shared" si="60"/>
        <v>100</v>
      </c>
      <c r="BK134" s="203">
        <f t="shared" si="60"/>
        <v>0</v>
      </c>
      <c r="BL134" s="204">
        <f t="shared" si="60"/>
        <v>0</v>
      </c>
      <c r="BM134" s="204">
        <f t="shared" si="60"/>
        <v>0</v>
      </c>
      <c r="BN134" s="205">
        <f t="shared" si="60"/>
        <v>1203.0999999999999</v>
      </c>
      <c r="BO134" s="504"/>
      <c r="BP134" s="504"/>
    </row>
    <row r="135" spans="1:68" ht="12.75" customHeight="1">
      <c r="A135" s="524"/>
      <c r="B135" s="522"/>
      <c r="C135" s="530"/>
      <c r="D135" s="476"/>
      <c r="E135" s="365" t="s">
        <v>103</v>
      </c>
      <c r="F135" s="211">
        <v>0</v>
      </c>
      <c r="G135" s="209">
        <v>0</v>
      </c>
      <c r="H135" s="212">
        <v>0</v>
      </c>
      <c r="I135" s="208"/>
      <c r="J135" s="210"/>
      <c r="K135" s="211">
        <v>0</v>
      </c>
      <c r="L135" s="209">
        <v>0</v>
      </c>
      <c r="M135" s="212">
        <v>0</v>
      </c>
      <c r="N135" s="211">
        <v>0</v>
      </c>
      <c r="O135" s="209">
        <v>0</v>
      </c>
      <c r="P135" s="212">
        <v>0</v>
      </c>
      <c r="Q135" s="211">
        <v>0</v>
      </c>
      <c r="R135" s="209">
        <v>0</v>
      </c>
      <c r="S135" s="212">
        <v>0</v>
      </c>
      <c r="T135" s="208">
        <v>0</v>
      </c>
      <c r="U135" s="209">
        <v>0</v>
      </c>
      <c r="V135" s="209">
        <v>0</v>
      </c>
      <c r="W135" s="209">
        <v>0</v>
      </c>
      <c r="X135" s="241">
        <f>K135+N135+Q135</f>
        <v>0</v>
      </c>
      <c r="Y135" s="211">
        <v>0</v>
      </c>
      <c r="Z135" s="209">
        <v>0</v>
      </c>
      <c r="AA135" s="212">
        <v>0</v>
      </c>
      <c r="AB135" s="211">
        <v>0</v>
      </c>
      <c r="AC135" s="209">
        <v>0</v>
      </c>
      <c r="AD135" s="212">
        <v>0</v>
      </c>
      <c r="AE135" s="211">
        <v>0</v>
      </c>
      <c r="AF135" s="209">
        <v>0</v>
      </c>
      <c r="AG135" s="212">
        <v>0</v>
      </c>
      <c r="AH135" s="208">
        <v>0</v>
      </c>
      <c r="AI135" s="209">
        <v>0</v>
      </c>
      <c r="AJ135" s="209">
        <v>0</v>
      </c>
      <c r="AK135" s="209">
        <v>0</v>
      </c>
      <c r="AL135" s="241">
        <f>Y135+AB135+AE135</f>
        <v>0</v>
      </c>
      <c r="AM135" s="211">
        <v>0</v>
      </c>
      <c r="AN135" s="209">
        <v>0</v>
      </c>
      <c r="AO135" s="212">
        <v>0</v>
      </c>
      <c r="AP135" s="211">
        <v>0</v>
      </c>
      <c r="AQ135" s="209">
        <v>0</v>
      </c>
      <c r="AR135" s="212">
        <v>0</v>
      </c>
      <c r="AS135" s="211">
        <v>0</v>
      </c>
      <c r="AT135" s="209">
        <v>0</v>
      </c>
      <c r="AU135" s="212">
        <v>0</v>
      </c>
      <c r="AV135" s="208">
        <v>0</v>
      </c>
      <c r="AW135" s="209">
        <v>0</v>
      </c>
      <c r="AX135" s="209">
        <v>0</v>
      </c>
      <c r="AY135" s="209">
        <v>0</v>
      </c>
      <c r="AZ135" s="225">
        <v>0</v>
      </c>
      <c r="BA135" s="211">
        <v>0</v>
      </c>
      <c r="BB135" s="209">
        <v>0</v>
      </c>
      <c r="BC135" s="212">
        <v>0</v>
      </c>
      <c r="BD135" s="211">
        <v>0</v>
      </c>
      <c r="BE135" s="209">
        <v>0</v>
      </c>
      <c r="BF135" s="209">
        <v>0</v>
      </c>
      <c r="BG135" s="212">
        <v>0</v>
      </c>
      <c r="BH135" s="211">
        <v>0</v>
      </c>
      <c r="BI135" s="209">
        <v>0</v>
      </c>
      <c r="BJ135" s="212">
        <v>0</v>
      </c>
      <c r="BK135" s="263"/>
      <c r="BL135" s="260"/>
      <c r="BM135" s="260"/>
      <c r="BN135" s="330"/>
      <c r="BO135" s="505"/>
      <c r="BP135" s="505"/>
    </row>
    <row r="136" spans="1:68" ht="53.25" customHeight="1">
      <c r="A136" s="524"/>
      <c r="B136" s="522"/>
      <c r="C136" s="530"/>
      <c r="D136" s="274"/>
      <c r="E136" s="257" t="s">
        <v>147</v>
      </c>
      <c r="F136" s="351">
        <v>0</v>
      </c>
      <c r="G136" s="352">
        <v>0</v>
      </c>
      <c r="H136" s="353">
        <v>0</v>
      </c>
      <c r="I136" s="208"/>
      <c r="J136" s="210"/>
      <c r="K136" s="211">
        <v>0</v>
      </c>
      <c r="L136" s="209">
        <v>0</v>
      </c>
      <c r="M136" s="212">
        <v>0</v>
      </c>
      <c r="N136" s="211">
        <v>0</v>
      </c>
      <c r="O136" s="209">
        <v>0</v>
      </c>
      <c r="P136" s="212">
        <v>0</v>
      </c>
      <c r="Q136" s="211">
        <v>0</v>
      </c>
      <c r="R136" s="209">
        <v>0</v>
      </c>
      <c r="S136" s="212">
        <v>0</v>
      </c>
      <c r="T136" s="208">
        <v>0</v>
      </c>
      <c r="U136" s="209">
        <v>0</v>
      </c>
      <c r="V136" s="209">
        <v>0</v>
      </c>
      <c r="W136" s="209">
        <v>0</v>
      </c>
      <c r="X136" s="241">
        <f>K136+N136+Q136</f>
        <v>0</v>
      </c>
      <c r="Y136" s="211">
        <v>0</v>
      </c>
      <c r="Z136" s="209">
        <v>0</v>
      </c>
      <c r="AA136" s="212">
        <v>0</v>
      </c>
      <c r="AB136" s="211">
        <v>0</v>
      </c>
      <c r="AC136" s="209">
        <v>0</v>
      </c>
      <c r="AD136" s="212">
        <v>0</v>
      </c>
      <c r="AE136" s="211">
        <v>0</v>
      </c>
      <c r="AF136" s="209">
        <v>0</v>
      </c>
      <c r="AG136" s="212">
        <v>0</v>
      </c>
      <c r="AH136" s="208">
        <v>0</v>
      </c>
      <c r="AI136" s="209">
        <v>0</v>
      </c>
      <c r="AJ136" s="209">
        <v>0</v>
      </c>
      <c r="AK136" s="209">
        <v>0</v>
      </c>
      <c r="AL136" s="241">
        <f>Y136+AB136+AE136</f>
        <v>0</v>
      </c>
      <c r="AM136" s="211">
        <v>0</v>
      </c>
      <c r="AN136" s="209">
        <v>0</v>
      </c>
      <c r="AO136" s="212">
        <v>0</v>
      </c>
      <c r="AP136" s="211">
        <v>0</v>
      </c>
      <c r="AQ136" s="209">
        <v>0</v>
      </c>
      <c r="AR136" s="212">
        <v>0</v>
      </c>
      <c r="AS136" s="211">
        <v>0</v>
      </c>
      <c r="AT136" s="209">
        <v>0</v>
      </c>
      <c r="AU136" s="212">
        <v>0</v>
      </c>
      <c r="AV136" s="208"/>
      <c r="AW136" s="209"/>
      <c r="AX136" s="209"/>
      <c r="AY136" s="209"/>
      <c r="AZ136" s="225">
        <f>AZ127-AZ154</f>
        <v>0</v>
      </c>
      <c r="BA136" s="211">
        <v>0</v>
      </c>
      <c r="BB136" s="209">
        <v>0</v>
      </c>
      <c r="BC136" s="212">
        <v>0</v>
      </c>
      <c r="BD136" s="211">
        <v>0</v>
      </c>
      <c r="BE136" s="209">
        <v>0</v>
      </c>
      <c r="BF136" s="209"/>
      <c r="BG136" s="212">
        <v>0</v>
      </c>
      <c r="BH136" s="211">
        <v>0</v>
      </c>
      <c r="BI136" s="222">
        <v>0</v>
      </c>
      <c r="BJ136" s="223">
        <v>0</v>
      </c>
      <c r="BK136" s="276"/>
      <c r="BL136" s="272"/>
      <c r="BM136" s="272"/>
      <c r="BN136" s="241">
        <f>BA136+BD136+BH136</f>
        <v>0</v>
      </c>
      <c r="BO136" s="505"/>
      <c r="BP136" s="505"/>
    </row>
    <row r="137" spans="1:68" ht="14.25" customHeight="1">
      <c r="A137" s="524"/>
      <c r="B137" s="522"/>
      <c r="C137" s="530"/>
      <c r="D137" s="274"/>
      <c r="E137" s="257" t="s">
        <v>18</v>
      </c>
      <c r="F137" s="351">
        <f>F134</f>
        <v>58554.6</v>
      </c>
      <c r="G137" s="352">
        <f>G134</f>
        <v>57483.1</v>
      </c>
      <c r="H137" s="353">
        <f t="shared" ref="H137:BN137" si="61">H134</f>
        <v>98.170083989985415</v>
      </c>
      <c r="I137" s="208"/>
      <c r="J137" s="210"/>
      <c r="K137" s="211">
        <f t="shared" si="61"/>
        <v>0</v>
      </c>
      <c r="L137" s="209">
        <f t="shared" si="61"/>
        <v>0</v>
      </c>
      <c r="M137" s="212">
        <f t="shared" si="61"/>
        <v>0</v>
      </c>
      <c r="N137" s="211">
        <f t="shared" si="61"/>
        <v>0</v>
      </c>
      <c r="O137" s="209">
        <f t="shared" si="61"/>
        <v>0</v>
      </c>
      <c r="P137" s="212">
        <f t="shared" si="61"/>
        <v>0</v>
      </c>
      <c r="Q137" s="211">
        <f t="shared" si="61"/>
        <v>16437.2</v>
      </c>
      <c r="R137" s="209">
        <f t="shared" si="61"/>
        <v>13697.7</v>
      </c>
      <c r="S137" s="212">
        <f t="shared" si="61"/>
        <v>83.333536125374152</v>
      </c>
      <c r="T137" s="208">
        <f t="shared" si="61"/>
        <v>0</v>
      </c>
      <c r="U137" s="209">
        <f t="shared" si="61"/>
        <v>0</v>
      </c>
      <c r="V137" s="209">
        <f t="shared" si="61"/>
        <v>0</v>
      </c>
      <c r="W137" s="209">
        <f t="shared" si="61"/>
        <v>0</v>
      </c>
      <c r="X137" s="210">
        <f t="shared" si="61"/>
        <v>16437.2</v>
      </c>
      <c r="Y137" s="211">
        <f t="shared" si="61"/>
        <v>0</v>
      </c>
      <c r="Z137" s="209">
        <f t="shared" si="61"/>
        <v>0</v>
      </c>
      <c r="AA137" s="212">
        <f t="shared" si="61"/>
        <v>0</v>
      </c>
      <c r="AB137" s="211">
        <f t="shared" si="61"/>
        <v>0</v>
      </c>
      <c r="AC137" s="209">
        <f t="shared" si="61"/>
        <v>0</v>
      </c>
      <c r="AD137" s="212">
        <f t="shared" si="61"/>
        <v>0</v>
      </c>
      <c r="AE137" s="211">
        <f t="shared" si="61"/>
        <v>375</v>
      </c>
      <c r="AF137" s="209">
        <f t="shared" si="61"/>
        <v>145</v>
      </c>
      <c r="AG137" s="212">
        <f t="shared" si="61"/>
        <v>38.666666666666664</v>
      </c>
      <c r="AH137" s="208">
        <f t="shared" si="61"/>
        <v>0</v>
      </c>
      <c r="AI137" s="209">
        <f t="shared" si="61"/>
        <v>0</v>
      </c>
      <c r="AJ137" s="209">
        <f t="shared" si="61"/>
        <v>0</v>
      </c>
      <c r="AK137" s="209">
        <f t="shared" si="61"/>
        <v>0</v>
      </c>
      <c r="AL137" s="210">
        <f t="shared" si="61"/>
        <v>375</v>
      </c>
      <c r="AM137" s="211">
        <v>0</v>
      </c>
      <c r="AN137" s="209">
        <v>523.20000000000005</v>
      </c>
      <c r="AO137" s="212">
        <v>100</v>
      </c>
      <c r="AP137" s="211">
        <f t="shared" si="61"/>
        <v>0</v>
      </c>
      <c r="AQ137" s="209">
        <f t="shared" si="61"/>
        <v>0</v>
      </c>
      <c r="AR137" s="212">
        <f t="shared" si="61"/>
        <v>0</v>
      </c>
      <c r="AS137" s="211">
        <f>40713.1-173.8</f>
        <v>40539.299999999996</v>
      </c>
      <c r="AT137" s="209">
        <f t="shared" si="61"/>
        <v>0</v>
      </c>
      <c r="AU137" s="212">
        <f t="shared" si="61"/>
        <v>0</v>
      </c>
      <c r="AV137" s="208">
        <f t="shared" si="61"/>
        <v>0</v>
      </c>
      <c r="AW137" s="209">
        <f t="shared" si="61"/>
        <v>0</v>
      </c>
      <c r="AX137" s="209">
        <f t="shared" si="61"/>
        <v>0</v>
      </c>
      <c r="AY137" s="209">
        <f t="shared" si="61"/>
        <v>0</v>
      </c>
      <c r="AZ137" s="210">
        <f>AZ134</f>
        <v>40539.299999999996</v>
      </c>
      <c r="BA137" s="211">
        <f t="shared" si="61"/>
        <v>0</v>
      </c>
      <c r="BB137" s="209">
        <f t="shared" si="61"/>
        <v>0</v>
      </c>
      <c r="BC137" s="212">
        <f t="shared" si="61"/>
        <v>0</v>
      </c>
      <c r="BD137" s="211">
        <f t="shared" si="61"/>
        <v>1203.0999999999999</v>
      </c>
      <c r="BE137" s="209">
        <f t="shared" si="61"/>
        <v>42406.5</v>
      </c>
      <c r="BF137" s="209">
        <f t="shared" si="61"/>
        <v>0</v>
      </c>
      <c r="BG137" s="212">
        <f t="shared" si="61"/>
        <v>100</v>
      </c>
      <c r="BH137" s="211">
        <f t="shared" si="61"/>
        <v>0</v>
      </c>
      <c r="BI137" s="209">
        <f t="shared" si="61"/>
        <v>710.7</v>
      </c>
      <c r="BJ137" s="212">
        <f t="shared" si="61"/>
        <v>100</v>
      </c>
      <c r="BK137" s="208">
        <f t="shared" si="61"/>
        <v>0</v>
      </c>
      <c r="BL137" s="209">
        <f t="shared" si="61"/>
        <v>0</v>
      </c>
      <c r="BM137" s="209">
        <f t="shared" si="61"/>
        <v>0</v>
      </c>
      <c r="BN137" s="210">
        <f t="shared" si="61"/>
        <v>1203.0999999999999</v>
      </c>
      <c r="BO137" s="505"/>
      <c r="BP137" s="505"/>
    </row>
    <row r="138" spans="1:68" ht="28.5" customHeight="1">
      <c r="A138" s="524"/>
      <c r="B138" s="522"/>
      <c r="C138" s="530"/>
      <c r="D138" s="475"/>
      <c r="E138" s="257" t="s">
        <v>104</v>
      </c>
      <c r="F138" s="211">
        <v>0</v>
      </c>
      <c r="G138" s="209">
        <v>0</v>
      </c>
      <c r="H138" s="212">
        <v>0</v>
      </c>
      <c r="I138" s="208"/>
      <c r="J138" s="210"/>
      <c r="K138" s="211">
        <v>0</v>
      </c>
      <c r="L138" s="209">
        <v>0</v>
      </c>
      <c r="M138" s="212">
        <v>0</v>
      </c>
      <c r="N138" s="211">
        <v>0</v>
      </c>
      <c r="O138" s="209">
        <v>0</v>
      </c>
      <c r="P138" s="212">
        <v>0</v>
      </c>
      <c r="Q138" s="211">
        <v>0</v>
      </c>
      <c r="R138" s="209">
        <v>0</v>
      </c>
      <c r="S138" s="212">
        <v>0</v>
      </c>
      <c r="T138" s="208">
        <v>0</v>
      </c>
      <c r="U138" s="209">
        <v>0</v>
      </c>
      <c r="V138" s="209">
        <v>0</v>
      </c>
      <c r="W138" s="209">
        <v>0</v>
      </c>
      <c r="X138" s="241">
        <f>K138+N138+Q138</f>
        <v>0</v>
      </c>
      <c r="Y138" s="211">
        <v>0</v>
      </c>
      <c r="Z138" s="209">
        <v>0</v>
      </c>
      <c r="AA138" s="212">
        <v>0</v>
      </c>
      <c r="AB138" s="211">
        <v>0</v>
      </c>
      <c r="AC138" s="209">
        <v>0</v>
      </c>
      <c r="AD138" s="212">
        <v>0</v>
      </c>
      <c r="AE138" s="211">
        <v>0</v>
      </c>
      <c r="AF138" s="209">
        <v>0</v>
      </c>
      <c r="AG138" s="212">
        <v>0</v>
      </c>
      <c r="AH138" s="208">
        <v>0</v>
      </c>
      <c r="AI138" s="209">
        <v>0</v>
      </c>
      <c r="AJ138" s="209">
        <v>0</v>
      </c>
      <c r="AK138" s="209">
        <v>0</v>
      </c>
      <c r="AL138" s="241">
        <f>Y138+AB138+AE138</f>
        <v>0</v>
      </c>
      <c r="AM138" s="211">
        <v>0</v>
      </c>
      <c r="AN138" s="209">
        <v>0</v>
      </c>
      <c r="AO138" s="212">
        <v>0</v>
      </c>
      <c r="AP138" s="211">
        <v>0</v>
      </c>
      <c r="AQ138" s="209">
        <v>0</v>
      </c>
      <c r="AR138" s="212">
        <v>0</v>
      </c>
      <c r="AS138" s="211">
        <v>0</v>
      </c>
      <c r="AT138" s="209">
        <v>0</v>
      </c>
      <c r="AU138" s="212">
        <v>0</v>
      </c>
      <c r="AV138" s="208">
        <v>0</v>
      </c>
      <c r="AW138" s="209">
        <v>0</v>
      </c>
      <c r="AX138" s="209">
        <v>0</v>
      </c>
      <c r="AY138" s="209">
        <v>0</v>
      </c>
      <c r="AZ138" s="225">
        <v>0</v>
      </c>
      <c r="BA138" s="211">
        <v>0</v>
      </c>
      <c r="BB138" s="209">
        <v>0</v>
      </c>
      <c r="BC138" s="212">
        <v>0</v>
      </c>
      <c r="BD138" s="211">
        <v>0</v>
      </c>
      <c r="BE138" s="209">
        <v>0</v>
      </c>
      <c r="BF138" s="209">
        <v>0</v>
      </c>
      <c r="BG138" s="212">
        <v>0</v>
      </c>
      <c r="BH138" s="211">
        <v>0</v>
      </c>
      <c r="BI138" s="209">
        <v>0</v>
      </c>
      <c r="BJ138" s="212">
        <v>0</v>
      </c>
      <c r="BK138" s="269"/>
      <c r="BL138" s="267"/>
      <c r="BM138" s="267"/>
      <c r="BN138" s="271"/>
      <c r="BO138" s="505"/>
      <c r="BP138" s="505"/>
    </row>
    <row r="139" spans="1:68" ht="27" customHeight="1" thickBot="1">
      <c r="A139" s="524"/>
      <c r="B139" s="522"/>
      <c r="C139" s="530"/>
      <c r="D139" s="275"/>
      <c r="E139" s="258" t="s">
        <v>55</v>
      </c>
      <c r="F139" s="354">
        <v>161</v>
      </c>
      <c r="G139" s="355">
        <v>135</v>
      </c>
      <c r="H139" s="356">
        <f>G139/F139*100</f>
        <v>83.850931677018636</v>
      </c>
      <c r="I139" s="217"/>
      <c r="J139" s="218"/>
      <c r="K139" s="214">
        <v>0</v>
      </c>
      <c r="L139" s="215">
        <v>0</v>
      </c>
      <c r="M139" s="216">
        <v>0</v>
      </c>
      <c r="N139" s="214">
        <v>0</v>
      </c>
      <c r="O139" s="215">
        <v>0</v>
      </c>
      <c r="P139" s="216">
        <v>0</v>
      </c>
      <c r="Q139" s="214">
        <v>0</v>
      </c>
      <c r="R139" s="215">
        <v>0</v>
      </c>
      <c r="S139" s="216">
        <v>0</v>
      </c>
      <c r="T139" s="217"/>
      <c r="U139" s="215"/>
      <c r="V139" s="215"/>
      <c r="W139" s="215"/>
      <c r="X139" s="218">
        <v>0</v>
      </c>
      <c r="Y139" s="214">
        <v>0</v>
      </c>
      <c r="Z139" s="215">
        <v>0</v>
      </c>
      <c r="AA139" s="216">
        <v>0</v>
      </c>
      <c r="AB139" s="214">
        <v>161</v>
      </c>
      <c r="AC139" s="215">
        <v>0</v>
      </c>
      <c r="AD139" s="216">
        <v>0</v>
      </c>
      <c r="AE139" s="214">
        <v>0</v>
      </c>
      <c r="AF139" s="215">
        <v>0</v>
      </c>
      <c r="AG139" s="216">
        <v>0</v>
      </c>
      <c r="AH139" s="217"/>
      <c r="AI139" s="215"/>
      <c r="AJ139" s="215"/>
      <c r="AK139" s="215"/>
      <c r="AL139" s="218">
        <v>0</v>
      </c>
      <c r="AM139" s="214">
        <v>0</v>
      </c>
      <c r="AN139" s="215">
        <v>0</v>
      </c>
      <c r="AO139" s="216">
        <v>0</v>
      </c>
      <c r="AP139" s="214">
        <v>0</v>
      </c>
      <c r="AQ139" s="215">
        <v>0</v>
      </c>
      <c r="AR139" s="216">
        <v>0</v>
      </c>
      <c r="AS139" s="214">
        <v>0</v>
      </c>
      <c r="AT139" s="215">
        <v>0</v>
      </c>
      <c r="AU139" s="216">
        <v>0</v>
      </c>
      <c r="AV139" s="217"/>
      <c r="AW139" s="215"/>
      <c r="AX139" s="215"/>
      <c r="AY139" s="215"/>
      <c r="AZ139" s="218">
        <v>0</v>
      </c>
      <c r="BA139" s="214">
        <v>0</v>
      </c>
      <c r="BB139" s="215">
        <v>0</v>
      </c>
      <c r="BC139" s="216">
        <v>0</v>
      </c>
      <c r="BD139" s="214">
        <v>0</v>
      </c>
      <c r="BE139" s="215">
        <v>135</v>
      </c>
      <c r="BF139" s="215"/>
      <c r="BG139" s="216">
        <v>100</v>
      </c>
      <c r="BH139" s="214">
        <v>0</v>
      </c>
      <c r="BI139" s="215">
        <v>0</v>
      </c>
      <c r="BJ139" s="216">
        <v>0</v>
      </c>
      <c r="BK139" s="217"/>
      <c r="BL139" s="215"/>
      <c r="BM139" s="215"/>
      <c r="BN139" s="271">
        <v>0</v>
      </c>
      <c r="BO139" s="506"/>
      <c r="BP139" s="506"/>
    </row>
    <row r="140" spans="1:68" ht="15.75" customHeight="1" thickBot="1">
      <c r="A140" s="635" t="s">
        <v>116</v>
      </c>
      <c r="B140" s="636"/>
      <c r="C140" s="637"/>
      <c r="D140" s="7"/>
      <c r="E140" s="399" t="s">
        <v>39</v>
      </c>
      <c r="F140" s="109">
        <f t="shared" ref="F140:G143" si="62">T140+Y140+AB140+AE140+AM140+AP140+AS140+BA140+BD140+BH140</f>
        <v>2524</v>
      </c>
      <c r="G140" s="57">
        <f t="shared" si="62"/>
        <v>2488.1000000000004</v>
      </c>
      <c r="H140" s="483">
        <f>G140/F140*100</f>
        <v>98.577654516640266</v>
      </c>
      <c r="I140" s="485"/>
      <c r="J140" s="278"/>
      <c r="K140" s="109">
        <v>0</v>
      </c>
      <c r="L140" s="57">
        <v>0</v>
      </c>
      <c r="M140" s="62">
        <v>0</v>
      </c>
      <c r="N140" s="109">
        <v>0</v>
      </c>
      <c r="O140" s="57">
        <v>0</v>
      </c>
      <c r="P140" s="62">
        <v>0</v>
      </c>
      <c r="Q140" s="109">
        <v>0</v>
      </c>
      <c r="R140" s="57">
        <v>0</v>
      </c>
      <c r="S140" s="62">
        <v>0</v>
      </c>
      <c r="T140" s="110"/>
      <c r="U140" s="57"/>
      <c r="V140" s="57"/>
      <c r="W140" s="122"/>
      <c r="X140" s="405">
        <f>K140+N140+Q140</f>
        <v>0</v>
      </c>
      <c r="Y140" s="109">
        <f>Y142+Y143</f>
        <v>0</v>
      </c>
      <c r="Z140" s="57">
        <f t="shared" ref="Z140:AG140" si="63">Z142+Z143</f>
        <v>0</v>
      </c>
      <c r="AA140" s="62">
        <f t="shared" si="63"/>
        <v>0</v>
      </c>
      <c r="AB140" s="109">
        <f t="shared" si="63"/>
        <v>395.6</v>
      </c>
      <c r="AC140" s="57">
        <f t="shared" si="63"/>
        <v>395.6</v>
      </c>
      <c r="AD140" s="62">
        <v>100</v>
      </c>
      <c r="AE140" s="109">
        <f t="shared" si="63"/>
        <v>67.2</v>
      </c>
      <c r="AF140" s="57">
        <f t="shared" si="63"/>
        <v>471.8</v>
      </c>
      <c r="AG140" s="62">
        <f t="shared" si="63"/>
        <v>100</v>
      </c>
      <c r="AH140" s="110"/>
      <c r="AI140" s="74"/>
      <c r="AJ140" s="74"/>
      <c r="AK140" s="122"/>
      <c r="AL140" s="305">
        <f>Y140+AB140+AE140</f>
        <v>462.8</v>
      </c>
      <c r="AM140" s="109">
        <f>AM142+AM143</f>
        <v>618.9</v>
      </c>
      <c r="AN140" s="57">
        <f>AN142</f>
        <v>0</v>
      </c>
      <c r="AO140" s="62">
        <f>AO142</f>
        <v>0</v>
      </c>
      <c r="AP140" s="109">
        <f>AP142</f>
        <v>0</v>
      </c>
      <c r="AQ140" s="57">
        <f>AQ142</f>
        <v>0</v>
      </c>
      <c r="AR140" s="62">
        <f>AR142</f>
        <v>0</v>
      </c>
      <c r="AS140" s="109">
        <f>AS143</f>
        <v>534</v>
      </c>
      <c r="AT140" s="57">
        <f>AT143</f>
        <v>534</v>
      </c>
      <c r="AU140" s="62">
        <f>AU143</f>
        <v>100</v>
      </c>
      <c r="AV140" s="110"/>
      <c r="AW140" s="74"/>
      <c r="AX140" s="74"/>
      <c r="AY140" s="122"/>
      <c r="AZ140" s="111">
        <f>AM140+AP140+AS140</f>
        <v>1152.9000000000001</v>
      </c>
      <c r="BA140" s="109">
        <f>BA57</f>
        <v>0</v>
      </c>
      <c r="BB140" s="57">
        <f t="shared" ref="BB140:BJ140" si="64">BB57</f>
        <v>548.20000000000005</v>
      </c>
      <c r="BC140" s="62">
        <f t="shared" si="64"/>
        <v>100</v>
      </c>
      <c r="BD140" s="109">
        <f t="shared" si="64"/>
        <v>0</v>
      </c>
      <c r="BE140" s="57">
        <f t="shared" si="64"/>
        <v>0</v>
      </c>
      <c r="BF140" s="57">
        <f t="shared" si="64"/>
        <v>0</v>
      </c>
      <c r="BG140" s="62">
        <f t="shared" si="64"/>
        <v>0</v>
      </c>
      <c r="BH140" s="109">
        <f t="shared" si="64"/>
        <v>908.30000000000007</v>
      </c>
      <c r="BI140" s="57">
        <f t="shared" si="64"/>
        <v>538.5</v>
      </c>
      <c r="BJ140" s="62">
        <f t="shared" si="64"/>
        <v>59.286579324011889</v>
      </c>
      <c r="BK140" s="75">
        <f>AV140+BA140+BD140+BH140</f>
        <v>908.30000000000007</v>
      </c>
      <c r="BL140" s="76">
        <f>AW140+BB140+BE140+BI140</f>
        <v>1086.7</v>
      </c>
      <c r="BM140" s="289">
        <f>BA140+BD140+BH140</f>
        <v>908.30000000000007</v>
      </c>
      <c r="BN140" s="292">
        <f>BA140+BD140+BH140</f>
        <v>908.30000000000007</v>
      </c>
      <c r="BO140" s="504"/>
      <c r="BP140" s="504"/>
    </row>
    <row r="141" spans="1:68" ht="15.75" customHeight="1" thickBot="1">
      <c r="A141" s="638"/>
      <c r="B141" s="639"/>
      <c r="C141" s="640"/>
      <c r="D141" s="7"/>
      <c r="E141" s="365" t="s">
        <v>103</v>
      </c>
      <c r="F141" s="211">
        <v>0</v>
      </c>
      <c r="G141" s="209">
        <v>0</v>
      </c>
      <c r="H141" s="212">
        <v>0</v>
      </c>
      <c r="I141" s="208"/>
      <c r="J141" s="210"/>
      <c r="K141" s="211">
        <v>0</v>
      </c>
      <c r="L141" s="209">
        <v>0</v>
      </c>
      <c r="M141" s="212">
        <v>0</v>
      </c>
      <c r="N141" s="211">
        <v>0</v>
      </c>
      <c r="O141" s="209">
        <v>0</v>
      </c>
      <c r="P141" s="212">
        <v>0</v>
      </c>
      <c r="Q141" s="211">
        <v>0</v>
      </c>
      <c r="R141" s="209">
        <v>0</v>
      </c>
      <c r="S141" s="212">
        <v>0</v>
      </c>
      <c r="T141" s="208">
        <v>0</v>
      </c>
      <c r="U141" s="209">
        <v>0</v>
      </c>
      <c r="V141" s="209">
        <v>0</v>
      </c>
      <c r="W141" s="209">
        <v>0</v>
      </c>
      <c r="X141" s="241">
        <f>K141+N141+Q141</f>
        <v>0</v>
      </c>
      <c r="Y141" s="211">
        <v>0</v>
      </c>
      <c r="Z141" s="209">
        <v>0</v>
      </c>
      <c r="AA141" s="212">
        <v>0</v>
      </c>
      <c r="AB141" s="211">
        <v>0</v>
      </c>
      <c r="AC141" s="209">
        <v>0</v>
      </c>
      <c r="AD141" s="212">
        <v>0</v>
      </c>
      <c r="AE141" s="211">
        <v>0</v>
      </c>
      <c r="AF141" s="209">
        <v>0</v>
      </c>
      <c r="AG141" s="212">
        <v>0</v>
      </c>
      <c r="AH141" s="208">
        <v>0</v>
      </c>
      <c r="AI141" s="209">
        <v>0</v>
      </c>
      <c r="AJ141" s="209">
        <v>0</v>
      </c>
      <c r="AK141" s="209">
        <v>0</v>
      </c>
      <c r="AL141" s="241">
        <f>Y141+AB141+AE141</f>
        <v>0</v>
      </c>
      <c r="AM141" s="211">
        <v>0</v>
      </c>
      <c r="AN141" s="209">
        <v>0</v>
      </c>
      <c r="AO141" s="212">
        <v>0</v>
      </c>
      <c r="AP141" s="211">
        <v>0</v>
      </c>
      <c r="AQ141" s="209">
        <v>0</v>
      </c>
      <c r="AR141" s="212">
        <v>0</v>
      </c>
      <c r="AS141" s="211">
        <v>0</v>
      </c>
      <c r="AT141" s="209">
        <v>0</v>
      </c>
      <c r="AU141" s="212">
        <v>0</v>
      </c>
      <c r="AV141" s="208">
        <v>0</v>
      </c>
      <c r="AW141" s="209">
        <v>0</v>
      </c>
      <c r="AX141" s="209">
        <v>0</v>
      </c>
      <c r="AY141" s="209">
        <v>0</v>
      </c>
      <c r="AZ141" s="225">
        <v>0</v>
      </c>
      <c r="BA141" s="211">
        <v>0</v>
      </c>
      <c r="BB141" s="209">
        <v>0</v>
      </c>
      <c r="BC141" s="212">
        <v>0</v>
      </c>
      <c r="BD141" s="211">
        <v>0</v>
      </c>
      <c r="BE141" s="209">
        <v>0</v>
      </c>
      <c r="BF141" s="209">
        <v>0</v>
      </c>
      <c r="BG141" s="212">
        <v>0</v>
      </c>
      <c r="BH141" s="211">
        <v>0</v>
      </c>
      <c r="BI141" s="209">
        <v>0</v>
      </c>
      <c r="BJ141" s="212">
        <v>0</v>
      </c>
      <c r="BK141" s="75"/>
      <c r="BL141" s="76"/>
      <c r="BM141" s="289"/>
      <c r="BN141" s="293"/>
      <c r="BO141" s="505"/>
      <c r="BP141" s="505"/>
    </row>
    <row r="142" spans="1:68" ht="51.75" customHeight="1" thickBot="1">
      <c r="A142" s="638"/>
      <c r="B142" s="639"/>
      <c r="C142" s="640"/>
      <c r="D142" s="7"/>
      <c r="E142" s="400" t="s">
        <v>147</v>
      </c>
      <c r="F142" s="66">
        <f t="shared" si="62"/>
        <v>1901.4</v>
      </c>
      <c r="G142" s="50">
        <f>U142+Z142+AC142+AF142+AN142+AQ142+AT142+BB142+BE142+BI142</f>
        <v>1901.2000000000003</v>
      </c>
      <c r="H142" s="484">
        <f>H140</f>
        <v>98.577654516640266</v>
      </c>
      <c r="I142" s="482"/>
      <c r="J142" s="171"/>
      <c r="K142" s="66">
        <v>0</v>
      </c>
      <c r="L142" s="50">
        <v>0</v>
      </c>
      <c r="M142" s="63">
        <v>0</v>
      </c>
      <c r="N142" s="66">
        <v>0</v>
      </c>
      <c r="O142" s="50">
        <v>0</v>
      </c>
      <c r="P142" s="63">
        <v>0</v>
      </c>
      <c r="Q142" s="66">
        <v>0</v>
      </c>
      <c r="R142" s="50">
        <v>0</v>
      </c>
      <c r="S142" s="63">
        <v>0</v>
      </c>
      <c r="T142" s="102"/>
      <c r="U142" s="50"/>
      <c r="V142" s="50"/>
      <c r="W142" s="54"/>
      <c r="X142" s="406">
        <f>K142+N142+Q142</f>
        <v>0</v>
      </c>
      <c r="Y142" s="66">
        <v>0</v>
      </c>
      <c r="Z142" s="50">
        <v>0</v>
      </c>
      <c r="AA142" s="63">
        <v>0</v>
      </c>
      <c r="AB142" s="66">
        <v>395.6</v>
      </c>
      <c r="AC142" s="50">
        <f>AB59</f>
        <v>395.6</v>
      </c>
      <c r="AD142" s="63">
        <v>100</v>
      </c>
      <c r="AE142" s="66">
        <v>67.2</v>
      </c>
      <c r="AF142" s="50">
        <v>471.8</v>
      </c>
      <c r="AG142" s="63">
        <v>100</v>
      </c>
      <c r="AH142" s="102"/>
      <c r="AI142" s="50"/>
      <c r="AJ142" s="50"/>
      <c r="AK142" s="54"/>
      <c r="AL142" s="182">
        <f>Y142+AB142+AE142</f>
        <v>462.8</v>
      </c>
      <c r="AM142" s="66">
        <v>618.9</v>
      </c>
      <c r="AN142" s="50">
        <v>0</v>
      </c>
      <c r="AO142" s="63">
        <v>0</v>
      </c>
      <c r="AP142" s="66">
        <v>0</v>
      </c>
      <c r="AQ142" s="50">
        <v>0</v>
      </c>
      <c r="AR142" s="63">
        <v>0</v>
      </c>
      <c r="AS142" s="66">
        <v>0</v>
      </c>
      <c r="AT142" s="50">
        <v>0</v>
      </c>
      <c r="AU142" s="63">
        <v>0</v>
      </c>
      <c r="AV142" s="102"/>
      <c r="AW142" s="50"/>
      <c r="AX142" s="50"/>
      <c r="AY142" s="54"/>
      <c r="AZ142" s="68">
        <f>AM142+AP142+AS142</f>
        <v>618.9</v>
      </c>
      <c r="BA142" s="66">
        <f>BA59</f>
        <v>0</v>
      </c>
      <c r="BB142" s="50">
        <f t="shared" ref="BB142:BJ142" si="65">BB59</f>
        <v>548.20000000000005</v>
      </c>
      <c r="BC142" s="63">
        <f t="shared" si="65"/>
        <v>100</v>
      </c>
      <c r="BD142" s="66">
        <f t="shared" si="65"/>
        <v>0</v>
      </c>
      <c r="BE142" s="50">
        <f t="shared" si="65"/>
        <v>0</v>
      </c>
      <c r="BF142" s="50">
        <f t="shared" si="65"/>
        <v>0</v>
      </c>
      <c r="BG142" s="63">
        <f t="shared" si="65"/>
        <v>0</v>
      </c>
      <c r="BH142" s="66">
        <f t="shared" si="65"/>
        <v>819.7</v>
      </c>
      <c r="BI142" s="50">
        <f t="shared" si="65"/>
        <v>485.6</v>
      </c>
      <c r="BJ142" s="63">
        <f t="shared" si="65"/>
        <v>59.241185799682803</v>
      </c>
      <c r="BK142" s="75"/>
      <c r="BL142" s="76"/>
      <c r="BM142" s="289">
        <f>BA142+BD142+BH142</f>
        <v>819.7</v>
      </c>
      <c r="BN142" s="293">
        <f>BA142+BD142+BH142</f>
        <v>819.7</v>
      </c>
      <c r="BO142" s="505"/>
      <c r="BP142" s="505"/>
    </row>
    <row r="143" spans="1:68" ht="23.25" customHeight="1">
      <c r="A143" s="638"/>
      <c r="B143" s="639"/>
      <c r="C143" s="640"/>
      <c r="D143" s="7"/>
      <c r="E143" s="257" t="s">
        <v>18</v>
      </c>
      <c r="F143" s="66">
        <f>T143+Y143+AB143+AE143+AM143+AP143+AS143+BA143+BD143+BH143</f>
        <v>622.6</v>
      </c>
      <c r="G143" s="50">
        <f t="shared" si="62"/>
        <v>586.9</v>
      </c>
      <c r="H143" s="484">
        <f>G143/F143*100</f>
        <v>94.26598136845486</v>
      </c>
      <c r="I143" s="482"/>
      <c r="J143" s="171"/>
      <c r="K143" s="66">
        <v>0</v>
      </c>
      <c r="L143" s="50">
        <v>0</v>
      </c>
      <c r="M143" s="63">
        <v>0</v>
      </c>
      <c r="N143" s="66">
        <v>0</v>
      </c>
      <c r="O143" s="50">
        <v>0</v>
      </c>
      <c r="P143" s="63">
        <v>0</v>
      </c>
      <c r="Q143" s="66">
        <v>0</v>
      </c>
      <c r="R143" s="50">
        <v>0</v>
      </c>
      <c r="S143" s="63">
        <v>0</v>
      </c>
      <c r="T143" s="102"/>
      <c r="U143" s="50"/>
      <c r="V143" s="50"/>
      <c r="W143" s="54"/>
      <c r="X143" s="406">
        <f>K143+N143+Q143</f>
        <v>0</v>
      </c>
      <c r="Y143" s="66">
        <v>0</v>
      </c>
      <c r="Z143" s="50">
        <v>0</v>
      </c>
      <c r="AA143" s="63">
        <v>0</v>
      </c>
      <c r="AB143" s="66">
        <v>0</v>
      </c>
      <c r="AC143" s="50">
        <v>0</v>
      </c>
      <c r="AD143" s="63">
        <v>0</v>
      </c>
      <c r="AE143" s="66">
        <v>0</v>
      </c>
      <c r="AF143" s="50">
        <v>0</v>
      </c>
      <c r="AG143" s="63">
        <v>0</v>
      </c>
      <c r="AH143" s="102"/>
      <c r="AI143" s="50"/>
      <c r="AJ143" s="50"/>
      <c r="AK143" s="54"/>
      <c r="AL143" s="68">
        <f>Y143+AB143+AE143</f>
        <v>0</v>
      </c>
      <c r="AM143" s="66">
        <v>0</v>
      </c>
      <c r="AN143" s="50">
        <v>0</v>
      </c>
      <c r="AO143" s="63">
        <v>0</v>
      </c>
      <c r="AP143" s="66">
        <v>0</v>
      </c>
      <c r="AQ143" s="50">
        <v>0</v>
      </c>
      <c r="AR143" s="63">
        <v>0</v>
      </c>
      <c r="AS143" s="66">
        <v>534</v>
      </c>
      <c r="AT143" s="50">
        <v>534</v>
      </c>
      <c r="AU143" s="63">
        <f>AT143/AS143*100</f>
        <v>100</v>
      </c>
      <c r="AV143" s="102">
        <v>0</v>
      </c>
      <c r="AW143" s="50"/>
      <c r="AX143" s="50"/>
      <c r="AY143" s="54"/>
      <c r="AZ143" s="68">
        <f>AM143+AP143+AS143</f>
        <v>534</v>
      </c>
      <c r="BA143" s="66">
        <f>BA60</f>
        <v>0</v>
      </c>
      <c r="BB143" s="50">
        <f t="shared" ref="BB143:BJ143" si="66">BB60</f>
        <v>0</v>
      </c>
      <c r="BC143" s="63">
        <f t="shared" si="66"/>
        <v>0</v>
      </c>
      <c r="BD143" s="66">
        <f t="shared" si="66"/>
        <v>0</v>
      </c>
      <c r="BE143" s="50">
        <f t="shared" si="66"/>
        <v>0</v>
      </c>
      <c r="BF143" s="50">
        <f t="shared" si="66"/>
        <v>0</v>
      </c>
      <c r="BG143" s="63">
        <f t="shared" si="66"/>
        <v>0</v>
      </c>
      <c r="BH143" s="66">
        <f t="shared" si="66"/>
        <v>88.6</v>
      </c>
      <c r="BI143" s="50">
        <f t="shared" si="66"/>
        <v>52.9</v>
      </c>
      <c r="BJ143" s="63">
        <f t="shared" si="66"/>
        <v>59.706546275395034</v>
      </c>
      <c r="BK143" s="130">
        <f>BK140</f>
        <v>908.30000000000007</v>
      </c>
      <c r="BL143" s="131">
        <f>BL140</f>
        <v>1086.7</v>
      </c>
      <c r="BM143" s="289">
        <f>BA143+BD143+BH143</f>
        <v>88.6</v>
      </c>
      <c r="BN143" s="293">
        <f>BA143+BD143+BH143</f>
        <v>88.6</v>
      </c>
      <c r="BO143" s="505"/>
      <c r="BP143" s="505"/>
    </row>
    <row r="144" spans="1:68" ht="29.25" customHeight="1" thickBot="1">
      <c r="A144" s="641"/>
      <c r="B144" s="642"/>
      <c r="C144" s="643"/>
      <c r="D144" s="7"/>
      <c r="E144" s="258" t="s">
        <v>104</v>
      </c>
      <c r="F144" s="214">
        <v>0</v>
      </c>
      <c r="G144" s="215">
        <v>0</v>
      </c>
      <c r="H144" s="216">
        <v>0</v>
      </c>
      <c r="I144" s="217"/>
      <c r="J144" s="218"/>
      <c r="K144" s="214">
        <v>0</v>
      </c>
      <c r="L144" s="215">
        <v>0</v>
      </c>
      <c r="M144" s="216">
        <v>0</v>
      </c>
      <c r="N144" s="214">
        <v>0</v>
      </c>
      <c r="O144" s="215">
        <v>0</v>
      </c>
      <c r="P144" s="216">
        <v>0</v>
      </c>
      <c r="Q144" s="214">
        <v>0</v>
      </c>
      <c r="R144" s="215">
        <v>0</v>
      </c>
      <c r="S144" s="216">
        <v>0</v>
      </c>
      <c r="T144" s="217">
        <v>0</v>
      </c>
      <c r="U144" s="215">
        <v>0</v>
      </c>
      <c r="V144" s="215">
        <v>0</v>
      </c>
      <c r="W144" s="215">
        <v>0</v>
      </c>
      <c r="X144" s="242">
        <f>K144+N144+Q144</f>
        <v>0</v>
      </c>
      <c r="Y144" s="214">
        <v>0</v>
      </c>
      <c r="Z144" s="215">
        <v>0</v>
      </c>
      <c r="AA144" s="216">
        <v>0</v>
      </c>
      <c r="AB144" s="214">
        <v>0</v>
      </c>
      <c r="AC144" s="215">
        <v>0</v>
      </c>
      <c r="AD144" s="216">
        <v>0</v>
      </c>
      <c r="AE144" s="214">
        <v>0</v>
      </c>
      <c r="AF144" s="215">
        <v>0</v>
      </c>
      <c r="AG144" s="216">
        <v>0</v>
      </c>
      <c r="AH144" s="217">
        <v>0</v>
      </c>
      <c r="AI144" s="215">
        <v>0</v>
      </c>
      <c r="AJ144" s="215">
        <v>0</v>
      </c>
      <c r="AK144" s="215">
        <v>0</v>
      </c>
      <c r="AL144" s="242">
        <f>Y144+AB144+AE144</f>
        <v>0</v>
      </c>
      <c r="AM144" s="214">
        <v>0</v>
      </c>
      <c r="AN144" s="215">
        <v>0</v>
      </c>
      <c r="AO144" s="216">
        <v>0</v>
      </c>
      <c r="AP144" s="214">
        <v>0</v>
      </c>
      <c r="AQ144" s="215">
        <v>0</v>
      </c>
      <c r="AR144" s="216">
        <v>0</v>
      </c>
      <c r="AS144" s="214">
        <v>0</v>
      </c>
      <c r="AT144" s="215">
        <v>0</v>
      </c>
      <c r="AU144" s="216">
        <v>0</v>
      </c>
      <c r="AV144" s="217">
        <v>0</v>
      </c>
      <c r="AW144" s="215">
        <v>0</v>
      </c>
      <c r="AX144" s="215">
        <v>0</v>
      </c>
      <c r="AY144" s="215">
        <v>0</v>
      </c>
      <c r="AZ144" s="226">
        <v>0</v>
      </c>
      <c r="BA144" s="214">
        <v>0</v>
      </c>
      <c r="BB144" s="215">
        <v>0</v>
      </c>
      <c r="BC144" s="216">
        <v>0</v>
      </c>
      <c r="BD144" s="214">
        <v>0</v>
      </c>
      <c r="BE144" s="215">
        <v>0</v>
      </c>
      <c r="BF144" s="215">
        <v>0</v>
      </c>
      <c r="BG144" s="216">
        <v>0</v>
      </c>
      <c r="BH144" s="214">
        <v>0</v>
      </c>
      <c r="BI144" s="215">
        <v>0</v>
      </c>
      <c r="BJ144" s="216">
        <v>0</v>
      </c>
      <c r="BK144" s="88"/>
      <c r="BL144" s="480"/>
      <c r="BM144" s="481"/>
      <c r="BN144" s="486"/>
      <c r="BO144" s="506"/>
      <c r="BP144" s="506"/>
    </row>
    <row r="145" spans="1:69" ht="29.25" customHeight="1">
      <c r="A145" s="279"/>
      <c r="B145" s="279"/>
      <c r="C145" s="279"/>
      <c r="D145" s="7"/>
      <c r="E145" s="479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  <c r="P145" s="474"/>
      <c r="Q145" s="474"/>
      <c r="R145" s="474"/>
      <c r="S145" s="474"/>
      <c r="T145" s="474"/>
      <c r="U145" s="474"/>
      <c r="V145" s="474"/>
      <c r="W145" s="474"/>
      <c r="X145" s="490"/>
      <c r="Y145" s="474"/>
      <c r="Z145" s="474"/>
      <c r="AA145" s="474"/>
      <c r="AB145" s="474"/>
      <c r="AC145" s="474"/>
      <c r="AD145" s="474"/>
      <c r="AE145" s="474"/>
      <c r="AF145" s="474"/>
      <c r="AG145" s="474"/>
      <c r="AH145" s="474"/>
      <c r="AI145" s="474"/>
      <c r="AJ145" s="474"/>
      <c r="AK145" s="474"/>
      <c r="AL145" s="490"/>
      <c r="AM145" s="474"/>
      <c r="AN145" s="474"/>
      <c r="AO145" s="474"/>
      <c r="AP145" s="474"/>
      <c r="AQ145" s="474"/>
      <c r="AR145" s="474"/>
      <c r="AS145" s="474"/>
      <c r="AT145" s="474"/>
      <c r="AU145" s="474"/>
      <c r="AV145" s="474"/>
      <c r="AW145" s="474"/>
      <c r="AX145" s="474"/>
      <c r="AY145" s="474"/>
      <c r="AZ145" s="491"/>
      <c r="BA145" s="474"/>
      <c r="BB145" s="474"/>
      <c r="BC145" s="474"/>
      <c r="BD145" s="474"/>
      <c r="BE145" s="474"/>
      <c r="BF145" s="474"/>
      <c r="BG145" s="474"/>
      <c r="BH145" s="474"/>
      <c r="BI145" s="474"/>
      <c r="BJ145" s="474"/>
      <c r="BK145" s="287"/>
      <c r="BL145" s="287"/>
      <c r="BM145" s="291"/>
      <c r="BN145" s="291"/>
      <c r="BO145" s="255"/>
      <c r="BP145" s="255"/>
    </row>
    <row r="146" spans="1:69" ht="29.25" customHeight="1">
      <c r="A146" s="279"/>
      <c r="B146" s="279"/>
      <c r="C146" s="279"/>
      <c r="D146" s="7"/>
      <c r="E146" s="479"/>
      <c r="F146" s="474"/>
      <c r="G146" s="474"/>
      <c r="H146" s="474"/>
      <c r="I146" s="474"/>
      <c r="J146" s="474"/>
      <c r="K146" s="474"/>
      <c r="L146" s="474"/>
      <c r="M146" s="474"/>
      <c r="N146" s="474"/>
      <c r="O146" s="474"/>
      <c r="P146" s="474"/>
      <c r="Q146" s="474"/>
      <c r="R146" s="474"/>
      <c r="S146" s="474"/>
      <c r="T146" s="474"/>
      <c r="U146" s="474"/>
      <c r="V146" s="474"/>
      <c r="W146" s="474"/>
      <c r="X146" s="490"/>
      <c r="Y146" s="474"/>
      <c r="Z146" s="474"/>
      <c r="AA146" s="474"/>
      <c r="AB146" s="474"/>
      <c r="AC146" s="474"/>
      <c r="AD146" s="474"/>
      <c r="AE146" s="474"/>
      <c r="AF146" s="474"/>
      <c r="AG146" s="474"/>
      <c r="AH146" s="474"/>
      <c r="AI146" s="474"/>
      <c r="AJ146" s="474"/>
      <c r="AK146" s="474"/>
      <c r="AL146" s="490"/>
      <c r="AM146" s="474"/>
      <c r="AN146" s="474"/>
      <c r="AO146" s="474"/>
      <c r="AP146" s="474"/>
      <c r="AQ146" s="474"/>
      <c r="AR146" s="474"/>
      <c r="AS146" s="474"/>
      <c r="AT146" s="474"/>
      <c r="AU146" s="474"/>
      <c r="AV146" s="474"/>
      <c r="AW146" s="474"/>
      <c r="AX146" s="474"/>
      <c r="AY146" s="474"/>
      <c r="AZ146" s="491"/>
      <c r="BA146" s="474"/>
      <c r="BB146" s="474"/>
      <c r="BC146" s="474"/>
      <c r="BD146" s="474"/>
      <c r="BE146" s="474"/>
      <c r="BF146" s="474"/>
      <c r="BG146" s="474"/>
      <c r="BH146" s="474"/>
      <c r="BI146" s="474"/>
      <c r="BJ146" s="474"/>
      <c r="BK146" s="287"/>
      <c r="BL146" s="287"/>
      <c r="BM146" s="291"/>
      <c r="BN146" s="291"/>
      <c r="BO146" s="255"/>
      <c r="BP146" s="255"/>
    </row>
    <row r="147" spans="1:69" ht="29.25" customHeight="1">
      <c r="A147" s="279"/>
      <c r="B147" s="279"/>
      <c r="C147" s="279"/>
      <c r="D147" s="7"/>
      <c r="E147" s="479"/>
      <c r="F147" s="474"/>
      <c r="G147" s="474"/>
      <c r="H147" s="474"/>
      <c r="I147" s="474"/>
      <c r="J147" s="474"/>
      <c r="K147" s="474"/>
      <c r="L147" s="474"/>
      <c r="M147" s="474"/>
      <c r="N147" s="474"/>
      <c r="O147" s="474"/>
      <c r="P147" s="474"/>
      <c r="Q147" s="474"/>
      <c r="R147" s="474"/>
      <c r="S147" s="474"/>
      <c r="T147" s="474"/>
      <c r="U147" s="474"/>
      <c r="V147" s="474"/>
      <c r="W147" s="474"/>
      <c r="X147" s="490"/>
      <c r="Y147" s="474"/>
      <c r="Z147" s="474"/>
      <c r="AA147" s="474"/>
      <c r="AB147" s="474"/>
      <c r="AC147" s="474"/>
      <c r="AD147" s="474"/>
      <c r="AE147" s="474"/>
      <c r="AF147" s="474"/>
      <c r="AG147" s="474"/>
      <c r="AH147" s="474"/>
      <c r="AI147" s="474"/>
      <c r="AJ147" s="474"/>
      <c r="AK147" s="474"/>
      <c r="AL147" s="490"/>
      <c r="AM147" s="474"/>
      <c r="AN147" s="474"/>
      <c r="AO147" s="474"/>
      <c r="AP147" s="474"/>
      <c r="AQ147" s="474"/>
      <c r="AR147" s="474"/>
      <c r="AS147" s="474"/>
      <c r="AT147" s="474"/>
      <c r="AU147" s="474"/>
      <c r="AV147" s="474"/>
      <c r="AW147" s="474"/>
      <c r="AX147" s="474"/>
      <c r="AY147" s="474"/>
      <c r="AZ147" s="491"/>
      <c r="BA147" s="474"/>
      <c r="BB147" s="474"/>
      <c r="BC147" s="474"/>
      <c r="BD147" s="474"/>
      <c r="BE147" s="474"/>
      <c r="BF147" s="474"/>
      <c r="BG147" s="474"/>
      <c r="BH147" s="474"/>
      <c r="BI147" s="474"/>
      <c r="BJ147" s="474"/>
      <c r="BK147" s="287"/>
      <c r="BL147" s="287"/>
      <c r="BM147" s="291"/>
      <c r="BN147" s="291"/>
      <c r="BO147" s="255"/>
      <c r="BP147" s="255"/>
    </row>
    <row r="148" spans="1:69" ht="17.25" customHeight="1">
      <c r="A148" s="279"/>
      <c r="B148" s="279"/>
      <c r="C148" s="279"/>
      <c r="D148" s="7"/>
      <c r="E148" s="284"/>
      <c r="F148" s="285"/>
      <c r="G148" s="285"/>
      <c r="H148" s="290"/>
      <c r="I148" s="290"/>
      <c r="J148" s="290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6"/>
      <c r="X148" s="286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6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5"/>
      <c r="AV148" s="285"/>
      <c r="AW148" s="285"/>
      <c r="AX148" s="285"/>
      <c r="AY148" s="286"/>
      <c r="AZ148" s="285"/>
      <c r="BA148" s="285"/>
      <c r="BB148" s="285"/>
      <c r="BC148" s="285"/>
      <c r="BD148" s="285"/>
      <c r="BE148" s="285"/>
      <c r="BF148" s="285"/>
      <c r="BG148" s="285"/>
      <c r="BH148" s="285"/>
      <c r="BI148" s="285"/>
      <c r="BJ148" s="285"/>
      <c r="BK148" s="287"/>
      <c r="BL148" s="287"/>
      <c r="BM148" s="291"/>
      <c r="BN148" s="291"/>
      <c r="BO148" s="255"/>
      <c r="BP148" s="255"/>
    </row>
    <row r="149" spans="1:69" ht="15">
      <c r="A149" s="1"/>
      <c r="B149" s="26" t="s">
        <v>30</v>
      </c>
      <c r="C149" s="27"/>
      <c r="D149" s="10"/>
      <c r="E149" s="7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508" t="s">
        <v>121</v>
      </c>
      <c r="Q149" s="508"/>
      <c r="R149" s="508"/>
      <c r="S149" s="508"/>
      <c r="T149" s="508"/>
      <c r="U149" s="508"/>
      <c r="V149" s="508"/>
      <c r="W149" s="508"/>
      <c r="X149" s="508"/>
      <c r="Y149" s="508"/>
      <c r="Z149" s="492"/>
      <c r="AA149" s="492"/>
      <c r="AB149" s="492"/>
      <c r="AC149" s="492"/>
      <c r="AD149" s="492"/>
      <c r="AE149" s="492"/>
      <c r="AF149" s="277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>
        <f>BK15</f>
        <v>52360.3</v>
      </c>
      <c r="BL149" s="33">
        <f>BL15</f>
        <v>115852.20000000001</v>
      </c>
      <c r="BM149" s="33">
        <f>BM15</f>
        <v>55062.5</v>
      </c>
      <c r="BN149" s="33"/>
      <c r="BO149" s="10"/>
      <c r="BP149" s="10"/>
    </row>
    <row r="150" spans="1:69" ht="15">
      <c r="A150" s="1"/>
      <c r="B150" s="26" t="s">
        <v>27</v>
      </c>
      <c r="C150" s="27"/>
      <c r="D150" s="10"/>
      <c r="E150" s="10"/>
      <c r="F150" s="33"/>
      <c r="G150" s="33"/>
      <c r="H150" s="33"/>
      <c r="I150" s="33"/>
      <c r="J150" s="33"/>
      <c r="K150" s="33"/>
      <c r="L150" s="33"/>
      <c r="M150" s="33"/>
      <c r="N150" s="33"/>
      <c r="O150" s="492" t="s">
        <v>122</v>
      </c>
      <c r="P150" s="492"/>
      <c r="Q150" s="492"/>
      <c r="R150" s="492"/>
      <c r="S150" s="492"/>
      <c r="T150" s="492"/>
      <c r="U150" s="492"/>
      <c r="V150" s="492"/>
      <c r="W150" s="492"/>
      <c r="X150" s="492"/>
      <c r="Y150" s="492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</row>
    <row r="151" spans="1:69" ht="15">
      <c r="A151" s="1"/>
      <c r="B151" s="26" t="s">
        <v>77</v>
      </c>
      <c r="C151" s="27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507" t="s">
        <v>123</v>
      </c>
      <c r="P151" s="507"/>
      <c r="Q151" s="507"/>
      <c r="R151" s="507"/>
      <c r="S151" s="507"/>
      <c r="T151" s="507"/>
      <c r="U151" s="507"/>
      <c r="V151" s="507"/>
      <c r="W151" s="507"/>
      <c r="X151" s="507"/>
      <c r="Y151" s="507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3"/>
      <c r="BP151" s="33"/>
    </row>
    <row r="152" spans="1:69" ht="15">
      <c r="A152" s="1"/>
      <c r="B152" s="26" t="s">
        <v>81</v>
      </c>
      <c r="C152" s="27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3"/>
      <c r="P152" s="202"/>
      <c r="Q152" s="303"/>
      <c r="R152" s="277"/>
      <c r="S152" s="277"/>
      <c r="T152" s="277"/>
      <c r="U152" s="277"/>
      <c r="V152" s="277"/>
      <c r="W152" s="33"/>
      <c r="X152" s="33"/>
      <c r="Y152" s="33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3"/>
      <c r="BP152" s="33"/>
    </row>
    <row r="153" spans="1:69" ht="15">
      <c r="A153" s="1"/>
      <c r="B153" s="26" t="s">
        <v>33</v>
      </c>
      <c r="C153" s="27" t="s">
        <v>35</v>
      </c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492" t="s">
        <v>124</v>
      </c>
      <c r="P153" s="492"/>
      <c r="Q153" s="492"/>
      <c r="R153" s="492"/>
      <c r="S153" s="492"/>
      <c r="T153" s="492"/>
      <c r="U153" s="492"/>
      <c r="V153" s="492"/>
      <c r="W153" s="492"/>
      <c r="X153" s="492"/>
      <c r="Y153" s="49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3"/>
      <c r="BP153" s="33"/>
      <c r="BQ153" s="33"/>
    </row>
    <row r="154" spans="1:69" ht="11.25" customHeight="1">
      <c r="A154" s="1"/>
      <c r="B154" s="23"/>
      <c r="C154" s="28"/>
      <c r="D154" s="1"/>
      <c r="E154" s="1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202"/>
      <c r="Q154" s="202"/>
      <c r="R154" s="493"/>
      <c r="S154" s="493"/>
      <c r="T154" s="493"/>
      <c r="U154" s="493"/>
      <c r="V154" s="277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10"/>
      <c r="BP154" s="10"/>
    </row>
    <row r="155" spans="1:69" ht="15">
      <c r="A155" s="1"/>
      <c r="B155" s="26" t="s">
        <v>78</v>
      </c>
      <c r="C155" s="28"/>
      <c r="D155" s="1"/>
      <c r="E155" s="1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494" t="s">
        <v>78</v>
      </c>
      <c r="Q155" s="494"/>
      <c r="R155" s="494"/>
      <c r="S155" s="494"/>
      <c r="T155" s="494"/>
      <c r="U155" s="494"/>
      <c r="V155" s="494"/>
      <c r="W155" s="494"/>
      <c r="X155" s="494"/>
      <c r="Y155" s="494"/>
      <c r="Z155" s="10"/>
      <c r="AA155" s="10"/>
      <c r="AB155" s="1"/>
      <c r="AE155" s="1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10"/>
      <c r="BP155" s="10"/>
    </row>
    <row r="156" spans="1:69" ht="15">
      <c r="A156" s="1"/>
      <c r="B156" s="26"/>
      <c r="C156" s="28"/>
      <c r="D156" s="4"/>
      <c r="E156" s="4"/>
      <c r="F156" s="33"/>
      <c r="G156" s="33"/>
      <c r="H156" s="33"/>
      <c r="I156" s="33"/>
      <c r="J156" s="33"/>
      <c r="K156" s="31"/>
      <c r="L156" s="33"/>
      <c r="M156" s="33"/>
      <c r="N156" s="33"/>
      <c r="O156" s="33"/>
      <c r="P156" s="10"/>
      <c r="Q156" s="10"/>
      <c r="S156" s="1"/>
      <c r="T156" s="1"/>
      <c r="U156" s="1"/>
      <c r="V156" s="1"/>
      <c r="W156" s="33"/>
      <c r="X156" s="33"/>
      <c r="Y156" s="33"/>
      <c r="Z156" s="10"/>
      <c r="AA156" s="10"/>
      <c r="AB156" s="1"/>
      <c r="AC156" s="10"/>
      <c r="AD156" s="10"/>
      <c r="AE156" s="10"/>
      <c r="AF156" s="10"/>
      <c r="AG156" s="33"/>
      <c r="AH156" s="33"/>
      <c r="AI156" s="33"/>
      <c r="AJ156" s="33"/>
      <c r="AK156" s="33"/>
      <c r="AL156" s="33"/>
      <c r="AM156" s="31"/>
      <c r="AN156" s="33"/>
      <c r="AO156" s="33"/>
      <c r="AP156" s="31"/>
      <c r="AQ156" s="33"/>
      <c r="AR156" s="33"/>
      <c r="AS156" s="31"/>
      <c r="AT156" s="33"/>
      <c r="AU156" s="33"/>
      <c r="AV156" s="33"/>
      <c r="AW156" s="33"/>
      <c r="AX156" s="33"/>
      <c r="AY156" s="33"/>
      <c r="AZ156" s="33"/>
      <c r="BA156" s="31"/>
      <c r="BB156" s="33"/>
      <c r="BC156" s="33"/>
      <c r="BD156" s="31"/>
      <c r="BE156" s="33"/>
      <c r="BF156" s="33"/>
      <c r="BG156" s="33"/>
      <c r="BH156" s="31"/>
      <c r="BJ156" s="1"/>
      <c r="BO156" s="10"/>
      <c r="BP156" s="10"/>
    </row>
    <row r="157" spans="1:69">
      <c r="A157" s="1"/>
      <c r="B157" s="29" t="s">
        <v>79</v>
      </c>
      <c r="C157" s="30"/>
      <c r="D157" s="2"/>
      <c r="E157" s="2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10"/>
    </row>
    <row r="158" spans="1:69">
      <c r="A158" s="1"/>
      <c r="B158" s="9" t="s">
        <v>80</v>
      </c>
      <c r="C158" s="8"/>
      <c r="D158" s="4"/>
      <c r="E158" s="4"/>
      <c r="F158" s="33"/>
      <c r="G158" s="33"/>
      <c r="H158" s="33"/>
      <c r="I158" s="33"/>
      <c r="J158" s="33"/>
      <c r="K158" s="31"/>
      <c r="L158" s="33"/>
      <c r="M158" s="33"/>
      <c r="N158" s="33"/>
      <c r="O158" s="33"/>
      <c r="P158" s="33"/>
      <c r="Q158" s="31"/>
      <c r="R158" s="33"/>
      <c r="S158" s="33"/>
      <c r="T158" s="33"/>
      <c r="U158" s="33"/>
      <c r="V158" s="33"/>
      <c r="W158" s="33"/>
      <c r="X158" s="33"/>
      <c r="Y158" s="31"/>
      <c r="Z158" s="33"/>
      <c r="AA158" s="33"/>
      <c r="AB158" s="31"/>
      <c r="AC158" s="33"/>
      <c r="AD158" s="33"/>
      <c r="AE158" s="31"/>
      <c r="AF158" s="33"/>
      <c r="AG158" s="33"/>
      <c r="AH158" s="33"/>
      <c r="AI158" s="33"/>
      <c r="AJ158" s="33"/>
      <c r="AK158" s="33"/>
      <c r="AL158" s="33"/>
      <c r="AM158" s="31"/>
      <c r="AN158" s="33"/>
      <c r="AO158" s="33"/>
      <c r="AP158" s="31"/>
      <c r="AQ158" s="33"/>
      <c r="AR158" s="33"/>
      <c r="AS158" s="31"/>
      <c r="AT158" s="33"/>
      <c r="AU158" s="33"/>
      <c r="AV158" s="33"/>
      <c r="AW158" s="33"/>
      <c r="AX158" s="33"/>
      <c r="AY158" s="33"/>
      <c r="AZ158" s="33"/>
      <c r="BA158" s="31"/>
      <c r="BB158" s="33"/>
      <c r="BC158" s="33"/>
      <c r="BD158" s="31"/>
      <c r="BE158" s="33"/>
      <c r="BF158" s="33"/>
      <c r="BG158" s="33"/>
      <c r="BH158" s="31"/>
      <c r="BJ158" s="1"/>
      <c r="BO158" s="10"/>
      <c r="BP158" s="10"/>
    </row>
    <row r="159" spans="1:69">
      <c r="A159" s="1"/>
      <c r="B159" s="1"/>
      <c r="C159" s="1"/>
      <c r="D159" s="1"/>
      <c r="E159" s="1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10"/>
      <c r="BP159" s="10"/>
    </row>
    <row r="160" spans="1:69">
      <c r="A160" s="1"/>
      <c r="B160" s="1"/>
      <c r="C160" s="1"/>
      <c r="D160" s="1"/>
      <c r="E160" s="1"/>
      <c r="F160" s="33"/>
      <c r="G160" s="33"/>
      <c r="H160" s="33"/>
      <c r="I160" s="33"/>
      <c r="J160" s="33"/>
      <c r="K160" s="31"/>
      <c r="L160" s="33"/>
      <c r="M160" s="33"/>
      <c r="N160" s="33"/>
      <c r="O160" s="33"/>
      <c r="P160" s="33"/>
      <c r="Q160" s="31"/>
      <c r="R160" s="33"/>
      <c r="S160" s="33"/>
      <c r="T160" s="33"/>
      <c r="U160" s="33"/>
      <c r="V160" s="33"/>
      <c r="W160" s="33"/>
      <c r="X160" s="33"/>
      <c r="Y160" s="31"/>
      <c r="Z160" s="33"/>
      <c r="AA160" s="33"/>
      <c r="AB160" s="31"/>
      <c r="AC160" s="33"/>
      <c r="AD160" s="33"/>
      <c r="AE160" s="31"/>
      <c r="AF160" s="33"/>
      <c r="AG160" s="33"/>
      <c r="AH160" s="33"/>
      <c r="AI160" s="33"/>
      <c r="AJ160" s="33"/>
      <c r="AK160" s="33"/>
      <c r="AL160" s="33"/>
      <c r="AM160" s="31"/>
      <c r="AN160" s="33"/>
      <c r="AO160" s="33"/>
      <c r="AP160" s="31"/>
      <c r="AQ160" s="33"/>
      <c r="AR160" s="33"/>
      <c r="AS160" s="31"/>
      <c r="AT160" s="33"/>
      <c r="AU160" s="33"/>
      <c r="AV160" s="33"/>
      <c r="AW160" s="33"/>
      <c r="AX160" s="33"/>
      <c r="AY160" s="33"/>
      <c r="AZ160" s="33"/>
      <c r="BA160" s="31"/>
      <c r="BB160" s="33"/>
      <c r="BC160" s="33"/>
      <c r="BD160" s="31"/>
      <c r="BE160" s="33"/>
      <c r="BF160" s="33"/>
      <c r="BG160" s="33"/>
      <c r="BH160" s="31"/>
      <c r="BJ160" s="1"/>
      <c r="BO160" s="10"/>
      <c r="BP160" s="10"/>
    </row>
    <row r="161" spans="1:68">
      <c r="A161" s="1"/>
      <c r="B161" s="1"/>
      <c r="C161" s="1"/>
      <c r="D161" s="1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10"/>
    </row>
    <row r="162" spans="1:68">
      <c r="A162" s="1"/>
      <c r="B162" s="1"/>
      <c r="C162" s="1"/>
      <c r="D162" s="1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O162" s="10"/>
      <c r="BP162" s="10"/>
    </row>
    <row r="163" spans="1:68">
      <c r="A163" s="1"/>
      <c r="B163" s="1"/>
      <c r="C163" s="1"/>
      <c r="D163" s="1"/>
      <c r="E163" s="1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>
        <f>BK98</f>
        <v>52360.3</v>
      </c>
      <c r="BL163" s="33">
        <f>BL98</f>
        <v>115852.20000000001</v>
      </c>
      <c r="BM163" s="33">
        <f>BM98</f>
        <v>55062.5</v>
      </c>
      <c r="BN163" s="33"/>
      <c r="BO163" s="10"/>
      <c r="BP163" s="10"/>
    </row>
    <row r="164" spans="1:68">
      <c r="A164" s="1"/>
      <c r="B164" s="1"/>
      <c r="C164" s="1"/>
      <c r="D164" s="1"/>
      <c r="E164" s="1"/>
      <c r="F164" s="33"/>
      <c r="G164" s="33"/>
      <c r="H164" s="33"/>
      <c r="I164" s="33"/>
      <c r="J164" s="33"/>
      <c r="K164" s="31"/>
      <c r="L164" s="33"/>
      <c r="M164" s="33"/>
      <c r="N164" s="33"/>
      <c r="O164" s="33"/>
      <c r="P164" s="33"/>
      <c r="Q164" s="31"/>
      <c r="R164" s="33"/>
      <c r="S164" s="33"/>
      <c r="T164" s="33"/>
      <c r="U164" s="33"/>
      <c r="V164" s="33"/>
      <c r="W164" s="33"/>
      <c r="X164" s="33"/>
      <c r="Y164" s="31"/>
      <c r="Z164" s="33"/>
      <c r="AA164" s="33"/>
      <c r="AB164" s="31"/>
      <c r="AC164" s="33"/>
      <c r="AD164" s="33"/>
      <c r="AE164" s="31"/>
      <c r="AF164" s="33"/>
      <c r="AG164" s="33"/>
      <c r="AH164" s="33"/>
      <c r="AI164" s="33"/>
      <c r="AJ164" s="33"/>
      <c r="AK164" s="33"/>
      <c r="AL164" s="33"/>
      <c r="AM164" s="31"/>
      <c r="AN164" s="33"/>
      <c r="AO164" s="33"/>
      <c r="AP164" s="31"/>
      <c r="AQ164" s="33"/>
      <c r="AR164" s="33"/>
      <c r="AS164" s="31"/>
      <c r="AT164" s="33"/>
      <c r="AU164" s="33"/>
      <c r="AV164" s="33"/>
      <c r="AW164" s="33"/>
      <c r="AX164" s="33"/>
      <c r="AY164" s="33"/>
      <c r="AZ164" s="33"/>
      <c r="BA164" s="31"/>
      <c r="BB164" s="33"/>
      <c r="BC164" s="33"/>
      <c r="BD164" s="31"/>
      <c r="BE164" s="33"/>
      <c r="BF164" s="33"/>
      <c r="BG164" s="33"/>
      <c r="BH164" s="31"/>
      <c r="BJ164" s="1"/>
      <c r="BO164" s="10"/>
      <c r="BP164" s="10"/>
    </row>
    <row r="165" spans="1:68">
      <c r="A165" s="1"/>
      <c r="B165" s="1"/>
      <c r="C165" s="1"/>
      <c r="D165" s="1"/>
      <c r="E165" s="1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10"/>
      <c r="BP165" s="10"/>
    </row>
    <row r="166" spans="1:68">
      <c r="A166" s="1"/>
      <c r="B166" s="1"/>
      <c r="C166" s="1"/>
      <c r="D166" s="1"/>
      <c r="E166" s="1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>
        <f>BK118+BK129+BK134+BK140</f>
        <v>52360.3</v>
      </c>
      <c r="BL166" s="33">
        <f>BL118+BL129+BL134+BL140</f>
        <v>115852.20000000001</v>
      </c>
      <c r="BM166" s="33">
        <f>BM118+BM129+BM134+BM140</f>
        <v>55062.5</v>
      </c>
      <c r="BN166" s="33"/>
      <c r="BO166" s="10"/>
      <c r="BP166" s="10"/>
    </row>
    <row r="167" spans="1:68">
      <c r="A167" s="1"/>
      <c r="B167" s="1"/>
      <c r="C167" s="1"/>
      <c r="D167" s="1"/>
      <c r="E167" s="1"/>
      <c r="F167" s="33"/>
      <c r="G167" s="33"/>
      <c r="H167" s="33"/>
      <c r="I167" s="33"/>
      <c r="J167" s="33"/>
      <c r="K167" s="31"/>
      <c r="L167" s="33"/>
      <c r="M167" s="33"/>
      <c r="N167" s="33"/>
      <c r="O167" s="33"/>
      <c r="P167" s="33"/>
      <c r="Q167" s="31"/>
      <c r="R167" s="33"/>
      <c r="S167" s="33"/>
      <c r="T167" s="33"/>
      <c r="U167" s="33"/>
      <c r="V167" s="33"/>
      <c r="W167" s="33"/>
      <c r="X167" s="33"/>
      <c r="Y167" s="31"/>
      <c r="Z167" s="33"/>
      <c r="AA167" s="33"/>
      <c r="AB167" s="31"/>
      <c r="AC167" s="33"/>
      <c r="AD167" s="33"/>
      <c r="AE167" s="31"/>
      <c r="AF167" s="33"/>
      <c r="AG167" s="33"/>
      <c r="AH167" s="33"/>
      <c r="AI167" s="33"/>
      <c r="AJ167" s="33"/>
      <c r="AK167" s="33"/>
      <c r="AL167" s="33"/>
      <c r="AM167" s="31"/>
      <c r="AN167" s="33"/>
      <c r="AO167" s="33"/>
      <c r="AP167" s="31"/>
      <c r="AQ167" s="33"/>
      <c r="AR167" s="33"/>
      <c r="AS167" s="31"/>
      <c r="AT167" s="33"/>
      <c r="AU167" s="33"/>
      <c r="AV167" s="33"/>
      <c r="AW167" s="33"/>
      <c r="AX167" s="33"/>
      <c r="AY167" s="33"/>
      <c r="AZ167" s="33"/>
      <c r="BA167" s="31"/>
      <c r="BB167" s="33"/>
      <c r="BC167" s="33"/>
      <c r="BD167" s="31"/>
      <c r="BE167" s="33"/>
      <c r="BF167" s="33"/>
      <c r="BG167" s="33"/>
      <c r="BH167" s="31"/>
      <c r="BJ167" s="1"/>
      <c r="BO167" s="10"/>
      <c r="BP167" s="10"/>
    </row>
    <row r="168" spans="1:68">
      <c r="A168" s="1"/>
      <c r="B168" s="1"/>
      <c r="C168" s="1"/>
      <c r="D168" s="1"/>
      <c r="E168" s="1"/>
      <c r="F168" s="33"/>
      <c r="G168" s="33"/>
      <c r="H168" s="33"/>
      <c r="I168" s="33"/>
      <c r="J168" s="33"/>
      <c r="K168" s="31"/>
      <c r="L168" s="33"/>
      <c r="M168" s="33"/>
      <c r="N168" s="33"/>
      <c r="O168" s="33"/>
      <c r="P168" s="33"/>
      <c r="Q168" s="31"/>
      <c r="R168" s="33"/>
      <c r="S168" s="33"/>
      <c r="T168" s="33"/>
      <c r="U168" s="33"/>
      <c r="V168" s="33"/>
      <c r="W168" s="33"/>
      <c r="X168" s="33"/>
      <c r="Y168" s="31"/>
      <c r="Z168" s="33"/>
      <c r="AA168" s="33"/>
      <c r="AB168" s="31"/>
      <c r="AC168" s="33"/>
      <c r="AD168" s="33"/>
      <c r="AE168" s="31"/>
      <c r="AF168" s="33"/>
      <c r="AG168" s="33"/>
      <c r="AH168" s="33"/>
      <c r="AI168" s="33"/>
      <c r="AJ168" s="33"/>
      <c r="AK168" s="33"/>
      <c r="AL168" s="33"/>
      <c r="AM168" s="31"/>
      <c r="AN168" s="33"/>
      <c r="AO168" s="33"/>
      <c r="AP168" s="31"/>
      <c r="AQ168" s="33"/>
      <c r="AR168" s="33"/>
      <c r="AS168" s="31"/>
      <c r="AT168" s="33"/>
      <c r="AU168" s="33"/>
      <c r="AV168" s="33"/>
      <c r="AW168" s="33"/>
      <c r="AX168" s="33"/>
      <c r="AY168" s="33"/>
      <c r="AZ168" s="33"/>
      <c r="BA168" s="31"/>
      <c r="BB168" s="33"/>
      <c r="BC168" s="33"/>
      <c r="BD168" s="31"/>
      <c r="BE168" s="33"/>
      <c r="BF168" s="33"/>
      <c r="BG168" s="33"/>
      <c r="BH168" s="31"/>
      <c r="BJ168" s="1"/>
      <c r="BO168" s="10"/>
      <c r="BP168" s="10"/>
    </row>
    <row r="169" spans="1:68">
      <c r="A169" s="1"/>
      <c r="B169" s="1"/>
      <c r="C169" s="1"/>
      <c r="D169" s="1"/>
      <c r="E169" s="1"/>
      <c r="F169" s="33"/>
      <c r="G169" s="33"/>
      <c r="H169" s="33"/>
      <c r="I169" s="33"/>
      <c r="J169" s="33"/>
      <c r="K169" s="31"/>
      <c r="L169" s="33"/>
      <c r="M169" s="33"/>
      <c r="N169" s="33"/>
      <c r="O169" s="33"/>
      <c r="P169" s="33"/>
      <c r="Q169" s="31"/>
      <c r="R169" s="33"/>
      <c r="S169" s="33"/>
      <c r="T169" s="33"/>
      <c r="U169" s="33"/>
      <c r="V169" s="33"/>
      <c r="W169" s="33"/>
      <c r="X169" s="33"/>
      <c r="Y169" s="31"/>
      <c r="Z169" s="33"/>
      <c r="AA169" s="33"/>
      <c r="AB169" s="31"/>
      <c r="AC169" s="33"/>
      <c r="AD169" s="33"/>
      <c r="AE169" s="31"/>
      <c r="AF169" s="33"/>
      <c r="AG169" s="33"/>
      <c r="AH169" s="33"/>
      <c r="AI169" s="33"/>
      <c r="AJ169" s="33"/>
      <c r="AK169" s="33"/>
      <c r="AL169" s="33"/>
      <c r="AM169" s="31"/>
      <c r="AN169" s="33"/>
      <c r="AO169" s="33"/>
      <c r="AP169" s="31"/>
      <c r="AQ169" s="33"/>
      <c r="AR169" s="33"/>
      <c r="AS169" s="31"/>
      <c r="AT169" s="33"/>
      <c r="AU169" s="33"/>
      <c r="AV169" s="33"/>
      <c r="AW169" s="33"/>
      <c r="AX169" s="33"/>
      <c r="AY169" s="33"/>
      <c r="AZ169" s="33"/>
      <c r="BA169" s="31"/>
      <c r="BB169" s="33"/>
      <c r="BC169" s="33"/>
      <c r="BD169" s="31"/>
      <c r="BE169" s="33"/>
      <c r="BF169" s="33"/>
      <c r="BG169" s="33"/>
      <c r="BH169" s="31"/>
      <c r="BJ169" s="1"/>
      <c r="BO169" s="10"/>
      <c r="BP169" s="10"/>
    </row>
    <row r="170" spans="1:68">
      <c r="A170" s="1"/>
      <c r="B170" s="1"/>
      <c r="C170" s="1"/>
      <c r="D170" s="1"/>
      <c r="E170" s="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>
        <f>BK163-BK166</f>
        <v>0</v>
      </c>
      <c r="BL170" s="33">
        <f>BL163-BL166</f>
        <v>0</v>
      </c>
      <c r="BM170" s="33">
        <f>BM163-BM166</f>
        <v>0</v>
      </c>
      <c r="BN170" s="33"/>
      <c r="BO170" s="10"/>
      <c r="BP170" s="10"/>
    </row>
    <row r="171" spans="1:68">
      <c r="A171" s="1"/>
      <c r="B171" s="1"/>
      <c r="C171" s="1"/>
      <c r="D171" s="1"/>
      <c r="E171" s="1"/>
      <c r="F171" s="33"/>
      <c r="G171" s="33"/>
      <c r="H171" s="33"/>
      <c r="I171" s="33"/>
      <c r="J171" s="33"/>
      <c r="K171" s="31"/>
      <c r="L171" s="33"/>
      <c r="M171" s="33"/>
      <c r="N171" s="33"/>
      <c r="O171" s="33"/>
      <c r="P171" s="33"/>
      <c r="Q171" s="31"/>
      <c r="R171" s="33"/>
      <c r="S171" s="33"/>
      <c r="T171" s="33"/>
      <c r="U171" s="33"/>
      <c r="V171" s="33"/>
      <c r="W171" s="33"/>
      <c r="X171" s="33"/>
      <c r="Y171" s="31"/>
      <c r="Z171" s="33"/>
      <c r="AA171" s="33"/>
      <c r="AB171" s="31"/>
      <c r="AC171" s="33"/>
      <c r="AD171" s="33"/>
      <c r="AE171" s="31"/>
      <c r="AF171" s="33"/>
      <c r="AG171" s="33"/>
      <c r="AH171" s="33"/>
      <c r="AI171" s="33"/>
      <c r="AJ171" s="33"/>
      <c r="AK171" s="33"/>
      <c r="AL171" s="33"/>
      <c r="AM171" s="31"/>
      <c r="AN171" s="33"/>
      <c r="AO171" s="33"/>
      <c r="AP171" s="31"/>
      <c r="AQ171" s="33"/>
      <c r="AR171" s="33"/>
      <c r="AS171" s="31"/>
      <c r="AT171" s="33"/>
      <c r="AU171" s="33"/>
      <c r="AV171" s="33"/>
      <c r="AW171" s="33"/>
      <c r="AX171" s="33"/>
      <c r="AY171" s="33"/>
      <c r="AZ171" s="33"/>
      <c r="BA171" s="31"/>
      <c r="BB171" s="33"/>
      <c r="BC171" s="33"/>
      <c r="BD171" s="31"/>
      <c r="BE171" s="33"/>
      <c r="BF171" s="33"/>
      <c r="BG171" s="33"/>
      <c r="BH171" s="31"/>
      <c r="BJ171" s="1"/>
      <c r="BO171" s="10"/>
      <c r="BP171" s="10"/>
    </row>
    <row r="172" spans="1:68">
      <c r="A172" s="1"/>
      <c r="B172" s="1"/>
      <c r="C172" s="1"/>
      <c r="D172" s="1"/>
      <c r="E172" s="1"/>
      <c r="F172" s="33"/>
      <c r="G172" s="33"/>
      <c r="H172" s="33"/>
      <c r="I172" s="33"/>
      <c r="J172" s="33"/>
      <c r="K172" s="31"/>
      <c r="L172" s="33"/>
      <c r="M172" s="33"/>
      <c r="N172" s="33"/>
      <c r="O172" s="33"/>
      <c r="P172" s="33"/>
      <c r="Q172" s="31"/>
      <c r="R172" s="33"/>
      <c r="S172" s="33"/>
      <c r="T172" s="33"/>
      <c r="U172" s="33"/>
      <c r="V172" s="33"/>
      <c r="W172" s="33"/>
      <c r="X172" s="33"/>
      <c r="Y172" s="31"/>
      <c r="Z172" s="33"/>
      <c r="AA172" s="33"/>
      <c r="AB172" s="31"/>
      <c r="AC172" s="33"/>
      <c r="AD172" s="33"/>
      <c r="AE172" s="31"/>
      <c r="AF172" s="33"/>
      <c r="AG172" s="33"/>
      <c r="AH172" s="33"/>
      <c r="AI172" s="33"/>
      <c r="AJ172" s="33"/>
      <c r="AK172" s="33"/>
      <c r="AL172" s="33"/>
      <c r="AM172" s="31"/>
      <c r="AN172" s="33"/>
      <c r="AO172" s="33"/>
      <c r="AP172" s="31"/>
      <c r="AQ172" s="33"/>
      <c r="AR172" s="33"/>
      <c r="AS172" s="31"/>
      <c r="AT172" s="33"/>
      <c r="AU172" s="33"/>
      <c r="AV172" s="33"/>
      <c r="AW172" s="33"/>
      <c r="AX172" s="33"/>
      <c r="AY172" s="33"/>
      <c r="AZ172" s="33"/>
      <c r="BA172" s="31"/>
      <c r="BB172" s="33"/>
      <c r="BC172" s="33"/>
      <c r="BD172" s="31"/>
      <c r="BE172" s="33"/>
      <c r="BF172" s="33"/>
      <c r="BG172" s="33"/>
      <c r="BH172" s="31"/>
      <c r="BJ172" s="1"/>
      <c r="BO172" s="10"/>
      <c r="BP172" s="10"/>
    </row>
    <row r="173" spans="1:68">
      <c r="A173" s="1"/>
      <c r="B173" s="1"/>
      <c r="C173" s="1"/>
      <c r="D173" s="1"/>
      <c r="E173" s="1"/>
      <c r="F173" s="33"/>
      <c r="G173" s="33"/>
      <c r="H173" s="33"/>
      <c r="I173" s="33"/>
      <c r="J173" s="33"/>
      <c r="K173" s="31"/>
      <c r="L173" s="33"/>
      <c r="M173" s="33"/>
      <c r="N173" s="33"/>
      <c r="O173" s="33"/>
      <c r="P173" s="33"/>
      <c r="Q173" s="31"/>
      <c r="R173" s="33"/>
      <c r="S173" s="33"/>
      <c r="T173" s="33"/>
      <c r="U173" s="33"/>
      <c r="V173" s="33"/>
      <c r="W173" s="33"/>
      <c r="X173" s="33"/>
      <c r="Y173" s="31"/>
      <c r="Z173" s="33"/>
      <c r="AA173" s="33"/>
      <c r="AB173" s="31"/>
      <c r="AC173" s="33"/>
      <c r="AD173" s="33"/>
      <c r="AE173" s="31"/>
      <c r="AF173" s="33"/>
      <c r="AG173" s="33"/>
      <c r="AH173" s="33"/>
      <c r="AI173" s="33"/>
      <c r="AJ173" s="33"/>
      <c r="AK173" s="33"/>
      <c r="AL173" s="33"/>
      <c r="AM173" s="31"/>
      <c r="AN173" s="33"/>
      <c r="AO173" s="33"/>
      <c r="AP173" s="31"/>
      <c r="AQ173" s="33"/>
      <c r="AR173" s="33"/>
      <c r="AS173" s="31"/>
      <c r="AT173" s="33"/>
      <c r="AU173" s="33"/>
      <c r="AV173" s="33"/>
      <c r="AW173" s="33"/>
      <c r="AX173" s="33"/>
      <c r="AY173" s="33"/>
      <c r="AZ173" s="33"/>
      <c r="BA173" s="31"/>
      <c r="BB173" s="33"/>
      <c r="BC173" s="33"/>
      <c r="BD173" s="31"/>
      <c r="BE173" s="33"/>
      <c r="BF173" s="33"/>
      <c r="BG173" s="33"/>
      <c r="BH173" s="31"/>
      <c r="BJ173" s="1"/>
      <c r="BO173" s="10"/>
      <c r="BP173" s="10"/>
    </row>
    <row r="174" spans="1:68">
      <c r="A174" s="1"/>
      <c r="B174" s="1"/>
      <c r="C174" s="1"/>
      <c r="D174" s="1"/>
      <c r="E174" s="1"/>
      <c r="F174" s="33"/>
      <c r="G174" s="33"/>
      <c r="H174" s="33"/>
      <c r="I174" s="33"/>
      <c r="J174" s="33"/>
      <c r="K174" s="31"/>
      <c r="L174" s="33"/>
      <c r="M174" s="33"/>
      <c r="N174" s="33"/>
      <c r="O174" s="33"/>
      <c r="P174" s="33"/>
      <c r="Q174" s="31"/>
      <c r="R174" s="33"/>
      <c r="S174" s="33"/>
      <c r="T174" s="33"/>
      <c r="U174" s="33"/>
      <c r="V174" s="33"/>
      <c r="W174" s="33"/>
      <c r="X174" s="33"/>
      <c r="Y174" s="31"/>
      <c r="Z174" s="33"/>
      <c r="AA174" s="33"/>
      <c r="AB174" s="31"/>
      <c r="AC174" s="33"/>
      <c r="AD174" s="33"/>
      <c r="AE174" s="31"/>
      <c r="AF174" s="33"/>
      <c r="AG174" s="33"/>
      <c r="AH174" s="33"/>
      <c r="AI174" s="33"/>
      <c r="AJ174" s="33"/>
      <c r="AK174" s="33"/>
      <c r="AL174" s="33"/>
      <c r="AM174" s="31"/>
      <c r="AN174" s="33"/>
      <c r="AO174" s="33"/>
      <c r="AP174" s="31"/>
      <c r="AQ174" s="33"/>
      <c r="AR174" s="33"/>
      <c r="AS174" s="31"/>
      <c r="AT174" s="33"/>
      <c r="AU174" s="33"/>
      <c r="AV174" s="33"/>
      <c r="AW174" s="33"/>
      <c r="AX174" s="33"/>
      <c r="AY174" s="33"/>
      <c r="AZ174" s="33"/>
      <c r="BA174" s="31"/>
      <c r="BB174" s="33"/>
      <c r="BC174" s="33"/>
      <c r="BD174" s="31"/>
      <c r="BE174" s="33"/>
      <c r="BF174" s="33"/>
      <c r="BG174" s="33"/>
      <c r="BH174" s="31"/>
      <c r="BJ174" s="1"/>
      <c r="BO174" s="10"/>
      <c r="BP174" s="10"/>
    </row>
    <row r="175" spans="1:68">
      <c r="A175" s="1"/>
      <c r="B175" s="1"/>
      <c r="C175" s="1"/>
      <c r="D175" s="1"/>
      <c r="E175" s="1"/>
      <c r="F175" s="33"/>
      <c r="G175" s="33"/>
      <c r="H175" s="33"/>
      <c r="I175" s="33"/>
      <c r="J175" s="33"/>
      <c r="K175" s="31"/>
      <c r="L175" s="33"/>
      <c r="M175" s="33"/>
      <c r="N175" s="33"/>
      <c r="O175" s="33"/>
      <c r="P175" s="33"/>
      <c r="Q175" s="31"/>
      <c r="R175" s="33"/>
      <c r="S175" s="33"/>
      <c r="T175" s="33"/>
      <c r="U175" s="33"/>
      <c r="V175" s="33"/>
      <c r="W175" s="33"/>
      <c r="X175" s="33"/>
      <c r="Y175" s="31"/>
      <c r="Z175" s="33"/>
      <c r="AA175" s="33"/>
      <c r="AB175" s="31"/>
      <c r="AC175" s="33"/>
      <c r="AD175" s="33"/>
      <c r="AE175" s="31"/>
      <c r="AF175" s="33"/>
      <c r="AG175" s="33"/>
      <c r="AH175" s="33"/>
      <c r="AI175" s="33"/>
      <c r="AJ175" s="33"/>
      <c r="AK175" s="33"/>
      <c r="AL175" s="33"/>
      <c r="AM175" s="31"/>
      <c r="AN175" s="33"/>
      <c r="AO175" s="33"/>
      <c r="AP175" s="31"/>
      <c r="AQ175" s="33"/>
      <c r="AR175" s="33"/>
      <c r="AS175" s="31"/>
      <c r="AT175" s="33"/>
      <c r="AU175" s="33"/>
      <c r="AV175" s="33"/>
      <c r="AW175" s="33"/>
      <c r="AX175" s="33"/>
      <c r="AY175" s="33"/>
      <c r="AZ175" s="33"/>
      <c r="BA175" s="31"/>
      <c r="BB175" s="33"/>
      <c r="BC175" s="33"/>
      <c r="BD175" s="31"/>
      <c r="BE175" s="33"/>
      <c r="BF175" s="33"/>
      <c r="BG175" s="33"/>
      <c r="BH175" s="31"/>
      <c r="BJ175" s="1"/>
      <c r="BO175" s="10"/>
      <c r="BP175" s="10"/>
    </row>
    <row r="176" spans="1:68">
      <c r="A176" s="1"/>
      <c r="B176" s="1"/>
      <c r="C176" s="1"/>
      <c r="D176" s="1"/>
      <c r="E176" s="1"/>
      <c r="F176" s="33"/>
      <c r="G176" s="33"/>
      <c r="H176" s="33"/>
      <c r="I176" s="33"/>
      <c r="J176" s="33"/>
      <c r="K176" s="31"/>
      <c r="L176" s="33"/>
      <c r="M176" s="33"/>
      <c r="N176" s="33"/>
      <c r="O176" s="33"/>
      <c r="P176" s="33"/>
      <c r="Q176" s="31"/>
      <c r="R176" s="33"/>
      <c r="S176" s="33"/>
      <c r="T176" s="33"/>
      <c r="U176" s="33"/>
      <c r="V176" s="33"/>
      <c r="W176" s="33"/>
      <c r="X176" s="33"/>
      <c r="Y176" s="31"/>
      <c r="Z176" s="33"/>
      <c r="AA176" s="33"/>
      <c r="AB176" s="31"/>
      <c r="AC176" s="33"/>
      <c r="AD176" s="33"/>
      <c r="AE176" s="31"/>
      <c r="AF176" s="33"/>
      <c r="AG176" s="33"/>
      <c r="AH176" s="33"/>
      <c r="AI176" s="33"/>
      <c r="AJ176" s="33"/>
      <c r="AK176" s="33"/>
      <c r="AL176" s="33"/>
      <c r="AM176" s="31"/>
      <c r="AN176" s="33"/>
      <c r="AO176" s="33"/>
      <c r="AP176" s="31"/>
      <c r="AQ176" s="33"/>
      <c r="AR176" s="33"/>
      <c r="AS176" s="31"/>
      <c r="AT176" s="33"/>
      <c r="AU176" s="33"/>
      <c r="AV176" s="33"/>
      <c r="AW176" s="33"/>
      <c r="AX176" s="33"/>
      <c r="AY176" s="33"/>
      <c r="AZ176" s="33"/>
      <c r="BA176" s="31"/>
      <c r="BB176" s="33"/>
      <c r="BC176" s="33"/>
      <c r="BD176" s="31"/>
      <c r="BE176" s="33"/>
      <c r="BF176" s="33"/>
      <c r="BG176" s="33"/>
      <c r="BH176" s="31"/>
      <c r="BJ176" s="1"/>
      <c r="BO176" s="10"/>
      <c r="BP176" s="10"/>
    </row>
    <row r="177" spans="1:68">
      <c r="A177" s="1"/>
      <c r="B177" s="1"/>
      <c r="C177" s="1"/>
      <c r="D177" s="1"/>
      <c r="E177" s="1"/>
      <c r="F177" s="33"/>
      <c r="G177" s="33"/>
      <c r="H177" s="33"/>
      <c r="I177" s="33"/>
      <c r="J177" s="33"/>
      <c r="K177" s="31"/>
      <c r="L177" s="33"/>
      <c r="M177" s="33"/>
      <c r="N177" s="33"/>
      <c r="O177" s="33"/>
      <c r="P177" s="33"/>
      <c r="Q177" s="31"/>
      <c r="R177" s="33"/>
      <c r="S177" s="33"/>
      <c r="T177" s="33"/>
      <c r="U177" s="33"/>
      <c r="V177" s="33"/>
      <c r="W177" s="33"/>
      <c r="X177" s="33"/>
      <c r="Y177" s="31"/>
      <c r="Z177" s="33"/>
      <c r="AA177" s="33"/>
      <c r="AB177" s="31"/>
      <c r="AC177" s="33"/>
      <c r="AD177" s="33"/>
      <c r="AE177" s="31"/>
      <c r="AF177" s="33"/>
      <c r="AG177" s="33"/>
      <c r="AH177" s="33"/>
      <c r="AI177" s="33"/>
      <c r="AJ177" s="33"/>
      <c r="AK177" s="33"/>
      <c r="AL177" s="33"/>
      <c r="AM177" s="31"/>
      <c r="AN177" s="33"/>
      <c r="AO177" s="33"/>
      <c r="AP177" s="31"/>
      <c r="AQ177" s="33"/>
      <c r="AR177" s="33"/>
      <c r="AS177" s="31"/>
      <c r="AT177" s="33"/>
      <c r="AU177" s="33"/>
      <c r="AV177" s="33"/>
      <c r="AW177" s="33"/>
      <c r="AX177" s="33"/>
      <c r="AY177" s="33"/>
      <c r="AZ177" s="33"/>
      <c r="BA177" s="31"/>
      <c r="BB177" s="33"/>
      <c r="BC177" s="33"/>
      <c r="BD177" s="31"/>
      <c r="BE177" s="33"/>
      <c r="BF177" s="33"/>
      <c r="BG177" s="33"/>
      <c r="BH177" s="31"/>
      <c r="BJ177" s="1"/>
      <c r="BO177" s="10"/>
      <c r="BP177" s="10"/>
    </row>
    <row r="178" spans="1:68">
      <c r="A178" s="1"/>
      <c r="B178" s="1"/>
      <c r="C178" s="1"/>
      <c r="D178" s="1"/>
      <c r="E178" s="1"/>
      <c r="F178" s="33"/>
      <c r="G178" s="33"/>
      <c r="H178" s="33"/>
      <c r="I178" s="33"/>
      <c r="J178" s="33"/>
      <c r="K178" s="31"/>
      <c r="L178" s="33"/>
      <c r="M178" s="33"/>
      <c r="N178" s="33"/>
      <c r="O178" s="33"/>
      <c r="P178" s="33"/>
      <c r="Q178" s="31"/>
      <c r="R178" s="33"/>
      <c r="S178" s="33"/>
      <c r="T178" s="33"/>
      <c r="U178" s="33"/>
      <c r="V178" s="33"/>
      <c r="W178" s="33"/>
      <c r="X178" s="33"/>
      <c r="Y178" s="31"/>
      <c r="Z178" s="33"/>
      <c r="AA178" s="33"/>
      <c r="AB178" s="31"/>
      <c r="AC178" s="33"/>
      <c r="AD178" s="33"/>
      <c r="AE178" s="31"/>
      <c r="AF178" s="33"/>
      <c r="AG178" s="33"/>
      <c r="AH178" s="33"/>
      <c r="AI178" s="33"/>
      <c r="AJ178" s="33"/>
      <c r="AK178" s="33"/>
      <c r="AL178" s="33"/>
      <c r="AM178" s="31"/>
      <c r="AN178" s="33"/>
      <c r="AO178" s="33"/>
      <c r="AP178" s="31"/>
      <c r="AQ178" s="33"/>
      <c r="AR178" s="33"/>
      <c r="AS178" s="31"/>
      <c r="AT178" s="33"/>
      <c r="AU178" s="33"/>
      <c r="AV178" s="33"/>
      <c r="AW178" s="33"/>
      <c r="AX178" s="33"/>
      <c r="AY178" s="33"/>
      <c r="AZ178" s="33"/>
      <c r="BA178" s="31"/>
      <c r="BB178" s="33"/>
      <c r="BC178" s="33"/>
      <c r="BD178" s="31"/>
      <c r="BE178" s="33"/>
      <c r="BF178" s="33"/>
      <c r="BG178" s="33"/>
      <c r="BH178" s="31"/>
      <c r="BJ178" s="1"/>
      <c r="BO178" s="10"/>
      <c r="BP178" s="10"/>
    </row>
    <row r="179" spans="1:68">
      <c r="A179" s="1"/>
      <c r="B179" s="1"/>
      <c r="C179" s="1"/>
      <c r="D179" s="1"/>
      <c r="E179" s="1"/>
      <c r="F179" s="33"/>
      <c r="G179" s="33"/>
      <c r="H179" s="33"/>
      <c r="I179" s="33"/>
      <c r="J179" s="33"/>
      <c r="K179" s="31"/>
      <c r="L179" s="33"/>
      <c r="M179" s="33"/>
      <c r="N179" s="33"/>
      <c r="O179" s="33"/>
      <c r="P179" s="33"/>
      <c r="Q179" s="31"/>
      <c r="R179" s="33"/>
      <c r="S179" s="33"/>
      <c r="T179" s="33"/>
      <c r="U179" s="33"/>
      <c r="V179" s="33"/>
      <c r="W179" s="33"/>
      <c r="X179" s="33"/>
      <c r="Y179" s="31"/>
      <c r="Z179" s="33"/>
      <c r="AA179" s="33"/>
      <c r="AB179" s="31"/>
      <c r="AC179" s="33"/>
      <c r="AD179" s="33"/>
      <c r="AE179" s="31"/>
      <c r="AF179" s="33"/>
      <c r="AG179" s="33"/>
      <c r="AH179" s="33"/>
      <c r="AI179" s="33"/>
      <c r="AJ179" s="33"/>
      <c r="AK179" s="33"/>
      <c r="AL179" s="33"/>
      <c r="AM179" s="31"/>
      <c r="AN179" s="33"/>
      <c r="AO179" s="33"/>
      <c r="AP179" s="31"/>
      <c r="AQ179" s="33"/>
      <c r="AR179" s="33"/>
      <c r="AS179" s="31"/>
      <c r="AT179" s="33"/>
      <c r="AU179" s="33"/>
      <c r="AV179" s="33"/>
      <c r="AW179" s="33"/>
      <c r="AX179" s="33"/>
      <c r="AY179" s="33"/>
      <c r="AZ179" s="33"/>
      <c r="BA179" s="31"/>
      <c r="BB179" s="33"/>
      <c r="BC179" s="33"/>
      <c r="BD179" s="31"/>
      <c r="BE179" s="33"/>
      <c r="BF179" s="33"/>
      <c r="BG179" s="33"/>
      <c r="BH179" s="31"/>
      <c r="BJ179" s="1"/>
      <c r="BO179" s="1"/>
      <c r="BP179" s="1"/>
    </row>
    <row r="180" spans="1:68">
      <c r="A180" s="1"/>
      <c r="B180" s="1"/>
      <c r="C180" s="1"/>
      <c r="D180" s="1"/>
      <c r="E180" s="1"/>
      <c r="F180" s="33"/>
      <c r="G180" s="33"/>
      <c r="H180" s="33"/>
      <c r="I180" s="33"/>
      <c r="J180" s="33"/>
      <c r="K180" s="31"/>
      <c r="L180" s="33"/>
      <c r="M180" s="33"/>
      <c r="N180" s="33"/>
      <c r="O180" s="33"/>
      <c r="P180" s="33"/>
      <c r="Q180" s="31"/>
      <c r="R180" s="33"/>
      <c r="S180" s="33"/>
      <c r="T180" s="33"/>
      <c r="U180" s="33"/>
      <c r="V180" s="33"/>
      <c r="W180" s="33"/>
      <c r="X180" s="33"/>
      <c r="Y180" s="31"/>
      <c r="Z180" s="33"/>
      <c r="AA180" s="33"/>
      <c r="AB180" s="31"/>
      <c r="AC180" s="33"/>
      <c r="AD180" s="33"/>
      <c r="AE180" s="31"/>
      <c r="AF180" s="33"/>
      <c r="AG180" s="33"/>
      <c r="AH180" s="33"/>
      <c r="AI180" s="33"/>
      <c r="AJ180" s="33"/>
      <c r="AK180" s="33"/>
      <c r="AL180" s="33"/>
      <c r="AM180" s="31"/>
      <c r="AN180" s="33"/>
      <c r="AO180" s="33"/>
      <c r="AP180" s="31"/>
      <c r="AQ180" s="33"/>
      <c r="AR180" s="33"/>
      <c r="AS180" s="31"/>
      <c r="AT180" s="33"/>
      <c r="AU180" s="33"/>
      <c r="AV180" s="33"/>
      <c r="AW180" s="33"/>
      <c r="AX180" s="33"/>
      <c r="AY180" s="33"/>
      <c r="AZ180" s="33"/>
      <c r="BA180" s="31"/>
      <c r="BB180" s="33"/>
      <c r="BC180" s="33"/>
      <c r="BD180" s="31"/>
      <c r="BE180" s="33"/>
      <c r="BF180" s="33"/>
      <c r="BG180" s="33"/>
      <c r="BH180" s="31"/>
      <c r="BJ180" s="1"/>
      <c r="BO180" s="1"/>
      <c r="BP180" s="1"/>
    </row>
    <row r="181" spans="1:68">
      <c r="A181" s="1"/>
      <c r="B181" s="1"/>
      <c r="C181" s="1"/>
      <c r="D181" s="1"/>
      <c r="E181" s="1"/>
      <c r="F181" s="33"/>
      <c r="G181" s="33"/>
      <c r="H181" s="33"/>
      <c r="I181" s="33"/>
      <c r="J181" s="33"/>
      <c r="K181" s="31"/>
      <c r="L181" s="33"/>
      <c r="M181" s="33"/>
      <c r="N181" s="33"/>
      <c r="O181" s="33"/>
      <c r="P181" s="33"/>
      <c r="Q181" s="31"/>
      <c r="R181" s="33"/>
      <c r="S181" s="33"/>
      <c r="T181" s="33"/>
      <c r="U181" s="33"/>
      <c r="V181" s="33"/>
      <c r="W181" s="33"/>
      <c r="X181" s="33"/>
      <c r="Y181" s="31"/>
      <c r="Z181" s="33"/>
      <c r="AA181" s="33"/>
      <c r="AB181" s="31"/>
      <c r="AC181" s="33"/>
      <c r="AD181" s="33"/>
      <c r="AE181" s="31"/>
      <c r="AF181" s="33"/>
      <c r="AG181" s="33"/>
      <c r="AH181" s="33"/>
      <c r="AI181" s="33"/>
      <c r="AJ181" s="33"/>
      <c r="AK181" s="33"/>
      <c r="AL181" s="33"/>
      <c r="AM181" s="31"/>
      <c r="AN181" s="33"/>
      <c r="AO181" s="33"/>
      <c r="AP181" s="31"/>
      <c r="AQ181" s="33"/>
      <c r="AR181" s="33"/>
      <c r="AS181" s="31"/>
      <c r="AT181" s="33"/>
      <c r="AU181" s="33"/>
      <c r="AV181" s="33"/>
      <c r="AW181" s="33"/>
      <c r="AX181" s="33"/>
      <c r="AY181" s="33"/>
      <c r="AZ181" s="33"/>
      <c r="BA181" s="31"/>
      <c r="BB181" s="33"/>
      <c r="BC181" s="33"/>
      <c r="BD181" s="31"/>
      <c r="BE181" s="33"/>
      <c r="BF181" s="33"/>
      <c r="BG181" s="33"/>
      <c r="BH181" s="31"/>
      <c r="BJ181" s="1"/>
      <c r="BO181" s="1"/>
      <c r="BP181" s="1"/>
    </row>
    <row r="182" spans="1:68">
      <c r="A182" s="1"/>
      <c r="B182" s="1"/>
      <c r="C182" s="1"/>
      <c r="D182" s="1"/>
      <c r="E182" s="1"/>
      <c r="F182" s="33"/>
      <c r="G182" s="33"/>
      <c r="H182" s="33"/>
      <c r="I182" s="33"/>
      <c r="J182" s="33"/>
      <c r="K182" s="31"/>
      <c r="L182" s="33"/>
      <c r="M182" s="33"/>
      <c r="N182" s="33"/>
      <c r="O182" s="33"/>
      <c r="P182" s="33"/>
      <c r="Q182" s="31"/>
      <c r="R182" s="33"/>
      <c r="S182" s="33"/>
      <c r="T182" s="33"/>
      <c r="U182" s="33"/>
      <c r="V182" s="33"/>
      <c r="W182" s="33"/>
      <c r="X182" s="33"/>
      <c r="Y182" s="31"/>
      <c r="Z182" s="33"/>
      <c r="AA182" s="33"/>
      <c r="AB182" s="31"/>
      <c r="AC182" s="33"/>
      <c r="AD182" s="33"/>
      <c r="AE182" s="31"/>
      <c r="AF182" s="33"/>
      <c r="AG182" s="33"/>
      <c r="AH182" s="33"/>
      <c r="AI182" s="33"/>
      <c r="AJ182" s="33"/>
      <c r="AK182" s="33"/>
      <c r="AL182" s="33"/>
      <c r="AM182" s="31"/>
      <c r="AN182" s="33"/>
      <c r="AO182" s="33"/>
      <c r="AP182" s="31"/>
      <c r="AQ182" s="33"/>
      <c r="AR182" s="33"/>
      <c r="AS182" s="31"/>
      <c r="AT182" s="33"/>
      <c r="AU182" s="33"/>
      <c r="AV182" s="33"/>
      <c r="AW182" s="33"/>
      <c r="AX182" s="33"/>
      <c r="AY182" s="33"/>
      <c r="AZ182" s="33"/>
      <c r="BA182" s="31"/>
      <c r="BB182" s="33"/>
      <c r="BC182" s="33"/>
      <c r="BD182" s="31"/>
      <c r="BE182" s="33"/>
      <c r="BF182" s="33"/>
      <c r="BG182" s="33"/>
      <c r="BH182" s="31"/>
      <c r="BJ182" s="1"/>
      <c r="BO182" s="1"/>
      <c r="BP182" s="1"/>
    </row>
    <row r="183" spans="1:68">
      <c r="A183" s="1"/>
      <c r="B183" s="1"/>
      <c r="C183" s="1"/>
      <c r="D183" s="1"/>
      <c r="E183" s="1"/>
      <c r="F183" s="33"/>
      <c r="G183" s="33"/>
      <c r="H183" s="33"/>
      <c r="I183" s="33"/>
      <c r="J183" s="33"/>
      <c r="K183" s="31"/>
      <c r="L183" s="33"/>
      <c r="M183" s="33"/>
      <c r="N183" s="33"/>
      <c r="O183" s="33"/>
      <c r="P183" s="33"/>
      <c r="Q183" s="31"/>
      <c r="R183" s="33"/>
      <c r="S183" s="33"/>
      <c r="T183" s="33"/>
      <c r="U183" s="33"/>
      <c r="V183" s="33"/>
      <c r="W183" s="33"/>
      <c r="X183" s="33"/>
      <c r="Y183" s="31"/>
      <c r="Z183" s="33"/>
      <c r="AA183" s="33"/>
      <c r="AB183" s="31"/>
      <c r="AC183" s="33"/>
      <c r="AD183" s="33"/>
      <c r="AE183" s="31"/>
      <c r="AF183" s="33"/>
      <c r="AG183" s="33"/>
      <c r="AH183" s="33"/>
      <c r="AI183" s="33"/>
      <c r="AJ183" s="33"/>
      <c r="AK183" s="33"/>
      <c r="AL183" s="33"/>
      <c r="AM183" s="31"/>
      <c r="AN183" s="33"/>
      <c r="AO183" s="33"/>
      <c r="AP183" s="31"/>
      <c r="AQ183" s="33"/>
      <c r="AR183" s="33"/>
      <c r="AS183" s="31"/>
      <c r="AT183" s="33"/>
      <c r="AU183" s="33"/>
      <c r="AV183" s="33"/>
      <c r="AW183" s="33"/>
      <c r="AX183" s="33"/>
      <c r="AY183" s="33"/>
      <c r="AZ183" s="33"/>
      <c r="BA183" s="31"/>
      <c r="BB183" s="33"/>
      <c r="BC183" s="33"/>
      <c r="BD183" s="31"/>
      <c r="BE183" s="33"/>
      <c r="BF183" s="33"/>
      <c r="BG183" s="33"/>
      <c r="BH183" s="31"/>
      <c r="BJ183" s="1"/>
      <c r="BO183" s="1"/>
      <c r="BP183" s="1"/>
    </row>
    <row r="184" spans="1:68">
      <c r="A184" s="1"/>
      <c r="B184" s="1"/>
      <c r="C184" s="1"/>
      <c r="D184" s="1"/>
      <c r="E184" s="1"/>
      <c r="F184" s="33"/>
      <c r="G184" s="33"/>
      <c r="H184" s="33"/>
      <c r="I184" s="33"/>
      <c r="J184" s="33"/>
      <c r="K184" s="31"/>
      <c r="L184" s="33"/>
      <c r="M184" s="33"/>
      <c r="N184" s="33"/>
      <c r="O184" s="33"/>
      <c r="P184" s="33"/>
      <c r="Q184" s="31"/>
      <c r="R184" s="33"/>
      <c r="S184" s="33"/>
      <c r="T184" s="33"/>
      <c r="U184" s="33"/>
      <c r="V184" s="33"/>
      <c r="W184" s="33"/>
      <c r="X184" s="33"/>
      <c r="Y184" s="31"/>
      <c r="Z184" s="33"/>
      <c r="AA184" s="33"/>
      <c r="AB184" s="31"/>
      <c r="AC184" s="33"/>
      <c r="AD184" s="33"/>
      <c r="AE184" s="31"/>
      <c r="AF184" s="33"/>
      <c r="AG184" s="33"/>
      <c r="AH184" s="33"/>
      <c r="AI184" s="33"/>
      <c r="AJ184" s="33"/>
      <c r="AK184" s="33"/>
      <c r="AL184" s="33"/>
      <c r="AM184" s="31"/>
      <c r="AN184" s="33"/>
      <c r="AO184" s="33"/>
      <c r="AP184" s="31"/>
      <c r="AQ184" s="33"/>
      <c r="AR184" s="33"/>
      <c r="AS184" s="31"/>
      <c r="AT184" s="33"/>
      <c r="AU184" s="33"/>
      <c r="AV184" s="33"/>
      <c r="AW184" s="33"/>
      <c r="AX184" s="33"/>
      <c r="AY184" s="33"/>
      <c r="AZ184" s="33"/>
      <c r="BA184" s="31"/>
      <c r="BB184" s="33"/>
      <c r="BC184" s="33"/>
      <c r="BD184" s="31"/>
      <c r="BE184" s="33"/>
      <c r="BF184" s="33"/>
      <c r="BG184" s="33"/>
      <c r="BH184" s="31"/>
      <c r="BJ184" s="1"/>
      <c r="BO184" s="1"/>
      <c r="BP184" s="1"/>
    </row>
    <row r="185" spans="1:68">
      <c r="A185" s="1"/>
      <c r="B185" s="1"/>
      <c r="C185" s="1"/>
      <c r="D185" s="1"/>
      <c r="E185" s="1"/>
      <c r="F185" s="33"/>
      <c r="G185" s="33"/>
      <c r="H185" s="33"/>
      <c r="I185" s="33"/>
      <c r="J185" s="33"/>
      <c r="K185" s="31"/>
      <c r="L185" s="33"/>
      <c r="M185" s="33"/>
      <c r="N185" s="33"/>
      <c r="O185" s="33"/>
      <c r="P185" s="33"/>
      <c r="Q185" s="31"/>
      <c r="R185" s="33"/>
      <c r="S185" s="33"/>
      <c r="T185" s="33"/>
      <c r="U185" s="33"/>
      <c r="V185" s="33"/>
      <c r="W185" s="33"/>
      <c r="X185" s="33"/>
      <c r="Y185" s="31"/>
      <c r="Z185" s="33"/>
      <c r="AA185" s="33"/>
      <c r="AB185" s="31"/>
      <c r="AC185" s="33"/>
      <c r="AD185" s="33"/>
      <c r="AE185" s="31"/>
      <c r="AF185" s="33"/>
      <c r="AG185" s="33"/>
      <c r="AH185" s="33"/>
      <c r="AI185" s="33"/>
      <c r="AJ185" s="33"/>
      <c r="AK185" s="33"/>
      <c r="AL185" s="33"/>
      <c r="AM185" s="31"/>
      <c r="AN185" s="33"/>
      <c r="AO185" s="33"/>
      <c r="AP185" s="31"/>
      <c r="AQ185" s="33"/>
      <c r="AR185" s="33"/>
      <c r="AS185" s="31"/>
      <c r="AT185" s="33"/>
      <c r="AU185" s="33"/>
      <c r="AV185" s="33"/>
      <c r="AW185" s="33"/>
      <c r="AX185" s="33"/>
      <c r="AY185" s="33"/>
      <c r="AZ185" s="33"/>
      <c r="BA185" s="31"/>
      <c r="BB185" s="33"/>
      <c r="BC185" s="33"/>
      <c r="BD185" s="31"/>
      <c r="BE185" s="33"/>
      <c r="BF185" s="33"/>
      <c r="BG185" s="33"/>
      <c r="BH185" s="31"/>
      <c r="BJ185" s="1"/>
      <c r="BO185" s="1"/>
      <c r="BP185" s="1"/>
    </row>
    <row r="186" spans="1:68">
      <c r="A186" s="1"/>
      <c r="B186" s="1"/>
      <c r="C186" s="1"/>
      <c r="D186" s="1"/>
      <c r="E186" s="1"/>
      <c r="F186" s="33"/>
      <c r="G186" s="33"/>
      <c r="H186" s="33"/>
      <c r="I186" s="33"/>
      <c r="J186" s="33"/>
      <c r="K186" s="31"/>
      <c r="L186" s="33"/>
      <c r="M186" s="33"/>
      <c r="N186" s="33"/>
      <c r="O186" s="33"/>
      <c r="P186" s="33"/>
      <c r="Q186" s="31"/>
      <c r="R186" s="33"/>
      <c r="S186" s="33"/>
      <c r="T186" s="33"/>
      <c r="U186" s="33"/>
      <c r="V186" s="33"/>
      <c r="W186" s="33"/>
      <c r="X186" s="33"/>
      <c r="Y186" s="31"/>
      <c r="Z186" s="33"/>
      <c r="AA186" s="33"/>
      <c r="AB186" s="31"/>
      <c r="AC186" s="33"/>
      <c r="AD186" s="33"/>
      <c r="AE186" s="31"/>
      <c r="AF186" s="33"/>
      <c r="AG186" s="33"/>
      <c r="AH186" s="33"/>
      <c r="AI186" s="33"/>
      <c r="AJ186" s="33"/>
      <c r="AK186" s="33"/>
      <c r="AL186" s="33"/>
      <c r="AM186" s="31"/>
      <c r="AN186" s="33"/>
      <c r="AO186" s="33"/>
      <c r="AP186" s="31"/>
      <c r="AQ186" s="33"/>
      <c r="AR186" s="33"/>
      <c r="AS186" s="31"/>
      <c r="AT186" s="33"/>
      <c r="AU186" s="33"/>
      <c r="AV186" s="33"/>
      <c r="AW186" s="33"/>
      <c r="AX186" s="33"/>
      <c r="AY186" s="33"/>
      <c r="AZ186" s="33"/>
      <c r="BA186" s="31"/>
      <c r="BB186" s="33"/>
      <c r="BC186" s="33"/>
      <c r="BD186" s="31"/>
      <c r="BE186" s="33"/>
      <c r="BF186" s="33"/>
      <c r="BG186" s="33"/>
      <c r="BH186" s="31"/>
      <c r="BJ186" s="1"/>
      <c r="BO186" s="1"/>
      <c r="BP186" s="1"/>
    </row>
    <row r="187" spans="1:68">
      <c r="A187" s="1"/>
      <c r="B187" s="1"/>
      <c r="C187" s="1"/>
      <c r="D187" s="1"/>
      <c r="E187" s="1"/>
      <c r="F187" s="33"/>
      <c r="G187" s="33"/>
      <c r="H187" s="33"/>
      <c r="I187" s="33"/>
      <c r="J187" s="33"/>
      <c r="K187" s="31"/>
      <c r="L187" s="33"/>
      <c r="M187" s="33"/>
      <c r="N187" s="33"/>
      <c r="O187" s="33"/>
      <c r="P187" s="33"/>
      <c r="Q187" s="31"/>
      <c r="R187" s="33"/>
      <c r="S187" s="33"/>
      <c r="T187" s="33"/>
      <c r="U187" s="33"/>
      <c r="V187" s="33"/>
      <c r="W187" s="33"/>
      <c r="X187" s="33"/>
      <c r="Y187" s="31"/>
      <c r="Z187" s="33"/>
      <c r="AA187" s="33"/>
      <c r="AB187" s="31"/>
      <c r="AC187" s="33"/>
      <c r="AD187" s="33"/>
      <c r="AE187" s="31"/>
      <c r="AF187" s="33"/>
      <c r="AG187" s="33"/>
      <c r="AH187" s="33"/>
      <c r="AI187" s="33"/>
      <c r="AJ187" s="33"/>
      <c r="AK187" s="33"/>
      <c r="AL187" s="33"/>
      <c r="AM187" s="31"/>
      <c r="AN187" s="33"/>
      <c r="AO187" s="33"/>
      <c r="AP187" s="31"/>
      <c r="AQ187" s="33"/>
      <c r="AR187" s="33"/>
      <c r="AS187" s="31"/>
      <c r="AT187" s="33"/>
      <c r="AU187" s="33"/>
      <c r="AV187" s="33"/>
      <c r="AW187" s="33"/>
      <c r="AX187" s="33"/>
      <c r="AY187" s="33"/>
      <c r="AZ187" s="33"/>
      <c r="BA187" s="31"/>
      <c r="BB187" s="33"/>
      <c r="BC187" s="33"/>
      <c r="BD187" s="31"/>
      <c r="BE187" s="33"/>
      <c r="BF187" s="33"/>
      <c r="BG187" s="33"/>
      <c r="BH187" s="31"/>
      <c r="BJ187" s="1"/>
      <c r="BO187" s="1"/>
      <c r="BP187" s="1"/>
    </row>
    <row r="188" spans="1:68">
      <c r="A188" s="1"/>
      <c r="B188" s="1"/>
      <c r="C188" s="1"/>
      <c r="D188" s="1"/>
      <c r="E188" s="1"/>
      <c r="F188" s="33"/>
      <c r="G188" s="33"/>
      <c r="H188" s="33"/>
      <c r="I188" s="33"/>
      <c r="J188" s="33"/>
      <c r="K188" s="31"/>
      <c r="L188" s="33"/>
      <c r="M188" s="33"/>
      <c r="N188" s="33"/>
      <c r="O188" s="33"/>
      <c r="P188" s="33"/>
      <c r="Q188" s="31"/>
      <c r="R188" s="33"/>
      <c r="S188" s="33"/>
      <c r="T188" s="33"/>
      <c r="U188" s="33"/>
      <c r="V188" s="33"/>
      <c r="W188" s="33"/>
      <c r="X188" s="33"/>
      <c r="Y188" s="31"/>
      <c r="Z188" s="33"/>
      <c r="AA188" s="33"/>
      <c r="AB188" s="31"/>
      <c r="AC188" s="33"/>
      <c r="AD188" s="33"/>
      <c r="AE188" s="31"/>
      <c r="AF188" s="33"/>
      <c r="AG188" s="33"/>
      <c r="AH188" s="33"/>
      <c r="AI188" s="33"/>
      <c r="AJ188" s="33"/>
      <c r="AK188" s="33"/>
      <c r="AL188" s="33"/>
      <c r="AM188" s="31"/>
      <c r="AN188" s="33"/>
      <c r="AO188" s="33"/>
      <c r="AP188" s="31"/>
      <c r="AQ188" s="33"/>
      <c r="AR188" s="33"/>
      <c r="AS188" s="31"/>
      <c r="AT188" s="33"/>
      <c r="AU188" s="33"/>
      <c r="AV188" s="33"/>
      <c r="AW188" s="33"/>
      <c r="AX188" s="33"/>
      <c r="AY188" s="33"/>
      <c r="AZ188" s="33"/>
      <c r="BA188" s="31"/>
      <c r="BB188" s="33"/>
      <c r="BC188" s="33"/>
      <c r="BD188" s="31"/>
      <c r="BE188" s="33"/>
      <c r="BF188" s="33"/>
      <c r="BG188" s="33"/>
      <c r="BH188" s="31"/>
      <c r="BJ188" s="1"/>
      <c r="BO188" s="1"/>
      <c r="BP188" s="1"/>
    </row>
    <row r="189" spans="1:68">
      <c r="A189" s="1"/>
      <c r="B189" s="1"/>
      <c r="C189" s="1"/>
      <c r="D189" s="1"/>
      <c r="E189" s="1"/>
      <c r="F189" s="33"/>
      <c r="G189" s="33"/>
      <c r="H189" s="33"/>
      <c r="I189" s="33"/>
      <c r="J189" s="33"/>
      <c r="K189" s="31"/>
      <c r="L189" s="33"/>
      <c r="M189" s="33"/>
      <c r="N189" s="33"/>
      <c r="O189" s="33"/>
      <c r="P189" s="33"/>
      <c r="Q189" s="31"/>
      <c r="R189" s="33"/>
      <c r="S189" s="33"/>
      <c r="T189" s="33"/>
      <c r="U189" s="33"/>
      <c r="V189" s="33"/>
      <c r="W189" s="33"/>
      <c r="X189" s="33"/>
      <c r="Y189" s="31"/>
      <c r="Z189" s="33"/>
      <c r="AA189" s="33"/>
      <c r="AB189" s="31"/>
      <c r="AC189" s="33"/>
      <c r="AD189" s="33"/>
      <c r="AE189" s="31"/>
      <c r="AF189" s="33"/>
      <c r="AG189" s="33"/>
      <c r="AH189" s="33"/>
      <c r="AI189" s="33"/>
      <c r="AJ189" s="33"/>
      <c r="AK189" s="33"/>
      <c r="AL189" s="33"/>
      <c r="AM189" s="31"/>
      <c r="AN189" s="33"/>
      <c r="AO189" s="33"/>
      <c r="AP189" s="31"/>
      <c r="AQ189" s="33"/>
      <c r="AR189" s="33"/>
      <c r="AS189" s="31"/>
      <c r="AT189" s="33"/>
      <c r="AU189" s="33"/>
      <c r="AV189" s="33"/>
      <c r="AW189" s="33"/>
      <c r="AX189" s="33"/>
      <c r="AY189" s="33"/>
      <c r="AZ189" s="33"/>
      <c r="BA189" s="31"/>
      <c r="BB189" s="33"/>
      <c r="BC189" s="33"/>
      <c r="BD189" s="31"/>
      <c r="BE189" s="33"/>
      <c r="BF189" s="33"/>
      <c r="BG189" s="33"/>
      <c r="BH189" s="31"/>
      <c r="BJ189" s="1"/>
      <c r="BO189" s="1"/>
      <c r="BP189" s="1"/>
    </row>
    <row r="190" spans="1:68">
      <c r="A190" s="1"/>
      <c r="B190" s="1"/>
      <c r="C190" s="1"/>
      <c r="D190" s="1"/>
      <c r="E190" s="1"/>
      <c r="F190" s="33"/>
      <c r="G190" s="33"/>
      <c r="H190" s="33"/>
      <c r="I190" s="33"/>
      <c r="J190" s="33"/>
      <c r="K190" s="31"/>
      <c r="L190" s="33"/>
      <c r="M190" s="33"/>
      <c r="N190" s="33"/>
      <c r="O190" s="33"/>
      <c r="P190" s="33"/>
      <c r="Q190" s="31"/>
      <c r="R190" s="33"/>
      <c r="S190" s="33"/>
      <c r="T190" s="33"/>
      <c r="U190" s="33"/>
      <c r="V190" s="33"/>
      <c r="W190" s="33"/>
      <c r="X190" s="33"/>
      <c r="Y190" s="31"/>
      <c r="Z190" s="33"/>
      <c r="AA190" s="33"/>
      <c r="AB190" s="31"/>
      <c r="AC190" s="33"/>
      <c r="AD190" s="33"/>
      <c r="AE190" s="31"/>
      <c r="AF190" s="33"/>
      <c r="AG190" s="33"/>
      <c r="AH190" s="33"/>
      <c r="AI190" s="33"/>
      <c r="AJ190" s="33"/>
      <c r="AK190" s="33"/>
      <c r="AL190" s="33"/>
      <c r="AM190" s="31"/>
      <c r="AN190" s="33"/>
      <c r="AO190" s="33"/>
      <c r="AP190" s="31"/>
      <c r="AQ190" s="33"/>
      <c r="AR190" s="33"/>
      <c r="AS190" s="31"/>
      <c r="AT190" s="33"/>
      <c r="AU190" s="33"/>
      <c r="AV190" s="33"/>
      <c r="AW190" s="33"/>
      <c r="AX190" s="33"/>
      <c r="AY190" s="33"/>
      <c r="AZ190" s="33"/>
      <c r="BA190" s="31"/>
      <c r="BB190" s="33"/>
      <c r="BC190" s="33"/>
      <c r="BD190" s="31"/>
      <c r="BE190" s="33"/>
      <c r="BF190" s="33"/>
      <c r="BG190" s="33"/>
      <c r="BH190" s="31"/>
      <c r="BJ190" s="1"/>
      <c r="BO190" s="1"/>
      <c r="BP190" s="1"/>
    </row>
    <row r="191" spans="1:68">
      <c r="A191" s="1"/>
      <c r="B191" s="1"/>
      <c r="C191" s="1"/>
      <c r="D191" s="1"/>
      <c r="E191" s="1"/>
      <c r="F191" s="33"/>
      <c r="G191" s="33"/>
      <c r="H191" s="33"/>
      <c r="I191" s="33"/>
      <c r="J191" s="33"/>
      <c r="K191" s="31"/>
      <c r="L191" s="33"/>
      <c r="M191" s="33"/>
      <c r="N191" s="33"/>
      <c r="O191" s="33"/>
      <c r="P191" s="33"/>
      <c r="Q191" s="31"/>
      <c r="R191" s="33"/>
      <c r="S191" s="33"/>
      <c r="T191" s="33"/>
      <c r="U191" s="33"/>
      <c r="V191" s="33"/>
      <c r="W191" s="33"/>
      <c r="X191" s="33"/>
      <c r="Y191" s="31"/>
      <c r="Z191" s="33"/>
      <c r="AA191" s="33"/>
      <c r="AB191" s="31"/>
      <c r="AC191" s="33"/>
      <c r="AD191" s="33"/>
      <c r="AE191" s="31"/>
      <c r="AF191" s="33"/>
      <c r="AG191" s="33"/>
      <c r="AH191" s="33"/>
      <c r="AI191" s="33"/>
      <c r="AJ191" s="33"/>
      <c r="AK191" s="33"/>
      <c r="AL191" s="33"/>
      <c r="AM191" s="31"/>
      <c r="AN191" s="33"/>
      <c r="AO191" s="33"/>
      <c r="AP191" s="31"/>
      <c r="AQ191" s="33"/>
      <c r="AR191" s="33"/>
      <c r="AS191" s="31"/>
      <c r="AT191" s="33"/>
      <c r="AU191" s="33"/>
      <c r="AV191" s="33"/>
      <c r="AW191" s="33"/>
      <c r="AX191" s="33"/>
      <c r="AY191" s="33"/>
      <c r="AZ191" s="33"/>
      <c r="BA191" s="31"/>
      <c r="BB191" s="33"/>
      <c r="BC191" s="33"/>
      <c r="BD191" s="31"/>
      <c r="BE191" s="33"/>
      <c r="BF191" s="33"/>
      <c r="BG191" s="33"/>
      <c r="BH191" s="31"/>
      <c r="BJ191" s="1"/>
      <c r="BO191" s="1"/>
      <c r="BP191" s="1"/>
    </row>
    <row r="192" spans="1:68">
      <c r="A192" s="1"/>
      <c r="B192" s="1"/>
      <c r="C192" s="1"/>
      <c r="D192" s="1"/>
      <c r="E192" s="1"/>
      <c r="F192" s="33"/>
      <c r="G192" s="33"/>
      <c r="H192" s="33"/>
      <c r="I192" s="33"/>
      <c r="J192" s="33"/>
      <c r="K192" s="31"/>
      <c r="L192" s="33"/>
      <c r="M192" s="33"/>
      <c r="N192" s="33"/>
      <c r="O192" s="33"/>
      <c r="P192" s="33"/>
      <c r="Q192" s="31"/>
      <c r="R192" s="33"/>
      <c r="S192" s="33"/>
      <c r="T192" s="33"/>
      <c r="U192" s="33"/>
      <c r="V192" s="33"/>
      <c r="W192" s="33"/>
      <c r="X192" s="33"/>
      <c r="Y192" s="31"/>
      <c r="Z192" s="33"/>
      <c r="AA192" s="33"/>
      <c r="AB192" s="31"/>
      <c r="AC192" s="33"/>
      <c r="AD192" s="33"/>
      <c r="AE192" s="31"/>
      <c r="AF192" s="33"/>
      <c r="AG192" s="33"/>
      <c r="AH192" s="33"/>
      <c r="AI192" s="33"/>
      <c r="AJ192" s="33"/>
      <c r="AK192" s="33"/>
      <c r="AL192" s="33"/>
      <c r="AM192" s="31"/>
      <c r="AN192" s="33"/>
      <c r="AO192" s="33"/>
      <c r="AP192" s="31"/>
      <c r="AQ192" s="33"/>
      <c r="AR192" s="33"/>
      <c r="AS192" s="31"/>
      <c r="AT192" s="33"/>
      <c r="AU192" s="33"/>
      <c r="AV192" s="33"/>
      <c r="AW192" s="33"/>
      <c r="AX192" s="33"/>
      <c r="AY192" s="33"/>
      <c r="AZ192" s="33"/>
      <c r="BA192" s="31"/>
      <c r="BB192" s="33"/>
      <c r="BC192" s="33"/>
      <c r="BD192" s="31"/>
      <c r="BE192" s="33"/>
      <c r="BF192" s="33"/>
      <c r="BG192" s="33"/>
      <c r="BH192" s="31"/>
      <c r="BJ192" s="1"/>
      <c r="BO192" s="1"/>
      <c r="BP192" s="1"/>
    </row>
    <row r="193" spans="1:68">
      <c r="A193" s="1"/>
      <c r="B193" s="1"/>
      <c r="C193" s="1"/>
      <c r="D193" s="1"/>
      <c r="E193" s="1"/>
      <c r="F193" s="33"/>
      <c r="G193" s="33"/>
      <c r="H193" s="33"/>
      <c r="I193" s="33"/>
      <c r="J193" s="33"/>
      <c r="K193" s="31"/>
      <c r="L193" s="33"/>
      <c r="M193" s="33"/>
      <c r="N193" s="33"/>
      <c r="O193" s="33"/>
      <c r="P193" s="33"/>
      <c r="Q193" s="31"/>
      <c r="R193" s="33"/>
      <c r="S193" s="33"/>
      <c r="T193" s="33"/>
      <c r="U193" s="33"/>
      <c r="V193" s="33"/>
      <c r="W193" s="33"/>
      <c r="X193" s="33"/>
      <c r="Y193" s="31"/>
      <c r="Z193" s="33"/>
      <c r="AA193" s="33"/>
      <c r="AB193" s="31"/>
      <c r="AC193" s="33"/>
      <c r="AD193" s="33"/>
      <c r="AE193" s="31"/>
      <c r="AF193" s="33"/>
      <c r="AG193" s="33"/>
      <c r="AH193" s="33"/>
      <c r="AI193" s="33"/>
      <c r="AJ193" s="33"/>
      <c r="AK193" s="33"/>
      <c r="AL193" s="33"/>
      <c r="AM193" s="31"/>
      <c r="AN193" s="33"/>
      <c r="AO193" s="33"/>
      <c r="AP193" s="31"/>
      <c r="AQ193" s="33"/>
      <c r="AR193" s="33"/>
      <c r="AS193" s="31"/>
      <c r="AT193" s="33"/>
      <c r="AU193" s="33"/>
      <c r="AV193" s="33"/>
      <c r="AW193" s="33"/>
      <c r="AX193" s="33"/>
      <c r="AY193" s="33"/>
      <c r="AZ193" s="33"/>
      <c r="BA193" s="31"/>
      <c r="BB193" s="33"/>
      <c r="BC193" s="33"/>
      <c r="BD193" s="31"/>
      <c r="BE193" s="33"/>
      <c r="BF193" s="33"/>
      <c r="BG193" s="33"/>
      <c r="BH193" s="31"/>
      <c r="BJ193" s="1"/>
      <c r="BO193" s="1"/>
      <c r="BP193" s="1"/>
    </row>
    <row r="194" spans="1:68">
      <c r="A194" s="1"/>
      <c r="B194" s="1"/>
      <c r="C194" s="1"/>
      <c r="D194" s="1"/>
      <c r="E194" s="1"/>
      <c r="F194" s="33"/>
      <c r="G194" s="33"/>
      <c r="H194" s="33"/>
      <c r="I194" s="33"/>
      <c r="J194" s="33"/>
      <c r="K194" s="31"/>
      <c r="L194" s="33"/>
      <c r="M194" s="33"/>
      <c r="N194" s="33"/>
      <c r="O194" s="33"/>
      <c r="P194" s="33"/>
      <c r="Q194" s="31"/>
      <c r="R194" s="33"/>
      <c r="S194" s="33"/>
      <c r="T194" s="33"/>
      <c r="U194" s="33"/>
      <c r="V194" s="33"/>
      <c r="W194" s="33"/>
      <c r="X194" s="33"/>
      <c r="Y194" s="31"/>
      <c r="Z194" s="33"/>
      <c r="AA194" s="33"/>
      <c r="AB194" s="31"/>
      <c r="AC194" s="33"/>
      <c r="AD194" s="33"/>
      <c r="AE194" s="31"/>
      <c r="AF194" s="33"/>
      <c r="AG194" s="33"/>
      <c r="AH194" s="33"/>
      <c r="AI194" s="33"/>
      <c r="AJ194" s="33"/>
      <c r="AK194" s="33"/>
      <c r="AL194" s="33"/>
      <c r="AM194" s="31"/>
      <c r="AN194" s="33"/>
      <c r="AO194" s="33"/>
      <c r="AP194" s="31"/>
      <c r="AQ194" s="33"/>
      <c r="AR194" s="33"/>
      <c r="AS194" s="31"/>
      <c r="AT194" s="33"/>
      <c r="AU194" s="33"/>
      <c r="AV194" s="33"/>
      <c r="AW194" s="33"/>
      <c r="AX194" s="33"/>
      <c r="AY194" s="33"/>
      <c r="AZ194" s="33"/>
      <c r="BA194" s="31"/>
      <c r="BB194" s="33"/>
      <c r="BC194" s="33"/>
      <c r="BD194" s="31"/>
      <c r="BE194" s="33"/>
      <c r="BF194" s="33"/>
      <c r="BG194" s="33"/>
      <c r="BH194" s="31"/>
      <c r="BJ194" s="1"/>
      <c r="BO194" s="1"/>
      <c r="BP194" s="1"/>
    </row>
    <row r="195" spans="1:68">
      <c r="A195" s="1"/>
      <c r="B195" s="1"/>
      <c r="C195" s="1"/>
      <c r="D195" s="1"/>
      <c r="E195" s="1"/>
      <c r="F195" s="33"/>
      <c r="G195" s="33"/>
      <c r="H195" s="33"/>
      <c r="I195" s="33"/>
      <c r="J195" s="33"/>
      <c r="K195" s="31"/>
      <c r="L195" s="33"/>
      <c r="M195" s="33"/>
      <c r="N195" s="33"/>
      <c r="O195" s="33"/>
      <c r="P195" s="33"/>
      <c r="Q195" s="31"/>
      <c r="R195" s="33"/>
      <c r="S195" s="33"/>
      <c r="T195" s="33"/>
      <c r="U195" s="33"/>
      <c r="V195" s="33"/>
      <c r="W195" s="33"/>
      <c r="X195" s="33"/>
      <c r="Y195" s="31"/>
      <c r="Z195" s="33"/>
      <c r="AA195" s="33"/>
      <c r="AB195" s="31"/>
      <c r="AC195" s="33"/>
      <c r="AD195" s="33"/>
      <c r="AE195" s="31"/>
      <c r="AF195" s="33"/>
      <c r="AG195" s="33"/>
      <c r="AH195" s="33"/>
      <c r="AI195" s="33"/>
      <c r="AJ195" s="33"/>
      <c r="AK195" s="33"/>
      <c r="AL195" s="33"/>
      <c r="AM195" s="31"/>
      <c r="AN195" s="33"/>
      <c r="AO195" s="33"/>
      <c r="AP195" s="31"/>
      <c r="AQ195" s="33"/>
      <c r="AR195" s="33"/>
      <c r="AS195" s="31"/>
      <c r="AT195" s="33"/>
      <c r="AU195" s="33"/>
      <c r="AV195" s="33"/>
      <c r="AW195" s="33"/>
      <c r="AX195" s="33"/>
      <c r="AY195" s="33"/>
      <c r="AZ195" s="33"/>
      <c r="BA195" s="31"/>
      <c r="BB195" s="33"/>
      <c r="BC195" s="33"/>
      <c r="BD195" s="31"/>
      <c r="BE195" s="33"/>
      <c r="BF195" s="33"/>
      <c r="BG195" s="33"/>
      <c r="BH195" s="31"/>
      <c r="BJ195" s="1"/>
      <c r="BO195" s="1"/>
      <c r="BP195" s="1"/>
    </row>
    <row r="196" spans="1:68">
      <c r="A196" s="1"/>
      <c r="B196" s="1"/>
      <c r="C196" s="1"/>
      <c r="D196" s="1"/>
      <c r="E196" s="1"/>
      <c r="F196" s="33"/>
      <c r="G196" s="33"/>
      <c r="H196" s="33"/>
      <c r="I196" s="33"/>
      <c r="J196" s="33"/>
      <c r="K196" s="31"/>
      <c r="L196" s="33"/>
      <c r="M196" s="33"/>
      <c r="N196" s="33"/>
      <c r="O196" s="33"/>
      <c r="P196" s="33"/>
      <c r="Q196" s="31"/>
      <c r="R196" s="33"/>
      <c r="S196" s="33"/>
      <c r="T196" s="33"/>
      <c r="U196" s="33"/>
      <c r="V196" s="33"/>
      <c r="W196" s="33"/>
      <c r="X196" s="33"/>
      <c r="Y196" s="31"/>
      <c r="Z196" s="33"/>
      <c r="AA196" s="33"/>
      <c r="AB196" s="31"/>
      <c r="AC196" s="33"/>
      <c r="AD196" s="33"/>
      <c r="AE196" s="31"/>
      <c r="AF196" s="33"/>
      <c r="AG196" s="33"/>
      <c r="AH196" s="33"/>
      <c r="AI196" s="33"/>
      <c r="AJ196" s="33"/>
      <c r="AK196" s="33"/>
      <c r="AL196" s="33"/>
      <c r="AM196" s="31"/>
      <c r="AN196" s="33"/>
      <c r="AO196" s="33"/>
      <c r="AP196" s="31"/>
      <c r="AQ196" s="33"/>
      <c r="AR196" s="33"/>
      <c r="AS196" s="31"/>
      <c r="AT196" s="33"/>
      <c r="AU196" s="33"/>
      <c r="AV196" s="33"/>
      <c r="AW196" s="33"/>
      <c r="AX196" s="33"/>
      <c r="AY196" s="33"/>
      <c r="AZ196" s="33"/>
      <c r="BA196" s="31"/>
      <c r="BB196" s="33"/>
      <c r="BC196" s="33"/>
      <c r="BD196" s="31"/>
      <c r="BE196" s="33"/>
      <c r="BF196" s="33"/>
      <c r="BG196" s="33"/>
      <c r="BH196" s="31"/>
      <c r="BJ196" s="1"/>
      <c r="BO196" s="1"/>
      <c r="BP196" s="1"/>
    </row>
    <row r="197" spans="1:68">
      <c r="A197" s="1"/>
      <c r="B197" s="1"/>
      <c r="C197" s="1"/>
      <c r="D197" s="1"/>
      <c r="E197" s="1"/>
      <c r="F197" s="33"/>
      <c r="G197" s="33"/>
      <c r="H197" s="33"/>
      <c r="I197" s="33"/>
      <c r="J197" s="33"/>
      <c r="K197" s="31"/>
      <c r="L197" s="33"/>
      <c r="M197" s="33"/>
      <c r="N197" s="33"/>
      <c r="O197" s="33"/>
      <c r="P197" s="33"/>
      <c r="Q197" s="31"/>
      <c r="R197" s="33"/>
      <c r="S197" s="33"/>
      <c r="T197" s="33"/>
      <c r="U197" s="33"/>
      <c r="V197" s="33"/>
      <c r="W197" s="33"/>
      <c r="X197" s="33"/>
      <c r="Y197" s="31"/>
      <c r="Z197" s="33"/>
      <c r="AA197" s="33"/>
      <c r="AB197" s="31"/>
      <c r="AC197" s="33"/>
      <c r="AD197" s="33"/>
      <c r="AE197" s="31"/>
      <c r="AF197" s="33"/>
      <c r="AG197" s="33"/>
      <c r="AH197" s="33"/>
      <c r="AI197" s="33"/>
      <c r="AJ197" s="33"/>
      <c r="AK197" s="33"/>
      <c r="AL197" s="33"/>
      <c r="AM197" s="31"/>
      <c r="AN197" s="33"/>
      <c r="AO197" s="33"/>
      <c r="AP197" s="31"/>
      <c r="AQ197" s="33"/>
      <c r="AR197" s="33"/>
      <c r="AS197" s="31"/>
      <c r="AT197" s="33"/>
      <c r="AU197" s="33"/>
      <c r="AV197" s="33"/>
      <c r="AW197" s="33"/>
      <c r="AX197" s="33"/>
      <c r="AY197" s="33"/>
      <c r="AZ197" s="33"/>
      <c r="BA197" s="31"/>
      <c r="BB197" s="33"/>
      <c r="BC197" s="33"/>
      <c r="BD197" s="31"/>
      <c r="BE197" s="33"/>
      <c r="BF197" s="33"/>
      <c r="BG197" s="33"/>
      <c r="BH197" s="31"/>
      <c r="BJ197" s="1"/>
      <c r="BO197" s="1"/>
      <c r="BP197" s="1"/>
    </row>
    <row r="198" spans="1:68">
      <c r="A198" s="1"/>
      <c r="B198" s="1"/>
      <c r="C198" s="1"/>
      <c r="D198" s="1"/>
      <c r="E198" s="1"/>
      <c r="F198" s="33"/>
      <c r="G198" s="33"/>
      <c r="H198" s="33"/>
      <c r="I198" s="33"/>
      <c r="J198" s="33"/>
      <c r="K198" s="31"/>
      <c r="L198" s="33"/>
      <c r="M198" s="33"/>
      <c r="N198" s="33"/>
      <c r="O198" s="33"/>
      <c r="P198" s="33"/>
      <c r="Q198" s="31"/>
      <c r="R198" s="33"/>
      <c r="S198" s="33"/>
      <c r="T198" s="33"/>
      <c r="U198" s="33"/>
      <c r="V198" s="33"/>
      <c r="W198" s="33"/>
      <c r="X198" s="33"/>
      <c r="Y198" s="31"/>
      <c r="Z198" s="33"/>
      <c r="AA198" s="33"/>
      <c r="AB198" s="31"/>
      <c r="AC198" s="33"/>
      <c r="AD198" s="33"/>
      <c r="AE198" s="31"/>
      <c r="AF198" s="33"/>
      <c r="AG198" s="33"/>
      <c r="AH198" s="33"/>
      <c r="AI198" s="33"/>
      <c r="AJ198" s="33"/>
      <c r="AK198" s="33"/>
      <c r="AL198" s="33"/>
      <c r="AM198" s="31"/>
      <c r="AN198" s="33"/>
      <c r="AO198" s="33"/>
      <c r="AP198" s="31"/>
      <c r="AQ198" s="33"/>
      <c r="AR198" s="33"/>
      <c r="AS198" s="31"/>
      <c r="AT198" s="33"/>
      <c r="AU198" s="33"/>
      <c r="AV198" s="33"/>
      <c r="AW198" s="33"/>
      <c r="AX198" s="33"/>
      <c r="AY198" s="33"/>
      <c r="AZ198" s="33"/>
      <c r="BA198" s="31"/>
      <c r="BB198" s="33"/>
      <c r="BC198" s="33"/>
      <c r="BD198" s="31"/>
      <c r="BE198" s="33"/>
      <c r="BF198" s="33"/>
      <c r="BG198" s="33"/>
      <c r="BH198" s="31"/>
      <c r="BJ198" s="1"/>
      <c r="BO198" s="1"/>
      <c r="BP198" s="1"/>
    </row>
    <row r="199" spans="1:68">
      <c r="A199" s="1"/>
      <c r="B199" s="1"/>
      <c r="C199" s="1"/>
      <c r="D199" s="1"/>
      <c r="E199" s="1"/>
      <c r="F199" s="33"/>
      <c r="G199" s="33"/>
      <c r="H199" s="33"/>
      <c r="I199" s="33"/>
      <c r="J199" s="33"/>
      <c r="K199" s="31"/>
      <c r="L199" s="33"/>
      <c r="M199" s="33"/>
      <c r="N199" s="33"/>
      <c r="O199" s="33"/>
      <c r="P199" s="33"/>
      <c r="Q199" s="31"/>
      <c r="R199" s="33"/>
      <c r="S199" s="33"/>
      <c r="T199" s="33"/>
      <c r="U199" s="33"/>
      <c r="V199" s="33"/>
      <c r="W199" s="33"/>
      <c r="X199" s="33"/>
      <c r="Y199" s="31"/>
      <c r="Z199" s="33"/>
      <c r="AA199" s="33"/>
      <c r="AB199" s="31"/>
      <c r="AC199" s="33"/>
      <c r="AD199" s="33"/>
      <c r="AE199" s="31"/>
      <c r="AF199" s="33"/>
      <c r="AG199" s="33"/>
      <c r="AH199" s="33"/>
      <c r="AI199" s="33"/>
      <c r="AJ199" s="33"/>
      <c r="AK199" s="33"/>
      <c r="AL199" s="33"/>
      <c r="AM199" s="31"/>
      <c r="AN199" s="33"/>
      <c r="AO199" s="33"/>
      <c r="AP199" s="31"/>
      <c r="AQ199" s="33"/>
      <c r="AR199" s="33"/>
      <c r="AS199" s="31"/>
      <c r="AT199" s="33"/>
      <c r="AU199" s="33"/>
      <c r="AV199" s="33"/>
      <c r="AW199" s="33"/>
      <c r="AX199" s="33"/>
      <c r="AY199" s="33"/>
      <c r="AZ199" s="33"/>
      <c r="BA199" s="31"/>
      <c r="BB199" s="33"/>
      <c r="BC199" s="33"/>
      <c r="BD199" s="31"/>
      <c r="BE199" s="33"/>
      <c r="BF199" s="33"/>
      <c r="BG199" s="33"/>
      <c r="BH199" s="31"/>
      <c r="BJ199" s="1"/>
      <c r="BO199" s="1"/>
      <c r="BP199" s="1"/>
    </row>
    <row r="200" spans="1:68">
      <c r="A200" s="1"/>
      <c r="B200" s="1"/>
      <c r="C200" s="1"/>
      <c r="D200" s="1"/>
      <c r="E200" s="1"/>
      <c r="F200" s="33"/>
      <c r="G200" s="33"/>
      <c r="H200" s="33"/>
      <c r="I200" s="33"/>
      <c r="J200" s="33"/>
      <c r="K200" s="31"/>
      <c r="L200" s="33"/>
      <c r="M200" s="33"/>
      <c r="N200" s="33"/>
      <c r="O200" s="33"/>
      <c r="P200" s="33"/>
      <c r="Q200" s="31"/>
      <c r="R200" s="33"/>
      <c r="S200" s="33"/>
      <c r="T200" s="33"/>
      <c r="U200" s="33"/>
      <c r="V200" s="33"/>
      <c r="W200" s="33"/>
      <c r="X200" s="33"/>
      <c r="Y200" s="31"/>
      <c r="Z200" s="33"/>
      <c r="AA200" s="33"/>
      <c r="AB200" s="31"/>
      <c r="AC200" s="33"/>
      <c r="AD200" s="33"/>
      <c r="AE200" s="31"/>
      <c r="AF200" s="33"/>
      <c r="AG200" s="33"/>
      <c r="AH200" s="33"/>
      <c r="AI200" s="33"/>
      <c r="AJ200" s="33"/>
      <c r="AK200" s="33"/>
      <c r="AL200" s="33"/>
      <c r="AM200" s="31"/>
      <c r="AN200" s="33"/>
      <c r="AO200" s="33"/>
      <c r="AP200" s="31"/>
      <c r="AQ200" s="33"/>
      <c r="AR200" s="33"/>
      <c r="AS200" s="31"/>
      <c r="AT200" s="33"/>
      <c r="AU200" s="33"/>
      <c r="AV200" s="33"/>
      <c r="AW200" s="33"/>
      <c r="AX200" s="33"/>
      <c r="AY200" s="33"/>
      <c r="AZ200" s="33"/>
      <c r="BA200" s="31"/>
      <c r="BB200" s="33"/>
      <c r="BC200" s="33"/>
      <c r="BD200" s="31"/>
      <c r="BE200" s="33"/>
      <c r="BF200" s="33"/>
      <c r="BG200" s="33"/>
      <c r="BH200" s="31"/>
      <c r="BJ200" s="1"/>
      <c r="BO200" s="1"/>
      <c r="BP200" s="1"/>
    </row>
    <row r="201" spans="1:68">
      <c r="A201" s="1"/>
      <c r="B201" s="1"/>
      <c r="C201" s="1"/>
      <c r="D201" s="1"/>
      <c r="E201" s="1"/>
      <c r="F201" s="33"/>
      <c r="G201" s="33"/>
      <c r="H201" s="33"/>
      <c r="I201" s="33"/>
      <c r="J201" s="33"/>
      <c r="K201" s="31"/>
      <c r="L201" s="33"/>
      <c r="M201" s="33"/>
      <c r="N201" s="33"/>
      <c r="O201" s="33"/>
      <c r="P201" s="33"/>
      <c r="Q201" s="31"/>
      <c r="R201" s="33"/>
      <c r="S201" s="33"/>
      <c r="T201" s="33"/>
      <c r="U201" s="33"/>
      <c r="V201" s="33"/>
      <c r="W201" s="33"/>
      <c r="X201" s="33"/>
      <c r="Y201" s="31"/>
      <c r="Z201" s="33"/>
      <c r="AA201" s="33"/>
      <c r="AB201" s="31"/>
      <c r="AC201" s="33"/>
      <c r="AD201" s="33"/>
      <c r="AE201" s="31"/>
      <c r="AF201" s="33"/>
      <c r="AG201" s="33"/>
      <c r="AH201" s="33"/>
      <c r="AI201" s="33"/>
      <c r="AJ201" s="33"/>
      <c r="AK201" s="33"/>
      <c r="AL201" s="33"/>
      <c r="AM201" s="31"/>
      <c r="AN201" s="33"/>
      <c r="AO201" s="33"/>
      <c r="AP201" s="31"/>
      <c r="AQ201" s="33"/>
      <c r="AR201" s="33"/>
      <c r="AS201" s="31"/>
      <c r="AT201" s="33"/>
      <c r="AU201" s="33"/>
      <c r="AV201" s="33"/>
      <c r="AW201" s="33"/>
      <c r="AX201" s="33"/>
      <c r="AY201" s="33"/>
      <c r="AZ201" s="33"/>
      <c r="BA201" s="31"/>
      <c r="BB201" s="33"/>
      <c r="BC201" s="33"/>
      <c r="BD201" s="31"/>
      <c r="BE201" s="33"/>
      <c r="BF201" s="33"/>
      <c r="BG201" s="33"/>
      <c r="BH201" s="31"/>
      <c r="BJ201" s="1"/>
      <c r="BO201" s="1"/>
      <c r="BP201" s="1"/>
    </row>
    <row r="202" spans="1:68">
      <c r="A202" s="1"/>
      <c r="B202" s="1"/>
      <c r="C202" s="1"/>
      <c r="D202" s="1"/>
      <c r="E202" s="1"/>
      <c r="F202" s="33"/>
      <c r="G202" s="33"/>
      <c r="H202" s="33"/>
      <c r="I202" s="33"/>
      <c r="J202" s="33"/>
      <c r="K202" s="31"/>
      <c r="L202" s="33"/>
      <c r="M202" s="33"/>
      <c r="N202" s="33"/>
      <c r="O202" s="33"/>
      <c r="P202" s="33"/>
      <c r="Q202" s="31"/>
      <c r="R202" s="33"/>
      <c r="S202" s="33"/>
      <c r="T202" s="33"/>
      <c r="U202" s="33"/>
      <c r="V202" s="33"/>
      <c r="W202" s="33"/>
      <c r="X202" s="33"/>
      <c r="Y202" s="31"/>
      <c r="Z202" s="33"/>
      <c r="AA202" s="33"/>
      <c r="AB202" s="31"/>
      <c r="AC202" s="33"/>
      <c r="AD202" s="33"/>
      <c r="AE202" s="31"/>
      <c r="AF202" s="33"/>
      <c r="AG202" s="33"/>
      <c r="AH202" s="33"/>
      <c r="AI202" s="33"/>
      <c r="AJ202" s="33"/>
      <c r="AK202" s="33"/>
      <c r="AL202" s="33"/>
      <c r="AM202" s="31"/>
      <c r="AN202" s="33"/>
      <c r="AO202" s="33"/>
      <c r="AP202" s="31"/>
      <c r="AQ202" s="33"/>
      <c r="AR202" s="33"/>
      <c r="AS202" s="31"/>
      <c r="AT202" s="33"/>
      <c r="AU202" s="33"/>
      <c r="AV202" s="33"/>
      <c r="AW202" s="33"/>
      <c r="AX202" s="33"/>
      <c r="AY202" s="33"/>
      <c r="AZ202" s="33"/>
      <c r="BA202" s="31"/>
      <c r="BB202" s="33"/>
      <c r="BC202" s="33"/>
      <c r="BD202" s="31"/>
      <c r="BE202" s="33"/>
      <c r="BF202" s="33"/>
      <c r="BG202" s="33"/>
      <c r="BH202" s="31"/>
      <c r="BJ202" s="1"/>
      <c r="BO202" s="1"/>
      <c r="BP202" s="1"/>
    </row>
    <row r="203" spans="1:68">
      <c r="A203" s="1"/>
      <c r="B203" s="1"/>
      <c r="C203" s="1"/>
      <c r="D203" s="1"/>
      <c r="E203" s="1"/>
      <c r="F203" s="33"/>
      <c r="G203" s="33"/>
      <c r="H203" s="33"/>
      <c r="I203" s="33"/>
      <c r="J203" s="33"/>
      <c r="K203" s="31"/>
      <c r="L203" s="33"/>
      <c r="M203" s="33"/>
      <c r="N203" s="33"/>
      <c r="O203" s="33"/>
      <c r="P203" s="33"/>
      <c r="Q203" s="31"/>
      <c r="R203" s="33"/>
      <c r="S203" s="33"/>
      <c r="T203" s="33"/>
      <c r="U203" s="33"/>
      <c r="V203" s="33"/>
      <c r="W203" s="33"/>
      <c r="X203" s="33"/>
      <c r="Y203" s="31"/>
      <c r="Z203" s="33"/>
      <c r="AA203" s="33"/>
      <c r="AB203" s="31"/>
      <c r="AC203" s="33"/>
      <c r="AD203" s="33"/>
      <c r="AE203" s="31"/>
      <c r="AF203" s="33"/>
      <c r="AG203" s="33"/>
      <c r="AH203" s="33"/>
      <c r="AI203" s="33"/>
      <c r="AJ203" s="33"/>
      <c r="AK203" s="33"/>
      <c r="AL203" s="33"/>
      <c r="AM203" s="31"/>
      <c r="AN203" s="33"/>
      <c r="AO203" s="33"/>
      <c r="AP203" s="31"/>
      <c r="AQ203" s="33"/>
      <c r="AR203" s="33"/>
      <c r="AS203" s="31"/>
      <c r="AT203" s="33"/>
      <c r="AU203" s="33"/>
      <c r="AV203" s="33"/>
      <c r="AW203" s="33"/>
      <c r="AX203" s="33"/>
      <c r="AY203" s="33"/>
      <c r="AZ203" s="33"/>
      <c r="BA203" s="31"/>
      <c r="BB203" s="33"/>
      <c r="BC203" s="33"/>
      <c r="BD203" s="31"/>
      <c r="BE203" s="33"/>
      <c r="BF203" s="33"/>
      <c r="BG203" s="33"/>
      <c r="BH203" s="31"/>
      <c r="BJ203" s="1"/>
      <c r="BO203" s="1"/>
      <c r="BP203" s="1"/>
    </row>
    <row r="204" spans="1:68">
      <c r="A204" s="1"/>
      <c r="B204" s="1"/>
      <c r="C204" s="1"/>
      <c r="D204" s="1"/>
      <c r="E204" s="1"/>
      <c r="F204" s="33"/>
      <c r="G204" s="33"/>
      <c r="H204" s="33"/>
      <c r="I204" s="33"/>
      <c r="J204" s="33"/>
      <c r="K204" s="31"/>
      <c r="L204" s="33"/>
      <c r="M204" s="33"/>
      <c r="N204" s="33"/>
      <c r="O204" s="33"/>
      <c r="P204" s="33"/>
      <c r="Q204" s="31"/>
      <c r="R204" s="33"/>
      <c r="S204" s="33"/>
      <c r="T204" s="33"/>
      <c r="U204" s="33"/>
      <c r="V204" s="33"/>
      <c r="W204" s="33"/>
      <c r="X204" s="33"/>
      <c r="Y204" s="31"/>
      <c r="Z204" s="33"/>
      <c r="AA204" s="33"/>
      <c r="AB204" s="31"/>
      <c r="AC204" s="33"/>
      <c r="AD204" s="33"/>
      <c r="AE204" s="31"/>
      <c r="AF204" s="33"/>
      <c r="AG204" s="33"/>
      <c r="AH204" s="33"/>
      <c r="AI204" s="33"/>
      <c r="AJ204" s="33"/>
      <c r="AK204" s="33"/>
      <c r="AL204" s="33"/>
      <c r="AM204" s="31"/>
      <c r="AN204" s="33"/>
      <c r="AO204" s="33"/>
      <c r="AP204" s="31"/>
      <c r="AQ204" s="33"/>
      <c r="AR204" s="33"/>
      <c r="AS204" s="31"/>
      <c r="AT204" s="33"/>
      <c r="AU204" s="33"/>
      <c r="AV204" s="33"/>
      <c r="AW204" s="33"/>
      <c r="AX204" s="33"/>
      <c r="AY204" s="33"/>
      <c r="AZ204" s="33"/>
      <c r="BA204" s="31"/>
      <c r="BB204" s="33"/>
      <c r="BC204" s="33"/>
      <c r="BD204" s="31"/>
      <c r="BE204" s="33"/>
      <c r="BF204" s="33"/>
      <c r="BG204" s="33"/>
      <c r="BH204" s="31"/>
      <c r="BJ204" s="1"/>
      <c r="BO204" s="1"/>
      <c r="BP204" s="1"/>
    </row>
    <row r="205" spans="1:68">
      <c r="A205" s="1"/>
      <c r="B205" s="1"/>
      <c r="C205" s="1"/>
      <c r="D205" s="1"/>
      <c r="E205" s="1"/>
      <c r="F205" s="33"/>
      <c r="G205" s="33"/>
      <c r="H205" s="33"/>
      <c r="I205" s="33"/>
      <c r="J205" s="33"/>
      <c r="K205" s="31"/>
      <c r="L205" s="33"/>
      <c r="M205" s="33"/>
      <c r="N205" s="33"/>
      <c r="O205" s="33"/>
      <c r="P205" s="33"/>
      <c r="Q205" s="31"/>
      <c r="R205" s="33"/>
      <c r="S205" s="33"/>
      <c r="T205" s="33"/>
      <c r="U205" s="33"/>
      <c r="V205" s="33"/>
      <c r="W205" s="33"/>
      <c r="X205" s="33"/>
      <c r="Y205" s="31"/>
      <c r="Z205" s="33"/>
      <c r="AA205" s="33"/>
      <c r="AB205" s="31"/>
      <c r="AC205" s="33"/>
      <c r="AD205" s="33"/>
      <c r="AE205" s="31"/>
      <c r="AF205" s="33"/>
      <c r="AG205" s="33"/>
      <c r="AH205" s="33"/>
      <c r="AI205" s="33"/>
      <c r="AJ205" s="33"/>
      <c r="AK205" s="33"/>
      <c r="AL205" s="33"/>
      <c r="AM205" s="31"/>
      <c r="AN205" s="33"/>
      <c r="AO205" s="33"/>
      <c r="AP205" s="31"/>
      <c r="AQ205" s="33"/>
      <c r="AR205" s="33"/>
      <c r="AS205" s="31"/>
      <c r="AT205" s="33"/>
      <c r="AU205" s="33"/>
      <c r="AV205" s="33"/>
      <c r="AW205" s="33"/>
      <c r="AX205" s="33"/>
      <c r="AY205" s="33"/>
      <c r="AZ205" s="33"/>
      <c r="BA205" s="31"/>
      <c r="BB205" s="33"/>
      <c r="BC205" s="33"/>
      <c r="BD205" s="31"/>
      <c r="BE205" s="33"/>
      <c r="BF205" s="33"/>
      <c r="BG205" s="33"/>
      <c r="BH205" s="31"/>
      <c r="BJ205" s="1"/>
      <c r="BO205" s="1"/>
      <c r="BP205" s="1"/>
    </row>
    <row r="206" spans="1:68">
      <c r="A206" s="1"/>
      <c r="B206" s="1"/>
      <c r="C206" s="1"/>
      <c r="D206" s="1"/>
      <c r="E206" s="1"/>
      <c r="F206" s="33"/>
      <c r="G206" s="33"/>
      <c r="H206" s="33"/>
      <c r="I206" s="33"/>
      <c r="J206" s="33"/>
      <c r="K206" s="31"/>
      <c r="L206" s="33"/>
      <c r="M206" s="33"/>
      <c r="N206" s="33"/>
      <c r="O206" s="33"/>
      <c r="P206" s="33"/>
      <c r="Q206" s="31"/>
      <c r="R206" s="33"/>
      <c r="S206" s="33"/>
      <c r="T206" s="33"/>
      <c r="U206" s="33"/>
      <c r="V206" s="33"/>
      <c r="W206" s="33"/>
      <c r="X206" s="33"/>
      <c r="Y206" s="31"/>
      <c r="Z206" s="33"/>
      <c r="AA206" s="33"/>
      <c r="AB206" s="31"/>
      <c r="AC206" s="33"/>
      <c r="AD206" s="33"/>
      <c r="AE206" s="31"/>
      <c r="AF206" s="33"/>
      <c r="AG206" s="33"/>
      <c r="AH206" s="33"/>
      <c r="AI206" s="33"/>
      <c r="AJ206" s="33"/>
      <c r="AK206" s="33"/>
      <c r="AL206" s="33"/>
      <c r="AM206" s="31"/>
      <c r="AN206" s="33"/>
      <c r="AO206" s="33"/>
      <c r="AP206" s="31"/>
      <c r="AQ206" s="33"/>
      <c r="AR206" s="33"/>
      <c r="AS206" s="31"/>
      <c r="AT206" s="33"/>
      <c r="AU206" s="33"/>
      <c r="AV206" s="33"/>
      <c r="AW206" s="33"/>
      <c r="AX206" s="33"/>
      <c r="AY206" s="33"/>
      <c r="AZ206" s="33"/>
      <c r="BA206" s="31"/>
      <c r="BB206" s="33"/>
      <c r="BC206" s="33"/>
      <c r="BD206" s="31"/>
      <c r="BE206" s="33"/>
      <c r="BF206" s="33"/>
      <c r="BG206" s="33"/>
      <c r="BH206" s="31"/>
      <c r="BJ206" s="1"/>
      <c r="BO206" s="1"/>
      <c r="BP206" s="1"/>
    </row>
    <row r="207" spans="1:68">
      <c r="A207" s="1"/>
      <c r="B207" s="1"/>
      <c r="C207" s="1"/>
      <c r="D207" s="1"/>
      <c r="E207" s="1"/>
      <c r="F207" s="33"/>
      <c r="G207" s="33"/>
      <c r="H207" s="33"/>
      <c r="I207" s="33"/>
      <c r="J207" s="33"/>
      <c r="K207" s="31"/>
      <c r="L207" s="33"/>
      <c r="M207" s="33"/>
      <c r="N207" s="33"/>
      <c r="O207" s="33"/>
      <c r="P207" s="33"/>
      <c r="Q207" s="31"/>
      <c r="R207" s="33"/>
      <c r="S207" s="33"/>
      <c r="T207" s="33"/>
      <c r="U207" s="33"/>
      <c r="V207" s="33"/>
      <c r="W207" s="33"/>
      <c r="X207" s="33"/>
      <c r="Y207" s="31"/>
      <c r="Z207" s="33"/>
      <c r="AA207" s="33"/>
      <c r="AB207" s="31"/>
      <c r="AC207" s="33"/>
      <c r="AD207" s="33"/>
      <c r="AE207" s="31"/>
      <c r="AF207" s="33"/>
      <c r="AG207" s="33"/>
      <c r="AH207" s="33"/>
      <c r="AI207" s="33"/>
      <c r="AJ207" s="33"/>
      <c r="AK207" s="33"/>
      <c r="AL207" s="33"/>
      <c r="AM207" s="31"/>
      <c r="AN207" s="33"/>
      <c r="AO207" s="33"/>
      <c r="AP207" s="31"/>
      <c r="AQ207" s="33"/>
      <c r="AR207" s="33"/>
      <c r="AS207" s="31"/>
      <c r="AT207" s="33"/>
      <c r="AU207" s="33"/>
      <c r="AV207" s="33"/>
      <c r="AW207" s="33"/>
      <c r="AX207" s="33"/>
      <c r="AY207" s="33"/>
      <c r="AZ207" s="33"/>
      <c r="BA207" s="31"/>
      <c r="BB207" s="33"/>
      <c r="BC207" s="33"/>
      <c r="BD207" s="31"/>
      <c r="BE207" s="33"/>
      <c r="BF207" s="33"/>
      <c r="BG207" s="33"/>
      <c r="BH207" s="31"/>
      <c r="BJ207" s="1"/>
      <c r="BO207" s="1"/>
      <c r="BP207" s="1"/>
    </row>
    <row r="208" spans="1:68">
      <c r="A208" s="1"/>
      <c r="B208" s="1"/>
      <c r="C208" s="1"/>
      <c r="D208" s="1"/>
      <c r="E208" s="1"/>
      <c r="F208" s="33"/>
      <c r="G208" s="33"/>
      <c r="H208" s="33"/>
      <c r="I208" s="33"/>
      <c r="J208" s="33"/>
      <c r="K208" s="31"/>
      <c r="L208" s="33"/>
      <c r="M208" s="33"/>
      <c r="N208" s="33"/>
      <c r="O208" s="33"/>
      <c r="P208" s="33"/>
      <c r="Q208" s="31"/>
      <c r="R208" s="33"/>
      <c r="S208" s="33"/>
      <c r="T208" s="33"/>
      <c r="U208" s="33"/>
      <c r="V208" s="33"/>
      <c r="W208" s="33"/>
      <c r="X208" s="33"/>
      <c r="Y208" s="31"/>
      <c r="Z208" s="33"/>
      <c r="AA208" s="33"/>
      <c r="AB208" s="31"/>
      <c r="AC208" s="33"/>
      <c r="AD208" s="33"/>
      <c r="AE208" s="31"/>
      <c r="AF208" s="33"/>
      <c r="AG208" s="33"/>
      <c r="AH208" s="33"/>
      <c r="AI208" s="33"/>
      <c r="AJ208" s="33"/>
      <c r="AK208" s="33"/>
      <c r="AL208" s="33"/>
      <c r="AM208" s="31"/>
      <c r="AN208" s="33"/>
      <c r="AO208" s="33"/>
      <c r="AP208" s="31"/>
      <c r="AQ208" s="33"/>
      <c r="AR208" s="33"/>
      <c r="AS208" s="31"/>
      <c r="AT208" s="33"/>
      <c r="AU208" s="33"/>
      <c r="AV208" s="33"/>
      <c r="AW208" s="33"/>
      <c r="AX208" s="33"/>
      <c r="AY208" s="33"/>
      <c r="AZ208" s="33"/>
      <c r="BA208" s="31"/>
      <c r="BB208" s="33"/>
      <c r="BC208" s="33"/>
      <c r="BD208" s="31"/>
      <c r="BE208" s="33"/>
      <c r="BF208" s="33"/>
      <c r="BG208" s="33"/>
      <c r="BH208" s="31"/>
      <c r="BJ208" s="1"/>
      <c r="BO208" s="1"/>
      <c r="BP208" s="1"/>
    </row>
    <row r="209" spans="1:68">
      <c r="A209" s="1"/>
      <c r="B209" s="1"/>
      <c r="C209" s="1"/>
      <c r="D209" s="1"/>
      <c r="E209" s="1"/>
      <c r="F209" s="33"/>
      <c r="G209" s="33"/>
      <c r="H209" s="33"/>
      <c r="I209" s="33"/>
      <c r="J209" s="33"/>
      <c r="K209" s="31"/>
      <c r="L209" s="33"/>
      <c r="M209" s="33"/>
      <c r="N209" s="33"/>
      <c r="O209" s="33"/>
      <c r="P209" s="33"/>
      <c r="Q209" s="31"/>
      <c r="R209" s="33"/>
      <c r="S209" s="33"/>
      <c r="T209" s="33"/>
      <c r="U209" s="33"/>
      <c r="V209" s="33"/>
      <c r="W209" s="33"/>
      <c r="X209" s="33"/>
      <c r="Y209" s="31"/>
      <c r="Z209" s="33"/>
      <c r="AA209" s="33"/>
      <c r="AB209" s="31"/>
      <c r="AC209" s="33"/>
      <c r="AD209" s="33"/>
      <c r="AE209" s="31"/>
      <c r="AF209" s="33"/>
      <c r="AG209" s="33"/>
      <c r="AH209" s="33"/>
      <c r="AI209" s="33"/>
      <c r="AJ209" s="33"/>
      <c r="AK209" s="33"/>
      <c r="AL209" s="33"/>
      <c r="AM209" s="31"/>
      <c r="AN209" s="33"/>
      <c r="AO209" s="33"/>
      <c r="AP209" s="31"/>
      <c r="AQ209" s="33"/>
      <c r="AR209" s="33"/>
      <c r="AS209" s="31"/>
      <c r="AT209" s="33"/>
      <c r="AU209" s="33"/>
      <c r="AV209" s="33"/>
      <c r="AW209" s="33"/>
      <c r="AX209" s="33"/>
      <c r="AY209" s="33"/>
      <c r="AZ209" s="33"/>
      <c r="BA209" s="31"/>
      <c r="BB209" s="33"/>
      <c r="BC209" s="33"/>
      <c r="BD209" s="31"/>
      <c r="BE209" s="33"/>
      <c r="BF209" s="33"/>
      <c r="BG209" s="33"/>
      <c r="BH209" s="31"/>
      <c r="BJ209" s="1"/>
      <c r="BO209" s="1"/>
      <c r="BP209" s="1"/>
    </row>
    <row r="210" spans="1:68">
      <c r="A210" s="1"/>
      <c r="B210" s="1"/>
      <c r="C210" s="1"/>
      <c r="D210" s="1"/>
      <c r="E210" s="1"/>
      <c r="F210" s="33"/>
      <c r="G210" s="33"/>
      <c r="H210" s="33"/>
      <c r="I210" s="33"/>
      <c r="J210" s="33"/>
      <c r="K210" s="31"/>
      <c r="L210" s="33"/>
      <c r="M210" s="33"/>
      <c r="N210" s="33"/>
      <c r="O210" s="33"/>
      <c r="P210" s="33"/>
      <c r="Q210" s="31"/>
      <c r="R210" s="33"/>
      <c r="S210" s="33"/>
      <c r="T210" s="33"/>
      <c r="U210" s="33"/>
      <c r="V210" s="33"/>
      <c r="W210" s="33"/>
      <c r="X210" s="33"/>
      <c r="Y210" s="31"/>
      <c r="Z210" s="33"/>
      <c r="AA210" s="33"/>
      <c r="AB210" s="31"/>
      <c r="AC210" s="33"/>
      <c r="AD210" s="33"/>
      <c r="AE210" s="31"/>
      <c r="AF210" s="33"/>
      <c r="AG210" s="33"/>
      <c r="AH210" s="33"/>
      <c r="AI210" s="33"/>
      <c r="AJ210" s="33"/>
      <c r="AK210" s="33"/>
      <c r="AL210" s="33"/>
      <c r="AM210" s="31"/>
      <c r="AN210" s="33"/>
      <c r="AO210" s="33"/>
      <c r="AP210" s="31"/>
      <c r="AQ210" s="33"/>
      <c r="AR210" s="33"/>
      <c r="AS210" s="31"/>
      <c r="AT210" s="33"/>
      <c r="AU210" s="33"/>
      <c r="AV210" s="33"/>
      <c r="AW210" s="33"/>
      <c r="AX210" s="33"/>
      <c r="AY210" s="33"/>
      <c r="AZ210" s="33"/>
      <c r="BA210" s="31"/>
      <c r="BB210" s="33"/>
      <c r="BC210" s="33"/>
      <c r="BD210" s="31"/>
      <c r="BE210" s="33"/>
      <c r="BF210" s="33"/>
      <c r="BG210" s="33"/>
      <c r="BH210" s="31"/>
      <c r="BJ210" s="1"/>
      <c r="BO210" s="1"/>
      <c r="BP210" s="1"/>
    </row>
    <row r="211" spans="1:68">
      <c r="A211" s="1"/>
      <c r="B211" s="1"/>
      <c r="C211" s="1"/>
      <c r="D211" s="1"/>
      <c r="E211" s="1"/>
      <c r="F211" s="33"/>
      <c r="G211" s="33"/>
      <c r="H211" s="33"/>
      <c r="I211" s="33"/>
      <c r="J211" s="33"/>
      <c r="K211" s="31"/>
      <c r="L211" s="33"/>
      <c r="M211" s="33"/>
      <c r="N211" s="33"/>
      <c r="O211" s="33"/>
      <c r="P211" s="33"/>
      <c r="Q211" s="31"/>
      <c r="R211" s="33"/>
      <c r="S211" s="33"/>
      <c r="T211" s="33"/>
      <c r="U211" s="33"/>
      <c r="V211" s="33"/>
      <c r="W211" s="33"/>
      <c r="X211" s="33"/>
      <c r="Y211" s="31"/>
      <c r="Z211" s="33"/>
      <c r="AA211" s="33"/>
      <c r="AB211" s="31"/>
      <c r="AC211" s="33"/>
      <c r="AD211" s="33"/>
      <c r="AE211" s="31"/>
      <c r="AF211" s="33"/>
      <c r="AG211" s="33"/>
      <c r="AH211" s="33"/>
      <c r="AI211" s="33"/>
      <c r="AJ211" s="33"/>
      <c r="AK211" s="33"/>
      <c r="AL211" s="33"/>
      <c r="AM211" s="31"/>
      <c r="AN211" s="33"/>
      <c r="AO211" s="33"/>
      <c r="AP211" s="31"/>
      <c r="AQ211" s="33"/>
      <c r="AR211" s="33"/>
      <c r="AS211" s="31"/>
      <c r="AT211" s="33"/>
      <c r="AU211" s="33"/>
      <c r="AV211" s="33"/>
      <c r="AW211" s="33"/>
      <c r="AX211" s="33"/>
      <c r="AY211" s="33"/>
      <c r="AZ211" s="33"/>
      <c r="BA211" s="31"/>
      <c r="BB211" s="33"/>
      <c r="BC211" s="33"/>
      <c r="BD211" s="31"/>
      <c r="BE211" s="33"/>
      <c r="BF211" s="33"/>
      <c r="BG211" s="33"/>
      <c r="BH211" s="31"/>
      <c r="BJ211" s="1"/>
      <c r="BO211" s="1"/>
      <c r="BP211" s="1"/>
    </row>
    <row r="212" spans="1:68">
      <c r="A212" s="1"/>
      <c r="B212" s="1"/>
      <c r="C212" s="1"/>
      <c r="D212" s="1"/>
      <c r="E212" s="1"/>
      <c r="F212" s="33"/>
      <c r="G212" s="33"/>
      <c r="H212" s="33"/>
      <c r="I212" s="33"/>
      <c r="J212" s="33"/>
      <c r="K212" s="31"/>
      <c r="L212" s="33"/>
      <c r="M212" s="33"/>
      <c r="N212" s="33"/>
      <c r="O212" s="33"/>
      <c r="P212" s="33"/>
      <c r="Q212" s="31"/>
      <c r="R212" s="33"/>
      <c r="S212" s="33"/>
      <c r="T212" s="33"/>
      <c r="U212" s="33"/>
      <c r="V212" s="33"/>
      <c r="W212" s="33"/>
      <c r="X212" s="33"/>
      <c r="Y212" s="31"/>
      <c r="Z212" s="33"/>
      <c r="AA212" s="33"/>
      <c r="AB212" s="31"/>
      <c r="AC212" s="33"/>
      <c r="AD212" s="33"/>
      <c r="AE212" s="31"/>
      <c r="AF212" s="33"/>
      <c r="AG212" s="33"/>
      <c r="AH212" s="33"/>
      <c r="AI212" s="33"/>
      <c r="AJ212" s="33"/>
      <c r="AK212" s="33"/>
      <c r="AL212" s="33"/>
      <c r="AM212" s="31"/>
      <c r="AN212" s="33"/>
      <c r="AO212" s="33"/>
      <c r="AP212" s="31"/>
      <c r="AQ212" s="33"/>
      <c r="AR212" s="33"/>
      <c r="AS212" s="31"/>
      <c r="AT212" s="33"/>
      <c r="AU212" s="33"/>
      <c r="AV212" s="33"/>
      <c r="AW212" s="33"/>
      <c r="AX212" s="33"/>
      <c r="AY212" s="33"/>
      <c r="AZ212" s="33"/>
      <c r="BA212" s="31"/>
      <c r="BB212" s="33"/>
      <c r="BC212" s="33"/>
      <c r="BD212" s="31"/>
      <c r="BE212" s="33"/>
      <c r="BF212" s="33"/>
      <c r="BG212" s="33"/>
      <c r="BH212" s="31"/>
      <c r="BJ212" s="1"/>
      <c r="BO212" s="1"/>
      <c r="BP212" s="1"/>
    </row>
    <row r="213" spans="1:68">
      <c r="A213" s="1"/>
      <c r="B213" s="1"/>
      <c r="C213" s="1"/>
      <c r="D213" s="1"/>
      <c r="E213" s="1"/>
      <c r="F213" s="33"/>
      <c r="G213" s="33"/>
      <c r="H213" s="33"/>
      <c r="I213" s="33"/>
      <c r="J213" s="33"/>
      <c r="K213" s="31"/>
      <c r="L213" s="33"/>
      <c r="M213" s="33"/>
      <c r="N213" s="33"/>
      <c r="O213" s="33"/>
      <c r="P213" s="33"/>
      <c r="Q213" s="31"/>
      <c r="R213" s="33"/>
      <c r="S213" s="33"/>
      <c r="T213" s="33"/>
      <c r="U213" s="33"/>
      <c r="V213" s="33"/>
      <c r="W213" s="33"/>
      <c r="X213" s="33"/>
      <c r="Y213" s="31"/>
      <c r="Z213" s="33"/>
      <c r="AA213" s="33"/>
      <c r="AB213" s="31"/>
      <c r="AC213" s="33"/>
      <c r="AD213" s="33"/>
      <c r="AE213" s="31"/>
      <c r="AF213" s="33"/>
      <c r="AG213" s="33"/>
      <c r="AH213" s="33"/>
      <c r="AI213" s="33"/>
      <c r="AJ213" s="33"/>
      <c r="AK213" s="33"/>
      <c r="AL213" s="33"/>
      <c r="AM213" s="31"/>
      <c r="AN213" s="33"/>
      <c r="AO213" s="33"/>
      <c r="AP213" s="31"/>
      <c r="AQ213" s="33"/>
      <c r="AR213" s="33"/>
      <c r="AS213" s="31"/>
      <c r="AT213" s="33"/>
      <c r="AU213" s="33"/>
      <c r="AV213" s="33"/>
      <c r="AW213" s="33"/>
      <c r="AX213" s="33"/>
      <c r="AY213" s="33"/>
      <c r="AZ213" s="33"/>
      <c r="BA213" s="31"/>
      <c r="BB213" s="33"/>
      <c r="BC213" s="33"/>
      <c r="BD213" s="31"/>
      <c r="BE213" s="33"/>
      <c r="BF213" s="33"/>
      <c r="BG213" s="33"/>
      <c r="BH213" s="31"/>
      <c r="BJ213" s="1"/>
      <c r="BO213" s="1"/>
      <c r="BP213" s="1"/>
    </row>
    <row r="214" spans="1:68">
      <c r="A214" s="1"/>
      <c r="B214" s="1"/>
      <c r="C214" s="1"/>
      <c r="D214" s="1"/>
      <c r="E214" s="1"/>
      <c r="F214" s="33"/>
      <c r="G214" s="33"/>
      <c r="H214" s="33"/>
      <c r="I214" s="33"/>
      <c r="J214" s="33"/>
      <c r="K214" s="31"/>
      <c r="L214" s="33"/>
      <c r="M214" s="33"/>
      <c r="N214" s="33"/>
      <c r="O214" s="33"/>
      <c r="P214" s="33"/>
      <c r="Q214" s="31"/>
      <c r="R214" s="33"/>
      <c r="S214" s="33"/>
      <c r="T214" s="33"/>
      <c r="U214" s="33"/>
      <c r="V214" s="33"/>
      <c r="W214" s="33"/>
      <c r="X214" s="33"/>
      <c r="Y214" s="31"/>
      <c r="Z214" s="33"/>
      <c r="AA214" s="33"/>
      <c r="AB214" s="31"/>
      <c r="AC214" s="33"/>
      <c r="AD214" s="33"/>
      <c r="AE214" s="31"/>
      <c r="AF214" s="33"/>
      <c r="AG214" s="33"/>
      <c r="AH214" s="33"/>
      <c r="AI214" s="33"/>
      <c r="AJ214" s="33"/>
      <c r="AK214" s="33"/>
      <c r="AL214" s="33"/>
      <c r="AM214" s="31"/>
      <c r="AN214" s="33"/>
      <c r="AO214" s="33"/>
      <c r="AP214" s="31"/>
      <c r="AQ214" s="33"/>
      <c r="AR214" s="33"/>
      <c r="AS214" s="31"/>
      <c r="AT214" s="33"/>
      <c r="AU214" s="33"/>
      <c r="AV214" s="33"/>
      <c r="AW214" s="33"/>
      <c r="AX214" s="33"/>
      <c r="AY214" s="33"/>
      <c r="AZ214" s="33"/>
      <c r="BA214" s="31"/>
      <c r="BB214" s="33"/>
      <c r="BC214" s="33"/>
      <c r="BD214" s="31"/>
      <c r="BE214" s="33"/>
      <c r="BF214" s="33"/>
      <c r="BG214" s="33"/>
      <c r="BH214" s="31"/>
      <c r="BJ214" s="1"/>
      <c r="BO214" s="1"/>
      <c r="BP214" s="1"/>
    </row>
    <row r="215" spans="1:68">
      <c r="A215" s="1"/>
      <c r="B215" s="1"/>
      <c r="C215" s="1"/>
      <c r="D215" s="1"/>
      <c r="E215" s="1"/>
      <c r="F215" s="33"/>
      <c r="G215" s="33"/>
      <c r="H215" s="33"/>
      <c r="I215" s="33"/>
      <c r="J215" s="33"/>
      <c r="K215" s="31"/>
      <c r="L215" s="33"/>
      <c r="M215" s="33"/>
      <c r="N215" s="33"/>
      <c r="O215" s="33"/>
      <c r="P215" s="33"/>
      <c r="Q215" s="31"/>
      <c r="R215" s="33"/>
      <c r="S215" s="33"/>
      <c r="T215" s="33"/>
      <c r="U215" s="33"/>
      <c r="V215" s="33"/>
      <c r="W215" s="33"/>
      <c r="X215" s="33"/>
      <c r="Y215" s="31"/>
      <c r="Z215" s="33"/>
      <c r="AA215" s="33"/>
      <c r="AB215" s="31"/>
      <c r="AC215" s="33"/>
      <c r="AD215" s="33"/>
      <c r="AE215" s="31"/>
      <c r="AF215" s="33"/>
      <c r="AG215" s="33"/>
      <c r="AH215" s="33"/>
      <c r="AI215" s="33"/>
      <c r="AJ215" s="33"/>
      <c r="AK215" s="33"/>
      <c r="AL215" s="33"/>
      <c r="AM215" s="31"/>
      <c r="AN215" s="33"/>
      <c r="AO215" s="33"/>
      <c r="AP215" s="31"/>
      <c r="AQ215" s="33"/>
      <c r="AR215" s="33"/>
      <c r="AS215" s="31"/>
      <c r="AT215" s="33"/>
      <c r="AU215" s="33"/>
      <c r="AV215" s="33"/>
      <c r="AW215" s="33"/>
      <c r="AX215" s="33"/>
      <c r="AY215" s="33"/>
      <c r="AZ215" s="33"/>
      <c r="BA215" s="31"/>
      <c r="BB215" s="33"/>
      <c r="BC215" s="33"/>
      <c r="BD215" s="31"/>
      <c r="BE215" s="33"/>
      <c r="BF215" s="33"/>
      <c r="BG215" s="33"/>
      <c r="BH215" s="31"/>
      <c r="BJ215" s="1"/>
      <c r="BO215" s="1"/>
      <c r="BP215" s="1"/>
    </row>
    <row r="216" spans="1:68">
      <c r="A216" s="1"/>
      <c r="B216" s="1"/>
      <c r="C216" s="1"/>
      <c r="D216" s="1"/>
      <c r="E216" s="1"/>
      <c r="F216" s="33"/>
      <c r="G216" s="33"/>
      <c r="H216" s="33"/>
      <c r="I216" s="33"/>
      <c r="J216" s="33"/>
      <c r="K216" s="31"/>
      <c r="L216" s="33"/>
      <c r="M216" s="33"/>
      <c r="N216" s="33"/>
      <c r="O216" s="33"/>
      <c r="P216" s="33"/>
      <c r="Q216" s="31"/>
      <c r="R216" s="33"/>
      <c r="S216" s="33"/>
      <c r="T216" s="33"/>
      <c r="U216" s="33"/>
      <c r="V216" s="33"/>
      <c r="W216" s="33"/>
      <c r="X216" s="33"/>
      <c r="Y216" s="31"/>
      <c r="Z216" s="33"/>
      <c r="AA216" s="33"/>
      <c r="AB216" s="31"/>
      <c r="AC216" s="33"/>
      <c r="AD216" s="33"/>
      <c r="AE216" s="31"/>
      <c r="AF216" s="33"/>
      <c r="AG216" s="33"/>
      <c r="AH216" s="33"/>
      <c r="AI216" s="33"/>
      <c r="AJ216" s="33"/>
      <c r="AK216" s="33"/>
      <c r="AL216" s="33"/>
      <c r="AM216" s="31"/>
      <c r="AN216" s="33"/>
      <c r="AO216" s="33"/>
      <c r="AP216" s="31"/>
      <c r="AQ216" s="33"/>
      <c r="AR216" s="33"/>
      <c r="AS216" s="31"/>
      <c r="AT216" s="33"/>
      <c r="AU216" s="33"/>
      <c r="AV216" s="33"/>
      <c r="AW216" s="33"/>
      <c r="AX216" s="33"/>
      <c r="AY216" s="33"/>
      <c r="AZ216" s="33"/>
      <c r="BA216" s="31"/>
      <c r="BB216" s="33"/>
      <c r="BC216" s="33"/>
      <c r="BD216" s="31"/>
      <c r="BE216" s="33"/>
      <c r="BF216" s="33"/>
      <c r="BG216" s="33"/>
      <c r="BH216" s="31"/>
      <c r="BJ216" s="1"/>
      <c r="BO216" s="1"/>
      <c r="BP216" s="1"/>
    </row>
    <row r="217" spans="1:68">
      <c r="A217" s="1"/>
      <c r="B217" s="1"/>
      <c r="C217" s="1"/>
      <c r="D217" s="1"/>
      <c r="E217" s="1"/>
      <c r="F217" s="33"/>
      <c r="G217" s="33"/>
      <c r="H217" s="33"/>
      <c r="I217" s="33"/>
      <c r="J217" s="33"/>
      <c r="K217" s="31"/>
      <c r="L217" s="33"/>
      <c r="M217" s="33"/>
      <c r="N217" s="33"/>
      <c r="O217" s="33"/>
      <c r="P217" s="33"/>
      <c r="Q217" s="31"/>
      <c r="R217" s="33"/>
      <c r="S217" s="33"/>
      <c r="T217" s="33"/>
      <c r="U217" s="33"/>
      <c r="V217" s="33"/>
      <c r="W217" s="33"/>
      <c r="X217" s="33"/>
      <c r="Y217" s="31"/>
      <c r="Z217" s="33"/>
      <c r="AA217" s="33"/>
      <c r="AB217" s="31"/>
      <c r="AC217" s="33"/>
      <c r="AD217" s="33"/>
      <c r="AE217" s="31"/>
      <c r="AF217" s="33"/>
      <c r="AG217" s="33"/>
      <c r="AH217" s="33"/>
      <c r="AI217" s="33"/>
      <c r="AJ217" s="33"/>
      <c r="AK217" s="33"/>
      <c r="AL217" s="33"/>
      <c r="AM217" s="31"/>
      <c r="AN217" s="33"/>
      <c r="AO217" s="33"/>
      <c r="AP217" s="31"/>
      <c r="AQ217" s="33"/>
      <c r="AR217" s="33"/>
      <c r="AS217" s="31"/>
      <c r="AT217" s="33"/>
      <c r="AU217" s="33"/>
      <c r="AV217" s="33"/>
      <c r="AW217" s="33"/>
      <c r="AX217" s="33"/>
      <c r="AY217" s="33"/>
      <c r="AZ217" s="33"/>
      <c r="BA217" s="31"/>
      <c r="BB217" s="33"/>
      <c r="BC217" s="33"/>
      <c r="BD217" s="31"/>
      <c r="BE217" s="33"/>
      <c r="BF217" s="33"/>
      <c r="BG217" s="33"/>
      <c r="BH217" s="31"/>
      <c r="BJ217" s="1"/>
      <c r="BO217" s="1"/>
      <c r="BP217" s="1"/>
    </row>
    <row r="218" spans="1:68">
      <c r="A218" s="1"/>
      <c r="B218" s="1"/>
      <c r="C218" s="1"/>
      <c r="D218" s="1"/>
      <c r="E218" s="1"/>
      <c r="F218" s="33"/>
      <c r="G218" s="33"/>
      <c r="H218" s="33"/>
      <c r="I218" s="33"/>
      <c r="J218" s="33"/>
      <c r="K218" s="31"/>
      <c r="L218" s="33"/>
      <c r="M218" s="33"/>
      <c r="N218" s="33"/>
      <c r="O218" s="33"/>
      <c r="P218" s="33"/>
      <c r="Q218" s="31"/>
      <c r="R218" s="33"/>
      <c r="S218" s="33"/>
      <c r="T218" s="33"/>
      <c r="U218" s="33"/>
      <c r="V218" s="33"/>
      <c r="W218" s="33"/>
      <c r="X218" s="33"/>
      <c r="Y218" s="31"/>
      <c r="Z218" s="33"/>
      <c r="AA218" s="33"/>
      <c r="AB218" s="31"/>
      <c r="AC218" s="33"/>
      <c r="AD218" s="33"/>
      <c r="AE218" s="31"/>
      <c r="AF218" s="33"/>
      <c r="AG218" s="33"/>
      <c r="AH218" s="33"/>
      <c r="AI218" s="33"/>
      <c r="AJ218" s="33"/>
      <c r="AK218" s="33"/>
      <c r="AL218" s="33"/>
      <c r="AM218" s="31"/>
      <c r="AN218" s="33"/>
      <c r="AO218" s="33"/>
      <c r="AP218" s="31"/>
      <c r="AQ218" s="33"/>
      <c r="AR218" s="33"/>
      <c r="AS218" s="31"/>
      <c r="AT218" s="33"/>
      <c r="AU218" s="33"/>
      <c r="AV218" s="33"/>
      <c r="AW218" s="33"/>
      <c r="AX218" s="33"/>
      <c r="AY218" s="33"/>
      <c r="AZ218" s="33"/>
      <c r="BA218" s="31"/>
      <c r="BB218" s="33"/>
      <c r="BC218" s="33"/>
      <c r="BD218" s="31"/>
      <c r="BE218" s="33"/>
      <c r="BF218" s="33"/>
      <c r="BG218" s="33"/>
      <c r="BH218" s="31"/>
      <c r="BJ218" s="1"/>
      <c r="BO218" s="1"/>
      <c r="BP218" s="1"/>
    </row>
    <row r="219" spans="1:68">
      <c r="A219" s="1"/>
      <c r="B219" s="1"/>
      <c r="C219" s="1"/>
      <c r="D219" s="1"/>
      <c r="E219" s="1"/>
      <c r="F219" s="33"/>
      <c r="G219" s="33"/>
      <c r="H219" s="33"/>
      <c r="I219" s="33"/>
      <c r="J219" s="33"/>
      <c r="K219" s="31"/>
      <c r="L219" s="33"/>
      <c r="M219" s="33"/>
      <c r="N219" s="33"/>
      <c r="O219" s="33"/>
      <c r="P219" s="33"/>
      <c r="Q219" s="31"/>
      <c r="R219" s="33"/>
      <c r="S219" s="33"/>
      <c r="T219" s="33"/>
      <c r="U219" s="33"/>
      <c r="V219" s="33"/>
      <c r="W219" s="33"/>
      <c r="X219" s="33"/>
      <c r="Y219" s="31"/>
      <c r="Z219" s="33"/>
      <c r="AA219" s="33"/>
      <c r="AB219" s="31"/>
      <c r="AC219" s="33"/>
      <c r="AD219" s="33"/>
      <c r="AE219" s="31"/>
      <c r="AF219" s="33"/>
      <c r="AG219" s="33"/>
      <c r="AH219" s="33"/>
      <c r="AI219" s="33"/>
      <c r="AJ219" s="33"/>
      <c r="AK219" s="33"/>
      <c r="AL219" s="33"/>
      <c r="AM219" s="31"/>
      <c r="AN219" s="33"/>
      <c r="AO219" s="33"/>
      <c r="AP219" s="31"/>
      <c r="AQ219" s="33"/>
      <c r="AR219" s="33"/>
      <c r="AS219" s="31"/>
      <c r="AT219" s="33"/>
      <c r="AU219" s="33"/>
      <c r="AV219" s="33"/>
      <c r="AW219" s="33"/>
      <c r="AX219" s="33"/>
      <c r="AY219" s="33"/>
      <c r="AZ219" s="33"/>
      <c r="BA219" s="31"/>
      <c r="BB219" s="33"/>
      <c r="BC219" s="33"/>
      <c r="BD219" s="31"/>
      <c r="BE219" s="33"/>
      <c r="BF219" s="33"/>
      <c r="BG219" s="33"/>
      <c r="BH219" s="31"/>
      <c r="BJ219" s="1"/>
      <c r="BO219" s="1"/>
      <c r="BP219" s="1"/>
    </row>
    <row r="220" spans="1:68">
      <c r="A220" s="1"/>
      <c r="B220" s="1"/>
      <c r="C220" s="1"/>
      <c r="D220" s="1"/>
      <c r="E220" s="1"/>
      <c r="F220" s="33"/>
      <c r="G220" s="33"/>
      <c r="H220" s="33"/>
      <c r="I220" s="33"/>
      <c r="J220" s="33"/>
      <c r="K220" s="31"/>
      <c r="L220" s="33"/>
      <c r="M220" s="33"/>
      <c r="N220" s="33"/>
      <c r="O220" s="33"/>
      <c r="P220" s="33"/>
      <c r="Q220" s="31"/>
      <c r="R220" s="33"/>
      <c r="S220" s="33"/>
      <c r="T220" s="33"/>
      <c r="U220" s="33"/>
      <c r="V220" s="33"/>
      <c r="W220" s="33"/>
      <c r="X220" s="33"/>
      <c r="Y220" s="31"/>
      <c r="Z220" s="33"/>
      <c r="AA220" s="33"/>
      <c r="AB220" s="31"/>
      <c r="AC220" s="33"/>
      <c r="AD220" s="33"/>
      <c r="AE220" s="31"/>
      <c r="AF220" s="33"/>
      <c r="AG220" s="33"/>
      <c r="AH220" s="33"/>
      <c r="AI220" s="33"/>
      <c r="AJ220" s="33"/>
      <c r="AK220" s="33"/>
      <c r="AL220" s="33"/>
      <c r="AM220" s="31"/>
      <c r="AN220" s="33"/>
      <c r="AO220" s="33"/>
      <c r="AP220" s="31"/>
      <c r="AQ220" s="33"/>
      <c r="AR220" s="33"/>
      <c r="AS220" s="31"/>
      <c r="AT220" s="33"/>
      <c r="AU220" s="33"/>
      <c r="AV220" s="33"/>
      <c r="AW220" s="33"/>
      <c r="AX220" s="33"/>
      <c r="AY220" s="33"/>
      <c r="AZ220" s="33"/>
      <c r="BA220" s="31"/>
      <c r="BB220" s="33"/>
      <c r="BC220" s="33"/>
      <c r="BD220" s="31"/>
      <c r="BE220" s="33"/>
      <c r="BF220" s="33"/>
      <c r="BG220" s="33"/>
      <c r="BH220" s="31"/>
      <c r="BJ220" s="1"/>
      <c r="BO220" s="1"/>
      <c r="BP220" s="1"/>
    </row>
    <row r="221" spans="1:68">
      <c r="A221" s="1"/>
      <c r="B221" s="1"/>
      <c r="C221" s="1"/>
      <c r="D221" s="1"/>
      <c r="E221" s="1"/>
      <c r="F221" s="33"/>
      <c r="G221" s="33"/>
      <c r="H221" s="33"/>
      <c r="I221" s="33"/>
      <c r="J221" s="33"/>
      <c r="K221" s="31"/>
      <c r="L221" s="33"/>
      <c r="M221" s="33"/>
      <c r="N221" s="33"/>
      <c r="O221" s="33"/>
      <c r="P221" s="33"/>
      <c r="Q221" s="31"/>
      <c r="R221" s="33"/>
      <c r="S221" s="33"/>
      <c r="T221" s="33"/>
      <c r="U221" s="33"/>
      <c r="V221" s="33"/>
      <c r="W221" s="33"/>
      <c r="X221" s="33"/>
      <c r="Y221" s="31"/>
      <c r="Z221" s="33"/>
      <c r="AA221" s="33"/>
      <c r="AB221" s="31"/>
      <c r="AC221" s="33"/>
      <c r="AD221" s="33"/>
      <c r="AE221" s="31"/>
      <c r="AF221" s="33"/>
      <c r="AG221" s="33"/>
      <c r="AH221" s="33"/>
      <c r="AI221" s="33"/>
      <c r="AJ221" s="33"/>
      <c r="AK221" s="33"/>
      <c r="AL221" s="33"/>
      <c r="AM221" s="31"/>
      <c r="AN221" s="33"/>
      <c r="AO221" s="33"/>
      <c r="AP221" s="31"/>
      <c r="AQ221" s="33"/>
      <c r="AR221" s="33"/>
      <c r="AS221" s="31"/>
      <c r="AT221" s="33"/>
      <c r="AU221" s="33"/>
      <c r="AV221" s="33"/>
      <c r="AW221" s="33"/>
      <c r="AX221" s="33"/>
      <c r="AY221" s="33"/>
      <c r="AZ221" s="33"/>
      <c r="BA221" s="31"/>
      <c r="BB221" s="33"/>
      <c r="BC221" s="33"/>
      <c r="BD221" s="31"/>
      <c r="BE221" s="33"/>
      <c r="BF221" s="33"/>
      <c r="BG221" s="33"/>
      <c r="BH221" s="31"/>
      <c r="BJ221" s="1"/>
      <c r="BO221" s="1"/>
      <c r="BP221" s="1"/>
    </row>
    <row r="222" spans="1:68">
      <c r="A222" s="1"/>
      <c r="B222" s="1"/>
      <c r="C222" s="1"/>
      <c r="D222" s="1"/>
      <c r="E222" s="1"/>
      <c r="F222" s="33"/>
      <c r="G222" s="33"/>
      <c r="H222" s="33"/>
      <c r="I222" s="33"/>
      <c r="J222" s="33"/>
      <c r="K222" s="31"/>
      <c r="L222" s="33"/>
      <c r="M222" s="33"/>
      <c r="N222" s="33"/>
      <c r="O222" s="33"/>
      <c r="P222" s="33"/>
      <c r="Q222" s="31"/>
      <c r="R222" s="33"/>
      <c r="S222" s="33"/>
      <c r="T222" s="33"/>
      <c r="U222" s="33"/>
      <c r="V222" s="33"/>
      <c r="W222" s="33"/>
      <c r="X222" s="33"/>
      <c r="Y222" s="31"/>
      <c r="Z222" s="33"/>
      <c r="AA222" s="33"/>
      <c r="AB222" s="31"/>
      <c r="AC222" s="33"/>
      <c r="AD222" s="33"/>
      <c r="AE222" s="31"/>
      <c r="AF222" s="33"/>
      <c r="AG222" s="33"/>
      <c r="AH222" s="33"/>
      <c r="AI222" s="33"/>
      <c r="AJ222" s="33"/>
      <c r="AK222" s="33"/>
      <c r="AL222" s="33"/>
      <c r="AM222" s="31"/>
      <c r="AN222" s="33"/>
      <c r="AO222" s="33"/>
      <c r="AP222" s="31"/>
      <c r="AQ222" s="33"/>
      <c r="AR222" s="33"/>
      <c r="AS222" s="31"/>
      <c r="AT222" s="33"/>
      <c r="AU222" s="33"/>
      <c r="AV222" s="33"/>
      <c r="AW222" s="33"/>
      <c r="AX222" s="33"/>
      <c r="AY222" s="33"/>
      <c r="AZ222" s="33"/>
      <c r="BA222" s="31"/>
      <c r="BB222" s="33"/>
      <c r="BC222" s="33"/>
      <c r="BD222" s="31"/>
      <c r="BE222" s="33"/>
      <c r="BF222" s="33"/>
      <c r="BG222" s="33"/>
      <c r="BH222" s="31"/>
      <c r="BJ222" s="1"/>
      <c r="BO222" s="1"/>
      <c r="BP222" s="1"/>
    </row>
    <row r="223" spans="1:68">
      <c r="A223" s="1"/>
      <c r="B223" s="1"/>
      <c r="C223" s="1"/>
      <c r="D223" s="1"/>
      <c r="E223" s="1"/>
      <c r="F223" s="33"/>
      <c r="G223" s="33"/>
      <c r="H223" s="33"/>
      <c r="I223" s="33"/>
      <c r="J223" s="33"/>
      <c r="K223" s="31"/>
      <c r="L223" s="33"/>
      <c r="M223" s="33"/>
      <c r="N223" s="33"/>
      <c r="O223" s="33"/>
      <c r="P223" s="33"/>
      <c r="Q223" s="31"/>
      <c r="R223" s="33"/>
      <c r="S223" s="33"/>
      <c r="T223" s="33"/>
      <c r="U223" s="33"/>
      <c r="V223" s="33"/>
      <c r="W223" s="33"/>
      <c r="X223" s="33"/>
      <c r="Y223" s="31"/>
      <c r="Z223" s="33"/>
      <c r="AA223" s="33"/>
      <c r="AB223" s="31"/>
      <c r="AC223" s="33"/>
      <c r="AD223" s="33"/>
      <c r="AE223" s="31"/>
      <c r="AF223" s="33"/>
      <c r="AG223" s="33"/>
      <c r="AH223" s="33"/>
      <c r="AI223" s="33"/>
      <c r="AJ223" s="33"/>
      <c r="AK223" s="33"/>
      <c r="AL223" s="33"/>
      <c r="AM223" s="31"/>
      <c r="AN223" s="33"/>
      <c r="AO223" s="33"/>
      <c r="AP223" s="31"/>
      <c r="AQ223" s="33"/>
      <c r="AR223" s="33"/>
      <c r="AS223" s="31"/>
      <c r="AT223" s="33"/>
      <c r="AU223" s="33"/>
      <c r="AV223" s="33"/>
      <c r="AW223" s="33"/>
      <c r="AX223" s="33"/>
      <c r="AY223" s="33"/>
      <c r="AZ223" s="33"/>
      <c r="BA223" s="31"/>
      <c r="BB223" s="33"/>
      <c r="BC223" s="33"/>
      <c r="BD223" s="31"/>
      <c r="BE223" s="33"/>
      <c r="BF223" s="33"/>
      <c r="BG223" s="33"/>
      <c r="BH223" s="31"/>
      <c r="BJ223" s="1"/>
      <c r="BO223" s="1"/>
      <c r="BP223" s="1"/>
    </row>
    <row r="224" spans="1:68">
      <c r="A224" s="1"/>
      <c r="B224" s="1"/>
      <c r="C224" s="1"/>
      <c r="D224" s="1"/>
      <c r="E224" s="1"/>
      <c r="F224" s="33"/>
      <c r="G224" s="33"/>
      <c r="H224" s="33"/>
      <c r="I224" s="33"/>
      <c r="J224" s="33"/>
      <c r="K224" s="31"/>
      <c r="L224" s="33"/>
      <c r="M224" s="33"/>
      <c r="N224" s="33"/>
      <c r="O224" s="33"/>
      <c r="P224" s="33"/>
      <c r="Q224" s="31"/>
      <c r="R224" s="33"/>
      <c r="S224" s="33"/>
      <c r="T224" s="33"/>
      <c r="U224" s="33"/>
      <c r="V224" s="33"/>
      <c r="W224" s="33"/>
      <c r="X224" s="33"/>
      <c r="Y224" s="31"/>
      <c r="Z224" s="33"/>
      <c r="AA224" s="33"/>
      <c r="AB224" s="31"/>
      <c r="AC224" s="33"/>
      <c r="AD224" s="33"/>
      <c r="AE224" s="31"/>
      <c r="AF224" s="33"/>
      <c r="AG224" s="33"/>
      <c r="AH224" s="33"/>
      <c r="AI224" s="33"/>
      <c r="AJ224" s="33"/>
      <c r="AK224" s="33"/>
      <c r="AL224" s="33"/>
      <c r="AM224" s="31"/>
      <c r="AN224" s="33"/>
      <c r="AO224" s="33"/>
      <c r="AP224" s="31"/>
      <c r="AQ224" s="33"/>
      <c r="AR224" s="33"/>
      <c r="AS224" s="31"/>
      <c r="AT224" s="33"/>
      <c r="AU224" s="33"/>
      <c r="AV224" s="33"/>
      <c r="AW224" s="33"/>
      <c r="AX224" s="33"/>
      <c r="AY224" s="33"/>
      <c r="AZ224" s="33"/>
      <c r="BA224" s="31"/>
      <c r="BB224" s="33"/>
      <c r="BC224" s="33"/>
      <c r="BD224" s="31"/>
      <c r="BE224" s="33"/>
      <c r="BF224" s="33"/>
      <c r="BG224" s="33"/>
      <c r="BH224" s="31"/>
      <c r="BJ224" s="1"/>
      <c r="BO224" s="1"/>
      <c r="BP224" s="1"/>
    </row>
    <row r="225" spans="1:68">
      <c r="A225" s="1"/>
      <c r="B225" s="1"/>
      <c r="C225" s="1"/>
      <c r="D225" s="1"/>
      <c r="E225" s="1"/>
      <c r="F225" s="33"/>
      <c r="G225" s="33"/>
      <c r="H225" s="33"/>
      <c r="I225" s="33"/>
      <c r="J225" s="33"/>
      <c r="K225" s="31"/>
      <c r="L225" s="33"/>
      <c r="M225" s="33"/>
      <c r="N225" s="33"/>
      <c r="O225" s="33"/>
      <c r="P225" s="33"/>
      <c r="Q225" s="31"/>
      <c r="R225" s="33"/>
      <c r="S225" s="33"/>
      <c r="T225" s="33"/>
      <c r="U225" s="33"/>
      <c r="V225" s="33"/>
      <c r="W225" s="33"/>
      <c r="X225" s="33"/>
      <c r="Y225" s="31"/>
      <c r="Z225" s="33"/>
      <c r="AA225" s="33"/>
      <c r="AB225" s="31"/>
      <c r="AC225" s="33"/>
      <c r="AD225" s="33"/>
      <c r="AE225" s="31"/>
      <c r="AF225" s="33"/>
      <c r="AG225" s="33"/>
      <c r="AH225" s="33"/>
      <c r="AI225" s="33"/>
      <c r="AJ225" s="33"/>
      <c r="AK225" s="33"/>
      <c r="AL225" s="33"/>
      <c r="AM225" s="31"/>
      <c r="AN225" s="33"/>
      <c r="AO225" s="33"/>
      <c r="AP225" s="31"/>
      <c r="AQ225" s="33"/>
      <c r="AR225" s="33"/>
      <c r="AS225" s="31"/>
      <c r="AT225" s="33"/>
      <c r="AU225" s="33"/>
      <c r="AV225" s="33"/>
      <c r="AW225" s="33"/>
      <c r="AX225" s="33"/>
      <c r="AY225" s="33"/>
      <c r="AZ225" s="33"/>
      <c r="BA225" s="31"/>
      <c r="BB225" s="33"/>
      <c r="BC225" s="33"/>
      <c r="BD225" s="31"/>
      <c r="BE225" s="33"/>
      <c r="BF225" s="33"/>
      <c r="BG225" s="33"/>
      <c r="BH225" s="31"/>
      <c r="BJ225" s="1"/>
      <c r="BO225" s="1"/>
      <c r="BP225" s="1"/>
    </row>
    <row r="226" spans="1:68">
      <c r="A226" s="1"/>
      <c r="B226" s="1"/>
      <c r="C226" s="1"/>
      <c r="D226" s="1"/>
      <c r="E226" s="1"/>
      <c r="F226" s="33"/>
      <c r="G226" s="33"/>
      <c r="H226" s="33"/>
      <c r="I226" s="33"/>
      <c r="J226" s="33"/>
      <c r="K226" s="31"/>
      <c r="L226" s="33"/>
      <c r="M226" s="33"/>
      <c r="N226" s="33"/>
      <c r="O226" s="33"/>
      <c r="P226" s="33"/>
      <c r="Q226" s="31"/>
      <c r="R226" s="33"/>
      <c r="S226" s="33"/>
      <c r="T226" s="33"/>
      <c r="U226" s="33"/>
      <c r="V226" s="33"/>
      <c r="W226" s="33"/>
      <c r="X226" s="33"/>
      <c r="Y226" s="31"/>
      <c r="Z226" s="33"/>
      <c r="AA226" s="33"/>
      <c r="AB226" s="31"/>
      <c r="AC226" s="33"/>
      <c r="AD226" s="33"/>
      <c r="AE226" s="31"/>
      <c r="AF226" s="33"/>
      <c r="AG226" s="33"/>
      <c r="AH226" s="33"/>
      <c r="AI226" s="33"/>
      <c r="AJ226" s="33"/>
      <c r="AK226" s="33"/>
      <c r="AL226" s="33"/>
      <c r="AM226" s="31"/>
      <c r="AN226" s="33"/>
      <c r="AO226" s="33"/>
      <c r="AP226" s="31"/>
      <c r="AQ226" s="33"/>
      <c r="AR226" s="33"/>
      <c r="AS226" s="31"/>
      <c r="AT226" s="33"/>
      <c r="AU226" s="33"/>
      <c r="AV226" s="33"/>
      <c r="AW226" s="33"/>
      <c r="AX226" s="33"/>
      <c r="AY226" s="33"/>
      <c r="AZ226" s="33"/>
      <c r="BA226" s="31"/>
      <c r="BB226" s="33"/>
      <c r="BC226" s="33"/>
      <c r="BD226" s="31"/>
      <c r="BE226" s="33"/>
      <c r="BF226" s="33"/>
      <c r="BG226" s="33"/>
      <c r="BH226" s="31"/>
      <c r="BJ226" s="1"/>
      <c r="BO226" s="1"/>
      <c r="BP226" s="1"/>
    </row>
    <row r="227" spans="1:68">
      <c r="A227" s="1"/>
      <c r="B227" s="1"/>
      <c r="C227" s="1"/>
      <c r="D227" s="1"/>
      <c r="E227" s="1"/>
      <c r="F227" s="33"/>
      <c r="G227" s="33"/>
      <c r="H227" s="33"/>
      <c r="I227" s="33"/>
      <c r="J227" s="33"/>
      <c r="K227" s="31"/>
      <c r="L227" s="33"/>
      <c r="M227" s="33"/>
      <c r="N227" s="33"/>
      <c r="O227" s="33"/>
      <c r="P227" s="33"/>
      <c r="Q227" s="31"/>
      <c r="R227" s="33"/>
      <c r="S227" s="33"/>
      <c r="T227" s="33"/>
      <c r="U227" s="33"/>
      <c r="V227" s="33"/>
      <c r="W227" s="33"/>
      <c r="X227" s="33"/>
      <c r="Y227" s="31"/>
      <c r="Z227" s="33"/>
      <c r="AA227" s="33"/>
      <c r="AB227" s="31"/>
      <c r="AC227" s="33"/>
      <c r="AD227" s="33"/>
      <c r="AE227" s="31"/>
      <c r="AF227" s="33"/>
      <c r="AG227" s="33"/>
      <c r="AH227" s="33"/>
      <c r="AI227" s="33"/>
      <c r="AJ227" s="33"/>
      <c r="AK227" s="33"/>
      <c r="AL227" s="33"/>
      <c r="AM227" s="31"/>
      <c r="AN227" s="33"/>
      <c r="AO227" s="33"/>
      <c r="AP227" s="31"/>
      <c r="AQ227" s="33"/>
      <c r="AR227" s="33"/>
      <c r="AS227" s="31"/>
      <c r="AT227" s="33"/>
      <c r="AU227" s="33"/>
      <c r="AV227" s="33"/>
      <c r="AW227" s="33"/>
      <c r="AX227" s="33"/>
      <c r="AY227" s="33"/>
      <c r="AZ227" s="33"/>
      <c r="BA227" s="31"/>
      <c r="BB227" s="33"/>
      <c r="BC227" s="33"/>
      <c r="BD227" s="31"/>
      <c r="BE227" s="33"/>
      <c r="BF227" s="33"/>
      <c r="BG227" s="33"/>
      <c r="BH227" s="31"/>
      <c r="BJ227" s="1"/>
      <c r="BO227" s="1"/>
      <c r="BP227" s="1"/>
    </row>
    <row r="228" spans="1:68">
      <c r="A228" s="1"/>
      <c r="B228" s="1"/>
      <c r="C228" s="1"/>
      <c r="D228" s="1"/>
      <c r="E228" s="1"/>
      <c r="F228" s="33"/>
      <c r="G228" s="33"/>
      <c r="H228" s="33"/>
      <c r="I228" s="33"/>
      <c r="J228" s="33"/>
      <c r="K228" s="31"/>
      <c r="L228" s="33"/>
      <c r="M228" s="33"/>
      <c r="N228" s="33"/>
      <c r="O228" s="33"/>
      <c r="P228" s="33"/>
      <c r="Q228" s="31"/>
      <c r="R228" s="33"/>
      <c r="S228" s="33"/>
      <c r="T228" s="33"/>
      <c r="U228" s="33"/>
      <c r="V228" s="33"/>
      <c r="W228" s="33"/>
      <c r="X228" s="33"/>
      <c r="Y228" s="31"/>
      <c r="Z228" s="33"/>
      <c r="AA228" s="33"/>
      <c r="AB228" s="31"/>
      <c r="AC228" s="33"/>
      <c r="AD228" s="33"/>
      <c r="AE228" s="31"/>
      <c r="AF228" s="33"/>
      <c r="AG228" s="33"/>
      <c r="AH228" s="33"/>
      <c r="AI228" s="33"/>
      <c r="AJ228" s="33"/>
      <c r="AK228" s="33"/>
      <c r="AL228" s="33"/>
      <c r="AM228" s="31"/>
      <c r="AN228" s="33"/>
      <c r="AO228" s="33"/>
      <c r="AP228" s="31"/>
      <c r="AQ228" s="33"/>
      <c r="AR228" s="33"/>
      <c r="AS228" s="31"/>
      <c r="AT228" s="33"/>
      <c r="AU228" s="33"/>
      <c r="AV228" s="33"/>
      <c r="AW228" s="33"/>
      <c r="AX228" s="33"/>
      <c r="AY228" s="33"/>
      <c r="AZ228" s="33"/>
      <c r="BA228" s="31"/>
      <c r="BB228" s="33"/>
      <c r="BC228" s="33"/>
      <c r="BD228" s="31"/>
      <c r="BE228" s="33"/>
      <c r="BF228" s="33"/>
      <c r="BG228" s="33"/>
      <c r="BH228" s="31"/>
      <c r="BJ228" s="1"/>
      <c r="BO228" s="1"/>
      <c r="BP228" s="1"/>
    </row>
    <row r="229" spans="1:68">
      <c r="A229" s="1"/>
      <c r="B229" s="1"/>
      <c r="C229" s="1"/>
      <c r="D229" s="1"/>
      <c r="E229" s="1"/>
      <c r="F229" s="33"/>
      <c r="G229" s="33"/>
      <c r="H229" s="33"/>
      <c r="I229" s="33"/>
      <c r="J229" s="33"/>
      <c r="K229" s="31"/>
      <c r="L229" s="33"/>
      <c r="M229" s="33"/>
      <c r="N229" s="33"/>
      <c r="O229" s="33"/>
      <c r="P229" s="33"/>
      <c r="Q229" s="31"/>
      <c r="R229" s="33"/>
      <c r="S229" s="33"/>
      <c r="T229" s="33"/>
      <c r="U229" s="33"/>
      <c r="V229" s="33"/>
      <c r="W229" s="33"/>
      <c r="X229" s="33"/>
      <c r="Y229" s="31"/>
      <c r="Z229" s="33"/>
      <c r="AA229" s="33"/>
      <c r="AB229" s="31"/>
      <c r="AC229" s="33"/>
      <c r="AD229" s="33"/>
      <c r="AE229" s="31"/>
      <c r="AF229" s="33"/>
      <c r="AG229" s="33"/>
      <c r="AH229" s="33"/>
      <c r="AI229" s="33"/>
      <c r="AJ229" s="33"/>
      <c r="AK229" s="33"/>
      <c r="AL229" s="33"/>
      <c r="AM229" s="31"/>
      <c r="AN229" s="33"/>
      <c r="AO229" s="33"/>
      <c r="AP229" s="31"/>
      <c r="AQ229" s="33"/>
      <c r="AR229" s="33"/>
      <c r="AS229" s="31"/>
      <c r="AT229" s="33"/>
      <c r="AU229" s="33"/>
      <c r="AV229" s="33"/>
      <c r="AW229" s="33"/>
      <c r="AX229" s="33"/>
      <c r="AY229" s="33"/>
      <c r="AZ229" s="33"/>
      <c r="BA229" s="31"/>
      <c r="BB229" s="33"/>
      <c r="BC229" s="33"/>
      <c r="BD229" s="31"/>
      <c r="BE229" s="33"/>
      <c r="BF229" s="33"/>
      <c r="BG229" s="33"/>
      <c r="BH229" s="31"/>
      <c r="BJ229" s="1"/>
      <c r="BO229" s="1"/>
      <c r="BP229" s="1"/>
    </row>
    <row r="230" spans="1:68">
      <c r="A230" s="1"/>
      <c r="B230" s="1"/>
      <c r="C230" s="1"/>
      <c r="D230" s="1"/>
      <c r="E230" s="1"/>
      <c r="F230" s="33"/>
      <c r="G230" s="33"/>
      <c r="H230" s="33"/>
      <c r="I230" s="33"/>
      <c r="J230" s="33"/>
      <c r="K230" s="31"/>
      <c r="L230" s="33"/>
      <c r="M230" s="33"/>
      <c r="N230" s="33"/>
      <c r="O230" s="33"/>
      <c r="P230" s="33"/>
      <c r="Q230" s="31"/>
      <c r="R230" s="33"/>
      <c r="S230" s="33"/>
      <c r="T230" s="33"/>
      <c r="U230" s="33"/>
      <c r="V230" s="33"/>
      <c r="W230" s="33"/>
      <c r="X230" s="33"/>
      <c r="Y230" s="31"/>
      <c r="Z230" s="33"/>
      <c r="AA230" s="33"/>
      <c r="AB230" s="31"/>
      <c r="AC230" s="33"/>
      <c r="AD230" s="33"/>
      <c r="AE230" s="31"/>
      <c r="AF230" s="33"/>
      <c r="AG230" s="33"/>
      <c r="AH230" s="33"/>
      <c r="AI230" s="33"/>
      <c r="AJ230" s="33"/>
      <c r="AK230" s="33"/>
      <c r="AL230" s="33"/>
      <c r="AM230" s="31"/>
      <c r="AN230" s="33"/>
      <c r="AO230" s="33"/>
      <c r="AP230" s="31"/>
      <c r="AQ230" s="33"/>
      <c r="AR230" s="33"/>
      <c r="AS230" s="31"/>
      <c r="AT230" s="33"/>
      <c r="AU230" s="33"/>
      <c r="AV230" s="33"/>
      <c r="AW230" s="33"/>
      <c r="AX230" s="33"/>
      <c r="AY230" s="33"/>
      <c r="AZ230" s="33"/>
      <c r="BA230" s="31"/>
      <c r="BB230" s="33"/>
      <c r="BC230" s="33"/>
      <c r="BD230" s="31"/>
      <c r="BE230" s="33"/>
      <c r="BF230" s="33"/>
      <c r="BG230" s="33"/>
      <c r="BH230" s="31"/>
      <c r="BJ230" s="1"/>
      <c r="BO230" s="1"/>
      <c r="BP230" s="1"/>
    </row>
    <row r="231" spans="1:68">
      <c r="A231" s="1"/>
      <c r="B231" s="1"/>
      <c r="C231" s="1"/>
      <c r="D231" s="1"/>
      <c r="E231" s="1"/>
      <c r="F231" s="33"/>
      <c r="G231" s="33"/>
      <c r="H231" s="33"/>
      <c r="I231" s="33"/>
      <c r="J231" s="33"/>
      <c r="K231" s="31"/>
      <c r="L231" s="33"/>
      <c r="M231" s="33"/>
      <c r="N231" s="33"/>
      <c r="O231" s="33"/>
      <c r="P231" s="33"/>
      <c r="Q231" s="31"/>
      <c r="R231" s="33"/>
      <c r="S231" s="33"/>
      <c r="T231" s="33"/>
      <c r="U231" s="33"/>
      <c r="V231" s="33"/>
      <c r="W231" s="33"/>
      <c r="X231" s="33"/>
      <c r="Y231" s="31"/>
      <c r="Z231" s="33"/>
      <c r="AA231" s="33"/>
      <c r="AB231" s="31"/>
      <c r="AC231" s="33"/>
      <c r="AD231" s="33"/>
      <c r="AE231" s="31"/>
      <c r="AF231" s="33"/>
      <c r="AG231" s="33"/>
      <c r="AH231" s="33"/>
      <c r="AI231" s="33"/>
      <c r="AJ231" s="33"/>
      <c r="AK231" s="33"/>
      <c r="AL231" s="33"/>
      <c r="AM231" s="31"/>
      <c r="AN231" s="33"/>
      <c r="AO231" s="33"/>
      <c r="AP231" s="31"/>
      <c r="AQ231" s="33"/>
      <c r="AR231" s="33"/>
      <c r="AS231" s="31"/>
      <c r="AT231" s="33"/>
      <c r="AU231" s="33"/>
      <c r="AV231" s="33"/>
      <c r="AW231" s="33"/>
      <c r="AX231" s="33"/>
      <c r="AY231" s="33"/>
      <c r="AZ231" s="33"/>
      <c r="BA231" s="31"/>
      <c r="BB231" s="33"/>
      <c r="BC231" s="33"/>
      <c r="BD231" s="31"/>
      <c r="BE231" s="33"/>
      <c r="BF231" s="33"/>
      <c r="BG231" s="33"/>
      <c r="BH231" s="31"/>
      <c r="BJ231" s="1"/>
      <c r="BO231" s="1"/>
      <c r="BP231" s="1"/>
    </row>
    <row r="232" spans="1:68">
      <c r="A232" s="1"/>
      <c r="B232" s="1"/>
      <c r="C232" s="1"/>
      <c r="D232" s="1"/>
      <c r="E232" s="1"/>
      <c r="F232" s="33"/>
      <c r="G232" s="33"/>
      <c r="H232" s="33"/>
      <c r="I232" s="33"/>
      <c r="J232" s="33"/>
      <c r="K232" s="31"/>
      <c r="L232" s="33"/>
      <c r="M232" s="33"/>
      <c r="N232" s="33"/>
      <c r="O232" s="33"/>
      <c r="P232" s="33"/>
      <c r="Q232" s="31"/>
      <c r="R232" s="33"/>
      <c r="S232" s="33"/>
      <c r="T232" s="33"/>
      <c r="U232" s="33"/>
      <c r="V232" s="33"/>
      <c r="W232" s="33"/>
      <c r="X232" s="33"/>
      <c r="Y232" s="31"/>
      <c r="Z232" s="33"/>
      <c r="AA232" s="33"/>
      <c r="AB232" s="31"/>
      <c r="AC232" s="33"/>
      <c r="AD232" s="33"/>
      <c r="AE232" s="31"/>
      <c r="AF232" s="33"/>
      <c r="AG232" s="33"/>
      <c r="AH232" s="33"/>
      <c r="AI232" s="33"/>
      <c r="AJ232" s="33"/>
      <c r="AK232" s="33"/>
      <c r="AL232" s="33"/>
      <c r="AM232" s="31"/>
      <c r="AN232" s="33"/>
      <c r="AO232" s="33"/>
      <c r="AP232" s="31"/>
      <c r="AQ232" s="33"/>
      <c r="AR232" s="33"/>
      <c r="AS232" s="31"/>
      <c r="AT232" s="33"/>
      <c r="AU232" s="33"/>
      <c r="AV232" s="33"/>
      <c r="AW232" s="33"/>
      <c r="AX232" s="33"/>
      <c r="AY232" s="33"/>
      <c r="AZ232" s="33"/>
      <c r="BA232" s="31"/>
      <c r="BB232" s="33"/>
      <c r="BC232" s="33"/>
      <c r="BD232" s="31"/>
      <c r="BE232" s="33"/>
      <c r="BF232" s="33"/>
      <c r="BG232" s="33"/>
      <c r="BH232" s="31"/>
      <c r="BJ232" s="1"/>
      <c r="BO232" s="1"/>
      <c r="BP232" s="1"/>
    </row>
    <row r="233" spans="1:68">
      <c r="A233" s="1"/>
      <c r="B233" s="1"/>
      <c r="C233" s="1"/>
      <c r="D233" s="1"/>
      <c r="E233" s="1"/>
      <c r="F233" s="33"/>
      <c r="G233" s="33"/>
      <c r="H233" s="33"/>
      <c r="I233" s="33"/>
      <c r="J233" s="33"/>
      <c r="K233" s="31"/>
      <c r="L233" s="33"/>
      <c r="M233" s="33"/>
      <c r="N233" s="33"/>
      <c r="O233" s="33"/>
      <c r="P233" s="33"/>
      <c r="Q233" s="31"/>
      <c r="R233" s="33"/>
      <c r="S233" s="33"/>
      <c r="T233" s="33"/>
      <c r="U233" s="33"/>
      <c r="V233" s="33"/>
      <c r="W233" s="33"/>
      <c r="X233" s="33"/>
      <c r="Y233" s="31"/>
      <c r="Z233" s="33"/>
      <c r="AA233" s="33"/>
      <c r="AB233" s="31"/>
      <c r="AC233" s="33"/>
      <c r="AD233" s="33"/>
      <c r="AE233" s="31"/>
      <c r="AF233" s="33"/>
      <c r="AG233" s="33"/>
      <c r="AH233" s="33"/>
      <c r="AI233" s="33"/>
      <c r="AJ233" s="33"/>
      <c r="AK233" s="33"/>
      <c r="AL233" s="33"/>
      <c r="AM233" s="31"/>
      <c r="AN233" s="33"/>
      <c r="AO233" s="33"/>
      <c r="AP233" s="31"/>
      <c r="AQ233" s="33"/>
      <c r="AR233" s="33"/>
      <c r="AS233" s="31"/>
      <c r="AT233" s="33"/>
      <c r="AU233" s="33"/>
      <c r="AV233" s="33"/>
      <c r="AW233" s="33"/>
      <c r="AX233" s="33"/>
      <c r="AY233" s="33"/>
      <c r="AZ233" s="33"/>
      <c r="BA233" s="31"/>
      <c r="BB233" s="33"/>
      <c r="BC233" s="33"/>
      <c r="BD233" s="31"/>
      <c r="BE233" s="33"/>
      <c r="BF233" s="33"/>
      <c r="BG233" s="33"/>
      <c r="BH233" s="31"/>
      <c r="BJ233" s="1"/>
      <c r="BO233" s="1"/>
      <c r="BP233" s="1"/>
    </row>
    <row r="234" spans="1:68">
      <c r="A234" s="1"/>
      <c r="B234" s="1"/>
      <c r="C234" s="1"/>
      <c r="D234" s="1"/>
      <c r="E234" s="1"/>
      <c r="F234" s="33"/>
      <c r="G234" s="33"/>
      <c r="H234" s="33"/>
      <c r="I234" s="33"/>
      <c r="J234" s="33"/>
      <c r="K234" s="31"/>
      <c r="L234" s="33"/>
      <c r="M234" s="33"/>
      <c r="N234" s="33"/>
      <c r="O234" s="33"/>
      <c r="P234" s="33"/>
      <c r="Q234" s="31"/>
      <c r="R234" s="33"/>
      <c r="S234" s="33"/>
      <c r="T234" s="33"/>
      <c r="U234" s="33"/>
      <c r="V234" s="33"/>
      <c r="W234" s="33"/>
      <c r="X234" s="33"/>
      <c r="Y234" s="31"/>
      <c r="Z234" s="33"/>
      <c r="AA234" s="33"/>
      <c r="AB234" s="31"/>
      <c r="AC234" s="33"/>
      <c r="AD234" s="33"/>
      <c r="AE234" s="31"/>
      <c r="AF234" s="33"/>
      <c r="AG234" s="33"/>
      <c r="AH234" s="33"/>
      <c r="AI234" s="33"/>
      <c r="AJ234" s="33"/>
      <c r="AK234" s="33"/>
      <c r="AL234" s="33"/>
      <c r="AM234" s="31"/>
      <c r="AN234" s="33"/>
      <c r="AO234" s="33"/>
      <c r="AP234" s="31"/>
      <c r="AQ234" s="33"/>
      <c r="AR234" s="33"/>
      <c r="AS234" s="31"/>
      <c r="AT234" s="33"/>
      <c r="AU234" s="33"/>
      <c r="AV234" s="33"/>
      <c r="AW234" s="33"/>
      <c r="AX234" s="33"/>
      <c r="AY234" s="33"/>
      <c r="AZ234" s="33"/>
      <c r="BA234" s="31"/>
      <c r="BB234" s="33"/>
      <c r="BC234" s="33"/>
      <c r="BD234" s="31"/>
      <c r="BE234" s="33"/>
      <c r="BF234" s="33"/>
      <c r="BG234" s="33"/>
      <c r="BH234" s="31"/>
      <c r="BJ234" s="1"/>
      <c r="BO234" s="1"/>
      <c r="BP234" s="1"/>
    </row>
    <row r="235" spans="1:68">
      <c r="A235" s="1"/>
      <c r="B235" s="1"/>
      <c r="C235" s="1"/>
      <c r="D235" s="1"/>
      <c r="E235" s="1"/>
      <c r="F235" s="33"/>
      <c r="G235" s="33"/>
      <c r="H235" s="33"/>
      <c r="I235" s="33"/>
      <c r="J235" s="33"/>
      <c r="K235" s="31"/>
      <c r="L235" s="33"/>
      <c r="M235" s="33"/>
      <c r="N235" s="33"/>
      <c r="O235" s="33"/>
      <c r="P235" s="33"/>
      <c r="Q235" s="31"/>
      <c r="R235" s="33"/>
      <c r="S235" s="33"/>
      <c r="T235" s="33"/>
      <c r="U235" s="33"/>
      <c r="V235" s="33"/>
      <c r="W235" s="33"/>
      <c r="X235" s="33"/>
      <c r="Y235" s="31"/>
      <c r="Z235" s="33"/>
      <c r="AA235" s="33"/>
      <c r="AB235" s="31"/>
      <c r="AC235" s="33"/>
      <c r="AD235" s="33"/>
      <c r="AE235" s="31"/>
      <c r="AF235" s="33"/>
      <c r="AG235" s="33"/>
      <c r="AH235" s="33"/>
      <c r="AI235" s="33"/>
      <c r="AJ235" s="33"/>
      <c r="AK235" s="33"/>
      <c r="AL235" s="33"/>
      <c r="AM235" s="31"/>
      <c r="AN235" s="33"/>
      <c r="AO235" s="33"/>
      <c r="AP235" s="31"/>
      <c r="AQ235" s="33"/>
      <c r="AR235" s="33"/>
      <c r="AS235" s="31"/>
      <c r="AT235" s="33"/>
      <c r="AU235" s="33"/>
      <c r="AV235" s="33"/>
      <c r="AW235" s="33"/>
      <c r="AX235" s="33"/>
      <c r="AY235" s="33"/>
      <c r="AZ235" s="33"/>
      <c r="BA235" s="31"/>
      <c r="BB235" s="33"/>
      <c r="BC235" s="33"/>
      <c r="BD235" s="31"/>
      <c r="BE235" s="33"/>
      <c r="BF235" s="33"/>
      <c r="BG235" s="33"/>
      <c r="BH235" s="31"/>
      <c r="BJ235" s="1"/>
      <c r="BO235" s="1"/>
      <c r="BP235" s="1"/>
    </row>
    <row r="236" spans="1:68">
      <c r="A236" s="1"/>
      <c r="B236" s="1"/>
      <c r="C236" s="1"/>
      <c r="D236" s="1"/>
      <c r="E236" s="1"/>
      <c r="F236" s="33"/>
      <c r="G236" s="33"/>
      <c r="H236" s="33"/>
      <c r="I236" s="33"/>
      <c r="J236" s="33"/>
      <c r="K236" s="31"/>
      <c r="L236" s="33"/>
      <c r="M236" s="33"/>
      <c r="N236" s="33"/>
      <c r="O236" s="33"/>
      <c r="P236" s="33"/>
      <c r="Q236" s="31"/>
      <c r="R236" s="33"/>
      <c r="S236" s="33"/>
      <c r="T236" s="33"/>
      <c r="U236" s="33"/>
      <c r="V236" s="33"/>
      <c r="W236" s="33"/>
      <c r="X236" s="33"/>
      <c r="Y236" s="31"/>
      <c r="Z236" s="33"/>
      <c r="AA236" s="33"/>
      <c r="AB236" s="31"/>
      <c r="AC236" s="33"/>
      <c r="AD236" s="33"/>
      <c r="AE236" s="31"/>
      <c r="AF236" s="33"/>
      <c r="AG236" s="33"/>
      <c r="AH236" s="33"/>
      <c r="AI236" s="33"/>
      <c r="AJ236" s="33"/>
      <c r="AK236" s="33"/>
      <c r="AL236" s="33"/>
      <c r="AM236" s="31"/>
      <c r="AN236" s="33"/>
      <c r="AO236" s="33"/>
      <c r="AP236" s="31"/>
      <c r="AQ236" s="33"/>
      <c r="AR236" s="33"/>
      <c r="AS236" s="31"/>
      <c r="AT236" s="33"/>
      <c r="AU236" s="33"/>
      <c r="AV236" s="33"/>
      <c r="AW236" s="33"/>
      <c r="AX236" s="33"/>
      <c r="AY236" s="33"/>
      <c r="AZ236" s="33"/>
      <c r="BA236" s="31"/>
      <c r="BB236" s="33"/>
      <c r="BC236" s="33"/>
      <c r="BD236" s="31"/>
      <c r="BE236" s="33"/>
      <c r="BF236" s="33"/>
      <c r="BG236" s="33"/>
      <c r="BH236" s="31"/>
      <c r="BJ236" s="1"/>
      <c r="BO236" s="1"/>
      <c r="BP236" s="1"/>
    </row>
    <row r="237" spans="1:68">
      <c r="A237" s="1"/>
      <c r="B237" s="1"/>
      <c r="C237" s="1"/>
      <c r="D237" s="1"/>
      <c r="E237" s="1"/>
      <c r="F237" s="33"/>
      <c r="G237" s="33"/>
      <c r="H237" s="33"/>
      <c r="I237" s="33"/>
      <c r="J237" s="33"/>
      <c r="K237" s="31"/>
      <c r="L237" s="33"/>
      <c r="M237" s="33"/>
      <c r="N237" s="33"/>
      <c r="O237" s="33"/>
      <c r="P237" s="33"/>
      <c r="Q237" s="31"/>
      <c r="R237" s="33"/>
      <c r="S237" s="33"/>
      <c r="T237" s="33"/>
      <c r="U237" s="33"/>
      <c r="V237" s="33"/>
      <c r="W237" s="33"/>
      <c r="X237" s="33"/>
      <c r="Y237" s="31"/>
      <c r="Z237" s="33"/>
      <c r="AA237" s="33"/>
      <c r="AB237" s="31"/>
      <c r="AC237" s="33"/>
      <c r="AD237" s="33"/>
      <c r="AE237" s="31"/>
      <c r="AF237" s="33"/>
      <c r="AG237" s="33"/>
      <c r="AH237" s="33"/>
      <c r="AI237" s="33"/>
      <c r="AJ237" s="33"/>
      <c r="AK237" s="33"/>
      <c r="AL237" s="33"/>
      <c r="AM237" s="31"/>
      <c r="AN237" s="33"/>
      <c r="AO237" s="33"/>
      <c r="AP237" s="31"/>
      <c r="AQ237" s="33"/>
      <c r="AR237" s="33"/>
      <c r="AS237" s="31"/>
      <c r="AT237" s="33"/>
      <c r="AU237" s="33"/>
      <c r="AV237" s="33"/>
      <c r="AW237" s="33"/>
      <c r="AX237" s="33"/>
      <c r="AY237" s="33"/>
      <c r="AZ237" s="33"/>
      <c r="BA237" s="31"/>
      <c r="BB237" s="33"/>
      <c r="BC237" s="33"/>
      <c r="BD237" s="31"/>
      <c r="BE237" s="33"/>
      <c r="BF237" s="33"/>
      <c r="BG237" s="33"/>
      <c r="BH237" s="31"/>
      <c r="BJ237" s="1"/>
      <c r="BO237" s="1"/>
      <c r="BP237" s="1"/>
    </row>
    <row r="238" spans="1:68">
      <c r="A238" s="1"/>
      <c r="B238" s="1"/>
      <c r="C238" s="1"/>
      <c r="D238" s="1"/>
      <c r="E238" s="1"/>
      <c r="F238" s="33"/>
      <c r="G238" s="33"/>
      <c r="H238" s="33"/>
      <c r="I238" s="33"/>
      <c r="J238" s="33"/>
      <c r="K238" s="31"/>
      <c r="L238" s="33"/>
      <c r="M238" s="33"/>
      <c r="N238" s="33"/>
      <c r="O238" s="33"/>
      <c r="P238" s="33"/>
      <c r="Q238" s="31"/>
      <c r="R238" s="33"/>
      <c r="S238" s="33"/>
      <c r="T238" s="33"/>
      <c r="U238" s="33"/>
      <c r="V238" s="33"/>
      <c r="W238" s="33"/>
      <c r="X238" s="33"/>
      <c r="Y238" s="31"/>
      <c r="Z238" s="33"/>
      <c r="AA238" s="33"/>
      <c r="AB238" s="31"/>
      <c r="AC238" s="33"/>
      <c r="AD238" s="33"/>
      <c r="AE238" s="31"/>
      <c r="AF238" s="33"/>
      <c r="AG238" s="33"/>
      <c r="AH238" s="33"/>
      <c r="AI238" s="33"/>
      <c r="AJ238" s="33"/>
      <c r="AK238" s="33"/>
      <c r="AL238" s="33"/>
      <c r="AM238" s="31"/>
      <c r="AN238" s="33"/>
      <c r="AO238" s="33"/>
      <c r="AP238" s="31"/>
      <c r="AQ238" s="33"/>
      <c r="AR238" s="33"/>
      <c r="AS238" s="31"/>
      <c r="AT238" s="33"/>
      <c r="AU238" s="33"/>
      <c r="AV238" s="33"/>
      <c r="AW238" s="33"/>
      <c r="AX238" s="33"/>
      <c r="AY238" s="33"/>
      <c r="AZ238" s="33"/>
      <c r="BA238" s="31"/>
      <c r="BB238" s="33"/>
      <c r="BC238" s="33"/>
      <c r="BD238" s="31"/>
      <c r="BE238" s="33"/>
      <c r="BF238" s="33"/>
      <c r="BG238" s="33"/>
      <c r="BH238" s="31"/>
      <c r="BJ238" s="1"/>
      <c r="BO238" s="1"/>
      <c r="BP238" s="1"/>
    </row>
    <row r="239" spans="1:68">
      <c r="A239" s="1"/>
      <c r="B239" s="1"/>
      <c r="C239" s="1"/>
      <c r="D239" s="1"/>
      <c r="E239" s="1"/>
      <c r="F239" s="33"/>
      <c r="G239" s="33"/>
      <c r="H239" s="33"/>
      <c r="I239" s="33"/>
      <c r="J239" s="33"/>
      <c r="K239" s="31"/>
      <c r="L239" s="33"/>
      <c r="M239" s="33"/>
      <c r="N239" s="33"/>
      <c r="O239" s="33"/>
      <c r="P239" s="33"/>
      <c r="Q239" s="31"/>
      <c r="R239" s="33"/>
      <c r="S239" s="33"/>
      <c r="T239" s="33"/>
      <c r="U239" s="33"/>
      <c r="V239" s="33"/>
      <c r="W239" s="33"/>
      <c r="X239" s="33"/>
      <c r="Y239" s="31"/>
      <c r="Z239" s="33"/>
      <c r="AA239" s="33"/>
      <c r="AB239" s="31"/>
      <c r="AC239" s="33"/>
      <c r="AD239" s="33"/>
      <c r="AE239" s="31"/>
      <c r="AF239" s="33"/>
      <c r="AG239" s="33"/>
      <c r="AH239" s="33"/>
      <c r="AI239" s="33"/>
      <c r="AJ239" s="33"/>
      <c r="AK239" s="33"/>
      <c r="AL239" s="33"/>
      <c r="AM239" s="31"/>
      <c r="AN239" s="33"/>
      <c r="AO239" s="33"/>
      <c r="AP239" s="31"/>
      <c r="AQ239" s="33"/>
      <c r="AR239" s="33"/>
      <c r="AS239" s="31"/>
      <c r="AT239" s="33"/>
      <c r="AU239" s="33"/>
      <c r="AV239" s="33"/>
      <c r="AW239" s="33"/>
      <c r="AX239" s="33"/>
      <c r="AY239" s="33"/>
      <c r="AZ239" s="33"/>
      <c r="BA239" s="31"/>
      <c r="BB239" s="33"/>
      <c r="BC239" s="33"/>
      <c r="BD239" s="31"/>
      <c r="BE239" s="33"/>
      <c r="BF239" s="33"/>
      <c r="BG239" s="33"/>
      <c r="BH239" s="31"/>
      <c r="BJ239" s="1"/>
      <c r="BO239" s="1"/>
      <c r="BP239" s="1"/>
    </row>
    <row r="240" spans="1:68">
      <c r="A240" s="1"/>
      <c r="B240" s="1"/>
      <c r="C240" s="1"/>
      <c r="D240" s="1"/>
      <c r="E240" s="1"/>
      <c r="F240" s="33"/>
      <c r="G240" s="33"/>
      <c r="H240" s="33"/>
      <c r="I240" s="33"/>
      <c r="J240" s="33"/>
      <c r="K240" s="31"/>
      <c r="L240" s="33"/>
      <c r="M240" s="33"/>
      <c r="N240" s="33"/>
      <c r="O240" s="33"/>
      <c r="P240" s="33"/>
      <c r="Q240" s="31"/>
      <c r="R240" s="33"/>
      <c r="S240" s="33"/>
      <c r="T240" s="33"/>
      <c r="U240" s="33"/>
      <c r="V240" s="33"/>
      <c r="W240" s="33"/>
      <c r="X240" s="33"/>
      <c r="Y240" s="31"/>
      <c r="Z240" s="33"/>
      <c r="AA240" s="33"/>
      <c r="AB240" s="31"/>
      <c r="AC240" s="33"/>
      <c r="AD240" s="33"/>
      <c r="AE240" s="31"/>
      <c r="AF240" s="33"/>
      <c r="AG240" s="33"/>
      <c r="AH240" s="33"/>
      <c r="AI240" s="33"/>
      <c r="AJ240" s="33"/>
      <c r="AK240" s="33"/>
      <c r="AL240" s="33"/>
      <c r="AM240" s="31"/>
      <c r="AN240" s="33"/>
      <c r="AO240" s="33"/>
      <c r="AP240" s="31"/>
      <c r="AQ240" s="33"/>
      <c r="AR240" s="33"/>
      <c r="AS240" s="31"/>
      <c r="AT240" s="33"/>
      <c r="AU240" s="33"/>
      <c r="AV240" s="33"/>
      <c r="AW240" s="33"/>
      <c r="AX240" s="33"/>
      <c r="AY240" s="33"/>
      <c r="AZ240" s="33"/>
      <c r="BA240" s="31"/>
      <c r="BB240" s="33"/>
      <c r="BC240" s="33"/>
      <c r="BD240" s="31"/>
      <c r="BE240" s="33"/>
      <c r="BF240" s="33"/>
      <c r="BG240" s="33"/>
      <c r="BH240" s="31"/>
      <c r="BJ240" s="1"/>
      <c r="BO240" s="1"/>
      <c r="BP240" s="1"/>
    </row>
    <row r="241" spans="1:68">
      <c r="A241" s="1"/>
      <c r="B241" s="1"/>
      <c r="C241" s="1"/>
      <c r="D241" s="1"/>
      <c r="E241" s="1"/>
      <c r="F241" s="33"/>
      <c r="G241" s="33"/>
      <c r="H241" s="33"/>
      <c r="I241" s="33"/>
      <c r="J241" s="33"/>
      <c r="K241" s="31"/>
      <c r="L241" s="33"/>
      <c r="M241" s="33"/>
      <c r="N241" s="33"/>
      <c r="O241" s="33"/>
      <c r="P241" s="33"/>
      <c r="Q241" s="31"/>
      <c r="R241" s="33"/>
      <c r="S241" s="33"/>
      <c r="T241" s="33"/>
      <c r="U241" s="33"/>
      <c r="V241" s="33"/>
      <c r="W241" s="33"/>
      <c r="X241" s="33"/>
      <c r="Y241" s="31"/>
      <c r="Z241" s="33"/>
      <c r="AA241" s="33"/>
      <c r="AB241" s="31"/>
      <c r="AC241" s="33"/>
      <c r="AD241" s="33"/>
      <c r="AE241" s="31"/>
      <c r="AF241" s="33"/>
      <c r="AG241" s="33"/>
      <c r="AH241" s="33"/>
      <c r="AI241" s="33"/>
      <c r="AJ241" s="33"/>
      <c r="AK241" s="33"/>
      <c r="AL241" s="33"/>
      <c r="AM241" s="31"/>
      <c r="AN241" s="33"/>
      <c r="AO241" s="33"/>
      <c r="AP241" s="31"/>
      <c r="AQ241" s="33"/>
      <c r="AR241" s="33"/>
      <c r="AS241" s="31"/>
      <c r="AT241" s="33"/>
      <c r="AU241" s="33"/>
      <c r="AV241" s="33"/>
      <c r="AW241" s="33"/>
      <c r="AX241" s="33"/>
      <c r="AY241" s="33"/>
      <c r="AZ241" s="33"/>
      <c r="BA241" s="31"/>
      <c r="BB241" s="33"/>
      <c r="BC241" s="33"/>
      <c r="BD241" s="31"/>
      <c r="BE241" s="33"/>
      <c r="BF241" s="33"/>
      <c r="BG241" s="33"/>
      <c r="BH241" s="31"/>
      <c r="BJ241" s="1"/>
      <c r="BO241" s="1"/>
      <c r="BP241" s="1"/>
    </row>
    <row r="242" spans="1:68">
      <c r="A242" s="1"/>
      <c r="B242" s="1"/>
      <c r="C242" s="1"/>
      <c r="D242" s="1"/>
      <c r="E242" s="1"/>
      <c r="F242" s="33"/>
      <c r="G242" s="33"/>
      <c r="H242" s="33"/>
      <c r="I242" s="33"/>
      <c r="J242" s="33"/>
      <c r="K242" s="31"/>
      <c r="L242" s="33"/>
      <c r="M242" s="33"/>
      <c r="N242" s="33"/>
      <c r="O242" s="33"/>
      <c r="P242" s="33"/>
      <c r="Q242" s="31"/>
      <c r="R242" s="33"/>
      <c r="S242" s="33"/>
      <c r="T242" s="33"/>
      <c r="U242" s="33"/>
      <c r="V242" s="33"/>
      <c r="W242" s="33"/>
      <c r="X242" s="33"/>
      <c r="Y242" s="31"/>
      <c r="Z242" s="33"/>
      <c r="AA242" s="33"/>
      <c r="AB242" s="31"/>
      <c r="AC242" s="33"/>
      <c r="AD242" s="33"/>
      <c r="AE242" s="31"/>
      <c r="AF242" s="33"/>
      <c r="AG242" s="33"/>
      <c r="AH242" s="33"/>
      <c r="AI242" s="33"/>
      <c r="AJ242" s="33"/>
      <c r="AK242" s="33"/>
      <c r="AL242" s="33"/>
      <c r="AM242" s="31"/>
      <c r="AN242" s="33"/>
      <c r="AO242" s="33"/>
      <c r="AP242" s="31"/>
      <c r="AQ242" s="33"/>
      <c r="AR242" s="33"/>
      <c r="AS242" s="31"/>
      <c r="AT242" s="33"/>
      <c r="AU242" s="33"/>
      <c r="AV242" s="33"/>
      <c r="AW242" s="33"/>
      <c r="AX242" s="33"/>
      <c r="AY242" s="33"/>
      <c r="AZ242" s="33"/>
      <c r="BA242" s="31"/>
      <c r="BB242" s="33"/>
      <c r="BC242" s="33"/>
      <c r="BD242" s="31"/>
      <c r="BE242" s="33"/>
      <c r="BF242" s="33"/>
      <c r="BG242" s="33"/>
      <c r="BH242" s="31"/>
      <c r="BJ242" s="1"/>
      <c r="BO242" s="1"/>
      <c r="BP242" s="1"/>
    </row>
    <row r="243" spans="1:68">
      <c r="A243" s="1"/>
      <c r="B243" s="1"/>
      <c r="C243" s="1"/>
      <c r="D243" s="1"/>
      <c r="E243" s="1"/>
      <c r="F243" s="33"/>
      <c r="G243" s="33"/>
      <c r="H243" s="33"/>
      <c r="I243" s="33"/>
      <c r="J243" s="33"/>
      <c r="K243" s="31"/>
      <c r="L243" s="33"/>
      <c r="M243" s="33"/>
      <c r="N243" s="33"/>
      <c r="O243" s="33"/>
      <c r="P243" s="33"/>
      <c r="Q243" s="31"/>
      <c r="R243" s="33"/>
      <c r="S243" s="33"/>
      <c r="T243" s="33"/>
      <c r="U243" s="33"/>
      <c r="V243" s="33"/>
      <c r="W243" s="33"/>
      <c r="X243" s="33"/>
      <c r="Y243" s="31"/>
      <c r="Z243" s="33"/>
      <c r="AA243" s="33"/>
      <c r="AB243" s="31"/>
      <c r="AC243" s="33"/>
      <c r="AD243" s="33"/>
      <c r="AE243" s="31"/>
      <c r="AF243" s="33"/>
      <c r="AG243" s="33"/>
      <c r="AH243" s="33"/>
      <c r="AI243" s="33"/>
      <c r="AJ243" s="33"/>
      <c r="AK243" s="33"/>
      <c r="AL243" s="33"/>
      <c r="AM243" s="31"/>
      <c r="AN243" s="33"/>
      <c r="AO243" s="33"/>
      <c r="AP243" s="31"/>
      <c r="AQ243" s="33"/>
      <c r="AR243" s="33"/>
      <c r="AS243" s="31"/>
      <c r="AT243" s="33"/>
      <c r="AU243" s="33"/>
      <c r="AV243" s="33"/>
      <c r="AW243" s="33"/>
      <c r="AX243" s="33"/>
      <c r="AY243" s="33"/>
      <c r="AZ243" s="33"/>
      <c r="BA243" s="31"/>
      <c r="BB243" s="33"/>
      <c r="BC243" s="33"/>
      <c r="BD243" s="31"/>
      <c r="BE243" s="33"/>
      <c r="BF243" s="33"/>
      <c r="BG243" s="33"/>
      <c r="BH243" s="31"/>
      <c r="BJ243" s="1"/>
      <c r="BO243" s="1"/>
      <c r="BP243" s="1"/>
    </row>
    <row r="244" spans="1:68">
      <c r="A244" s="1"/>
      <c r="B244" s="1"/>
      <c r="C244" s="1"/>
      <c r="D244" s="1"/>
      <c r="E244" s="1"/>
      <c r="F244" s="33"/>
      <c r="G244" s="33"/>
      <c r="H244" s="33"/>
      <c r="I244" s="33"/>
      <c r="J244" s="33"/>
      <c r="K244" s="31"/>
      <c r="L244" s="33"/>
      <c r="M244" s="33"/>
      <c r="N244" s="33"/>
      <c r="O244" s="33"/>
      <c r="P244" s="33"/>
      <c r="Q244" s="31"/>
      <c r="R244" s="33"/>
      <c r="S244" s="33"/>
      <c r="T244" s="33"/>
      <c r="U244" s="33"/>
      <c r="V244" s="33"/>
      <c r="W244" s="33"/>
      <c r="X244" s="33"/>
      <c r="Y244" s="31"/>
      <c r="Z244" s="33"/>
      <c r="AA244" s="33"/>
      <c r="AB244" s="31"/>
      <c r="AC244" s="33"/>
      <c r="AD244" s="33"/>
      <c r="AE244" s="31"/>
      <c r="AF244" s="33"/>
      <c r="AG244" s="33"/>
      <c r="AH244" s="33"/>
      <c r="AI244" s="33"/>
      <c r="AJ244" s="33"/>
      <c r="AK244" s="33"/>
      <c r="AL244" s="33"/>
      <c r="AM244" s="31"/>
      <c r="AN244" s="33"/>
      <c r="AO244" s="33"/>
      <c r="AP244" s="31"/>
      <c r="AQ244" s="33"/>
      <c r="AR244" s="33"/>
      <c r="AS244" s="31"/>
      <c r="AT244" s="33"/>
      <c r="AU244" s="33"/>
      <c r="AV244" s="33"/>
      <c r="AW244" s="33"/>
      <c r="AX244" s="33"/>
      <c r="AY244" s="33"/>
      <c r="AZ244" s="33"/>
      <c r="BA244" s="31"/>
      <c r="BB244" s="33"/>
      <c r="BC244" s="33"/>
      <c r="BD244" s="31"/>
      <c r="BE244" s="33"/>
      <c r="BF244" s="33"/>
      <c r="BG244" s="33"/>
      <c r="BH244" s="31"/>
      <c r="BJ244" s="1"/>
      <c r="BO244" s="1"/>
      <c r="BP244" s="1"/>
    </row>
    <row r="245" spans="1:68">
      <c r="A245" s="1"/>
      <c r="B245" s="1"/>
      <c r="C245" s="1"/>
      <c r="D245" s="1"/>
      <c r="E245" s="1"/>
      <c r="F245" s="33"/>
      <c r="G245" s="33"/>
      <c r="H245" s="33"/>
      <c r="I245" s="33"/>
      <c r="J245" s="33"/>
      <c r="K245" s="31"/>
      <c r="L245" s="33"/>
      <c r="M245" s="33"/>
      <c r="N245" s="33"/>
      <c r="O245" s="33"/>
      <c r="P245" s="33"/>
      <c r="Q245" s="31"/>
      <c r="R245" s="33"/>
      <c r="S245" s="33"/>
      <c r="T245" s="33"/>
      <c r="U245" s="33"/>
      <c r="V245" s="33"/>
      <c r="W245" s="33"/>
      <c r="X245" s="33"/>
      <c r="Y245" s="31"/>
      <c r="Z245" s="33"/>
      <c r="AA245" s="33"/>
      <c r="AB245" s="31"/>
      <c r="AC245" s="33"/>
      <c r="AD245" s="33"/>
      <c r="AE245" s="31"/>
      <c r="AF245" s="33"/>
      <c r="AG245" s="33"/>
      <c r="AH245" s="33"/>
      <c r="AI245" s="33"/>
      <c r="AJ245" s="33"/>
      <c r="AK245" s="33"/>
      <c r="AL245" s="33"/>
      <c r="AM245" s="31"/>
      <c r="AN245" s="33"/>
      <c r="AO245" s="33"/>
      <c r="AP245" s="31"/>
      <c r="AQ245" s="33"/>
      <c r="AR245" s="33"/>
      <c r="AS245" s="31"/>
      <c r="AT245" s="33"/>
      <c r="AU245" s="33"/>
      <c r="AV245" s="33"/>
      <c r="AW245" s="33"/>
      <c r="AX245" s="33"/>
      <c r="AY245" s="33"/>
      <c r="AZ245" s="33"/>
      <c r="BA245" s="31"/>
      <c r="BB245" s="33"/>
      <c r="BC245" s="33"/>
      <c r="BD245" s="31"/>
      <c r="BE245" s="33"/>
      <c r="BF245" s="33"/>
      <c r="BG245" s="33"/>
      <c r="BH245" s="31"/>
      <c r="BJ245" s="1"/>
      <c r="BO245" s="1"/>
      <c r="BP245" s="1"/>
    </row>
    <row r="246" spans="1:68">
      <c r="A246" s="1"/>
      <c r="B246" s="1"/>
      <c r="C246" s="1"/>
      <c r="D246" s="1"/>
      <c r="E246" s="1"/>
      <c r="F246" s="33"/>
      <c r="G246" s="33"/>
      <c r="H246" s="33"/>
      <c r="I246" s="33"/>
      <c r="J246" s="33"/>
      <c r="K246" s="31"/>
      <c r="L246" s="33"/>
      <c r="M246" s="33"/>
      <c r="N246" s="33"/>
      <c r="O246" s="33"/>
      <c r="P246" s="33"/>
      <c r="Q246" s="31"/>
      <c r="R246" s="33"/>
      <c r="S246" s="33"/>
      <c r="T246" s="33"/>
      <c r="U246" s="33"/>
      <c r="V246" s="33"/>
      <c r="W246" s="33"/>
      <c r="X246" s="33"/>
      <c r="Y246" s="31"/>
      <c r="Z246" s="33"/>
      <c r="AA246" s="33"/>
      <c r="AB246" s="31"/>
      <c r="AC246" s="33"/>
      <c r="AD246" s="33"/>
      <c r="AE246" s="31"/>
      <c r="AF246" s="33"/>
      <c r="AG246" s="33"/>
      <c r="AH246" s="33"/>
      <c r="AI246" s="33"/>
      <c r="AJ246" s="33"/>
      <c r="AK246" s="33"/>
      <c r="AL246" s="33"/>
      <c r="AM246" s="31"/>
      <c r="AN246" s="33"/>
      <c r="AO246" s="33"/>
      <c r="AP246" s="31"/>
      <c r="AQ246" s="33"/>
      <c r="AR246" s="33"/>
      <c r="AS246" s="31"/>
      <c r="AT246" s="33"/>
      <c r="AU246" s="33"/>
      <c r="AV246" s="33"/>
      <c r="AW246" s="33"/>
      <c r="AX246" s="33"/>
      <c r="AY246" s="33"/>
      <c r="AZ246" s="33"/>
      <c r="BA246" s="31"/>
      <c r="BB246" s="33"/>
      <c r="BC246" s="33"/>
      <c r="BD246" s="31"/>
      <c r="BE246" s="33"/>
      <c r="BF246" s="33"/>
      <c r="BG246" s="33"/>
      <c r="BH246" s="31"/>
      <c r="BJ246" s="1"/>
      <c r="BO246" s="1"/>
      <c r="BP246" s="1"/>
    </row>
    <row r="247" spans="1:68">
      <c r="A247" s="1"/>
      <c r="B247" s="1"/>
      <c r="C247" s="1"/>
      <c r="D247" s="1"/>
      <c r="E247" s="1"/>
      <c r="F247" s="33"/>
      <c r="G247" s="33"/>
      <c r="H247" s="33"/>
      <c r="I247" s="33"/>
      <c r="J247" s="33"/>
      <c r="K247" s="31"/>
      <c r="L247" s="33"/>
      <c r="M247" s="33"/>
      <c r="N247" s="33"/>
      <c r="O247" s="33"/>
      <c r="P247" s="33"/>
      <c r="Q247" s="31"/>
      <c r="R247" s="33"/>
      <c r="S247" s="33"/>
      <c r="T247" s="33"/>
      <c r="U247" s="33"/>
      <c r="V247" s="33"/>
      <c r="W247" s="33"/>
      <c r="X247" s="33"/>
      <c r="Y247" s="31"/>
      <c r="Z247" s="33"/>
      <c r="AA247" s="33"/>
      <c r="AB247" s="31"/>
      <c r="AC247" s="33"/>
      <c r="AD247" s="33"/>
      <c r="AE247" s="31"/>
      <c r="AF247" s="33"/>
      <c r="AG247" s="33"/>
      <c r="AH247" s="33"/>
      <c r="AI247" s="33"/>
      <c r="AJ247" s="33"/>
      <c r="AK247" s="33"/>
      <c r="AL247" s="33"/>
      <c r="AM247" s="31"/>
      <c r="AN247" s="33"/>
      <c r="AO247" s="33"/>
      <c r="AP247" s="31"/>
      <c r="AQ247" s="33"/>
      <c r="AR247" s="33"/>
      <c r="AS247" s="31"/>
      <c r="AT247" s="33"/>
      <c r="AU247" s="33"/>
      <c r="AV247" s="33"/>
      <c r="AW247" s="33"/>
      <c r="AX247" s="33"/>
      <c r="AY247" s="33"/>
      <c r="AZ247" s="33"/>
      <c r="BA247" s="31"/>
      <c r="BB247" s="33"/>
      <c r="BC247" s="33"/>
      <c r="BD247" s="31"/>
      <c r="BE247" s="33"/>
      <c r="BF247" s="33"/>
      <c r="BG247" s="33"/>
      <c r="BH247" s="31"/>
      <c r="BJ247" s="1"/>
      <c r="BO247" s="1"/>
      <c r="BP247" s="1"/>
    </row>
    <row r="248" spans="1:68">
      <c r="A248" s="1"/>
      <c r="B248" s="1"/>
      <c r="C248" s="1"/>
      <c r="D248" s="1"/>
      <c r="E248" s="1"/>
      <c r="F248" s="33"/>
      <c r="G248" s="33"/>
      <c r="H248" s="33"/>
      <c r="I248" s="33"/>
      <c r="J248" s="33"/>
      <c r="K248" s="31"/>
      <c r="L248" s="33"/>
      <c r="M248" s="33"/>
      <c r="N248" s="33"/>
      <c r="O248" s="33"/>
      <c r="P248" s="33"/>
      <c r="Q248" s="31"/>
      <c r="R248" s="33"/>
      <c r="S248" s="33"/>
      <c r="T248" s="33"/>
      <c r="U248" s="33"/>
      <c r="V248" s="33"/>
      <c r="W248" s="33"/>
      <c r="X248" s="33"/>
      <c r="Y248" s="31"/>
      <c r="Z248" s="33"/>
      <c r="AA248" s="33"/>
      <c r="AB248" s="31"/>
      <c r="AC248" s="33"/>
      <c r="AD248" s="33"/>
      <c r="AE248" s="31"/>
      <c r="AF248" s="33"/>
      <c r="AG248" s="33"/>
      <c r="AH248" s="33"/>
      <c r="AI248" s="33"/>
      <c r="AJ248" s="33"/>
      <c r="AK248" s="33"/>
      <c r="AL248" s="33"/>
      <c r="AM248" s="31"/>
      <c r="AN248" s="33"/>
      <c r="AO248" s="33"/>
      <c r="AP248" s="31"/>
      <c r="AQ248" s="33"/>
      <c r="AR248" s="33"/>
      <c r="AS248" s="31"/>
      <c r="AT248" s="33"/>
      <c r="AU248" s="33"/>
      <c r="AV248" s="33"/>
      <c r="AW248" s="33"/>
      <c r="AX248" s="33"/>
      <c r="AY248" s="33"/>
      <c r="AZ248" s="33"/>
      <c r="BA248" s="31"/>
      <c r="BB248" s="33"/>
      <c r="BC248" s="33"/>
      <c r="BD248" s="31"/>
      <c r="BE248" s="33"/>
      <c r="BF248" s="33"/>
      <c r="BG248" s="33"/>
      <c r="BH248" s="31"/>
      <c r="BJ248" s="1"/>
      <c r="BO248" s="1"/>
      <c r="BP248" s="1"/>
    </row>
    <row r="249" spans="1:68">
      <c r="A249" s="1"/>
      <c r="B249" s="1"/>
      <c r="C249" s="1"/>
      <c r="D249" s="1"/>
      <c r="E249" s="1"/>
      <c r="F249" s="33"/>
      <c r="G249" s="33"/>
      <c r="H249" s="33"/>
      <c r="I249" s="33"/>
      <c r="J249" s="33"/>
      <c r="K249" s="31"/>
      <c r="L249" s="33"/>
      <c r="M249" s="33"/>
      <c r="N249" s="33"/>
      <c r="O249" s="33"/>
      <c r="P249" s="33"/>
      <c r="Q249" s="31"/>
      <c r="R249" s="33"/>
      <c r="S249" s="33"/>
      <c r="T249" s="33"/>
      <c r="U249" s="33"/>
      <c r="V249" s="33"/>
      <c r="W249" s="33"/>
      <c r="X249" s="33"/>
      <c r="Y249" s="31"/>
      <c r="Z249" s="33"/>
      <c r="AA249" s="33"/>
      <c r="AB249" s="31"/>
      <c r="AC249" s="33"/>
      <c r="AD249" s="33"/>
      <c r="AE249" s="31"/>
      <c r="AF249" s="33"/>
      <c r="AG249" s="33"/>
      <c r="AH249" s="33"/>
      <c r="AI249" s="33"/>
      <c r="AJ249" s="33"/>
      <c r="AK249" s="33"/>
      <c r="AL249" s="33"/>
      <c r="AM249" s="31"/>
      <c r="AN249" s="33"/>
      <c r="AO249" s="33"/>
      <c r="AP249" s="31"/>
      <c r="AQ249" s="33"/>
      <c r="AR249" s="33"/>
      <c r="AS249" s="31"/>
      <c r="AT249" s="33"/>
      <c r="AU249" s="33"/>
      <c r="AV249" s="33"/>
      <c r="AW249" s="33"/>
      <c r="AX249" s="33"/>
      <c r="AY249" s="33"/>
      <c r="AZ249" s="33"/>
      <c r="BA249" s="31"/>
      <c r="BB249" s="33"/>
      <c r="BC249" s="33"/>
      <c r="BD249" s="31"/>
      <c r="BE249" s="33"/>
      <c r="BF249" s="33"/>
      <c r="BG249" s="33"/>
      <c r="BH249" s="31"/>
      <c r="BJ249" s="1"/>
      <c r="BO249" s="1"/>
      <c r="BP249" s="1"/>
    </row>
    <row r="250" spans="1:68">
      <c r="A250" s="1"/>
      <c r="B250" s="1"/>
      <c r="C250" s="1"/>
      <c r="D250" s="1"/>
      <c r="E250" s="1"/>
      <c r="F250" s="33"/>
      <c r="G250" s="33"/>
      <c r="H250" s="33"/>
      <c r="I250" s="33"/>
      <c r="J250" s="33"/>
      <c r="K250" s="31"/>
      <c r="L250" s="33"/>
      <c r="M250" s="33"/>
      <c r="N250" s="33"/>
      <c r="O250" s="33"/>
      <c r="P250" s="33"/>
      <c r="Q250" s="31"/>
      <c r="R250" s="33"/>
      <c r="S250" s="33"/>
      <c r="T250" s="33"/>
      <c r="U250" s="33"/>
      <c r="V250" s="33"/>
      <c r="W250" s="33"/>
      <c r="X250" s="33"/>
      <c r="Y250" s="31"/>
      <c r="Z250" s="33"/>
      <c r="AA250" s="33"/>
      <c r="AB250" s="31"/>
      <c r="AC250" s="33"/>
      <c r="AD250" s="33"/>
      <c r="AE250" s="31"/>
      <c r="AF250" s="33"/>
      <c r="AG250" s="33"/>
      <c r="AH250" s="33"/>
      <c r="AI250" s="33"/>
      <c r="AJ250" s="33"/>
      <c r="AK250" s="33"/>
      <c r="AL250" s="33"/>
      <c r="AM250" s="31"/>
      <c r="AN250" s="33"/>
      <c r="AO250" s="33"/>
      <c r="AP250" s="31"/>
      <c r="AQ250" s="33"/>
      <c r="AR250" s="33"/>
      <c r="AS250" s="31"/>
      <c r="AT250" s="33"/>
      <c r="AU250" s="33"/>
      <c r="AV250" s="33"/>
      <c r="AW250" s="33"/>
      <c r="AX250" s="33"/>
      <c r="AY250" s="33"/>
      <c r="AZ250" s="33"/>
      <c r="BA250" s="31"/>
      <c r="BB250" s="33"/>
      <c r="BC250" s="33"/>
      <c r="BD250" s="31"/>
      <c r="BE250" s="33"/>
      <c r="BF250" s="33"/>
      <c r="BG250" s="33"/>
      <c r="BH250" s="31"/>
      <c r="BJ250" s="1"/>
      <c r="BO250" s="1"/>
      <c r="BP250" s="1"/>
    </row>
    <row r="251" spans="1:68">
      <c r="A251" s="1"/>
      <c r="B251" s="1"/>
      <c r="C251" s="1"/>
      <c r="D251" s="1"/>
      <c r="E251" s="1"/>
      <c r="F251" s="33"/>
      <c r="G251" s="33"/>
      <c r="H251" s="33"/>
      <c r="I251" s="33"/>
      <c r="J251" s="33"/>
      <c r="K251" s="31"/>
      <c r="L251" s="33"/>
      <c r="M251" s="33"/>
      <c r="N251" s="33"/>
      <c r="O251" s="33"/>
      <c r="P251" s="33"/>
      <c r="Q251" s="31"/>
      <c r="R251" s="33"/>
      <c r="S251" s="33"/>
      <c r="T251" s="33"/>
      <c r="U251" s="33"/>
      <c r="V251" s="33"/>
      <c r="W251" s="33"/>
      <c r="X251" s="33"/>
      <c r="Y251" s="31"/>
      <c r="Z251" s="33"/>
      <c r="AA251" s="33"/>
      <c r="AB251" s="31"/>
      <c r="AC251" s="33"/>
      <c r="AD251" s="33"/>
      <c r="AE251" s="31"/>
      <c r="AF251" s="33"/>
      <c r="AG251" s="33"/>
      <c r="AH251" s="33"/>
      <c r="AI251" s="33"/>
      <c r="AJ251" s="33"/>
      <c r="AK251" s="33"/>
      <c r="AL251" s="33"/>
      <c r="AM251" s="31"/>
      <c r="AN251" s="33"/>
      <c r="AO251" s="33"/>
      <c r="AP251" s="31"/>
      <c r="AQ251" s="33"/>
      <c r="AR251" s="33"/>
      <c r="AS251" s="31"/>
      <c r="AT251" s="33"/>
      <c r="AU251" s="33"/>
      <c r="AV251" s="33"/>
      <c r="AW251" s="33"/>
      <c r="AX251" s="33"/>
      <c r="AY251" s="33"/>
      <c r="AZ251" s="33"/>
      <c r="BA251" s="31"/>
      <c r="BB251" s="33"/>
      <c r="BC251" s="33"/>
      <c r="BD251" s="31"/>
      <c r="BE251" s="33"/>
      <c r="BF251" s="33"/>
      <c r="BG251" s="33"/>
      <c r="BH251" s="31"/>
      <c r="BJ251" s="1"/>
      <c r="BO251" s="1"/>
      <c r="BP251" s="1"/>
    </row>
    <row r="252" spans="1:68">
      <c r="A252" s="1"/>
      <c r="B252" s="1"/>
      <c r="C252" s="1"/>
      <c r="D252" s="1"/>
      <c r="E252" s="1"/>
      <c r="F252" s="33"/>
      <c r="G252" s="33"/>
      <c r="H252" s="33"/>
      <c r="I252" s="33"/>
      <c r="J252" s="33"/>
      <c r="K252" s="31"/>
      <c r="L252" s="33"/>
      <c r="M252" s="33"/>
      <c r="N252" s="33"/>
      <c r="O252" s="33"/>
      <c r="P252" s="33"/>
      <c r="Q252" s="31"/>
      <c r="R252" s="33"/>
      <c r="S252" s="33"/>
      <c r="T252" s="33"/>
      <c r="U252" s="33"/>
      <c r="V252" s="33"/>
      <c r="W252" s="33"/>
      <c r="X252" s="33"/>
      <c r="Y252" s="31"/>
      <c r="Z252" s="33"/>
      <c r="AA252" s="33"/>
      <c r="AB252" s="31"/>
      <c r="AC252" s="33"/>
      <c r="AD252" s="33"/>
      <c r="AE252" s="31"/>
      <c r="AF252" s="33"/>
      <c r="AG252" s="33"/>
      <c r="AH252" s="33"/>
      <c r="AI252" s="33"/>
      <c r="AJ252" s="33"/>
      <c r="AK252" s="33"/>
      <c r="AL252" s="33"/>
      <c r="AM252" s="31"/>
      <c r="AN252" s="33"/>
      <c r="AO252" s="33"/>
      <c r="AP252" s="31"/>
      <c r="AQ252" s="33"/>
      <c r="AR252" s="33"/>
      <c r="AS252" s="31"/>
      <c r="AT252" s="33"/>
      <c r="AU252" s="33"/>
      <c r="AV252" s="33"/>
      <c r="AW252" s="33"/>
      <c r="AX252" s="33"/>
      <c r="AY252" s="33"/>
      <c r="AZ252" s="33"/>
      <c r="BA252" s="31"/>
      <c r="BB252" s="33"/>
      <c r="BC252" s="33"/>
      <c r="BD252" s="31"/>
      <c r="BE252" s="33"/>
      <c r="BF252" s="33"/>
      <c r="BG252" s="33"/>
      <c r="BH252" s="31"/>
      <c r="BJ252" s="1"/>
      <c r="BO252" s="1"/>
      <c r="BP252" s="1"/>
    </row>
    <row r="253" spans="1:68">
      <c r="A253" s="1"/>
      <c r="B253" s="1"/>
      <c r="C253" s="1"/>
      <c r="D253" s="1"/>
      <c r="E253" s="1"/>
      <c r="F253" s="33"/>
      <c r="G253" s="33"/>
      <c r="H253" s="33"/>
      <c r="I253" s="33"/>
      <c r="J253" s="33"/>
      <c r="K253" s="31"/>
      <c r="L253" s="33"/>
      <c r="M253" s="33"/>
      <c r="N253" s="33"/>
      <c r="O253" s="33"/>
      <c r="P253" s="33"/>
      <c r="Q253" s="31"/>
      <c r="R253" s="33"/>
      <c r="S253" s="33"/>
      <c r="T253" s="33"/>
      <c r="U253" s="33"/>
      <c r="V253" s="33"/>
      <c r="W253" s="33"/>
      <c r="X253" s="33"/>
      <c r="Y253" s="31"/>
      <c r="Z253" s="33"/>
      <c r="AA253" s="33"/>
      <c r="AB253" s="31"/>
      <c r="AC253" s="33"/>
      <c r="AD253" s="33"/>
      <c r="AE253" s="31"/>
      <c r="AF253" s="33"/>
      <c r="AG253" s="33"/>
      <c r="AH253" s="33"/>
      <c r="AI253" s="33"/>
      <c r="AJ253" s="33"/>
      <c r="AK253" s="33"/>
      <c r="AL253" s="33"/>
      <c r="AM253" s="31"/>
      <c r="AN253" s="33"/>
      <c r="AO253" s="33"/>
      <c r="AP253" s="31"/>
      <c r="AQ253" s="33"/>
      <c r="AR253" s="33"/>
      <c r="AS253" s="31"/>
      <c r="AT253" s="33"/>
      <c r="AU253" s="33"/>
      <c r="AV253" s="33"/>
      <c r="AW253" s="33"/>
      <c r="AX253" s="33"/>
      <c r="AY253" s="33"/>
      <c r="AZ253" s="33"/>
      <c r="BA253" s="31"/>
      <c r="BB253" s="33"/>
      <c r="BC253" s="33"/>
      <c r="BD253" s="31"/>
      <c r="BE253" s="33"/>
      <c r="BF253" s="33"/>
      <c r="BG253" s="33"/>
      <c r="BH253" s="31"/>
      <c r="BJ253" s="1"/>
      <c r="BO253" s="1"/>
      <c r="BP253" s="1"/>
    </row>
    <row r="254" spans="1:6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"/>
      <c r="N254" s="1"/>
      <c r="Q254" s="6"/>
      <c r="S254" s="1"/>
      <c r="T254" s="1"/>
      <c r="U254" s="1"/>
      <c r="V254" s="1"/>
      <c r="W254" s="1"/>
      <c r="X254" s="1"/>
      <c r="Y254" s="6"/>
      <c r="AB254" s="6"/>
      <c r="AE254" s="6"/>
      <c r="AG254" s="1"/>
      <c r="AM254" s="6"/>
      <c r="AP254" s="6"/>
      <c r="AS254" s="6"/>
      <c r="AU254" s="1"/>
      <c r="BA254" s="6"/>
      <c r="BD254" s="6"/>
      <c r="BG254" s="1"/>
      <c r="BH254" s="6"/>
      <c r="BJ254" s="1"/>
      <c r="BO254" s="1"/>
      <c r="BP254" s="1"/>
    </row>
    <row r="255" spans="1:6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"/>
      <c r="N255" s="1"/>
      <c r="Q255" s="6"/>
      <c r="S255" s="1"/>
      <c r="T255" s="1"/>
      <c r="U255" s="1"/>
      <c r="V255" s="1"/>
      <c r="W255" s="1"/>
      <c r="X255" s="1"/>
      <c r="Y255" s="6"/>
      <c r="AB255" s="6"/>
      <c r="AE255" s="6"/>
      <c r="AG255" s="1"/>
      <c r="AM255" s="6"/>
      <c r="AP255" s="6"/>
      <c r="AS255" s="6"/>
      <c r="AU255" s="1"/>
      <c r="BA255" s="6"/>
      <c r="BD255" s="6"/>
      <c r="BG255" s="1"/>
      <c r="BH255" s="6"/>
      <c r="BJ255" s="1"/>
      <c r="BO255" s="1"/>
      <c r="BP255" s="1"/>
    </row>
    <row r="256" spans="1:6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"/>
      <c r="N256" s="1"/>
      <c r="Q256" s="6"/>
      <c r="S256" s="1"/>
      <c r="T256" s="1"/>
      <c r="U256" s="1"/>
      <c r="V256" s="1"/>
      <c r="W256" s="1"/>
      <c r="X256" s="1"/>
      <c r="Y256" s="6"/>
      <c r="AB256" s="6"/>
      <c r="AE256" s="6"/>
      <c r="AG256" s="1"/>
      <c r="AM256" s="6"/>
      <c r="AP256" s="6"/>
      <c r="AS256" s="6"/>
      <c r="AU256" s="1"/>
      <c r="BA256" s="6"/>
      <c r="BD256" s="6"/>
      <c r="BG256" s="1"/>
      <c r="BH256" s="6"/>
      <c r="BJ256" s="1"/>
      <c r="BO256" s="1"/>
      <c r="BP256" s="1"/>
    </row>
    <row r="257" spans="1:6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"/>
      <c r="N257" s="1"/>
      <c r="Q257" s="6"/>
      <c r="S257" s="1"/>
      <c r="T257" s="1"/>
      <c r="U257" s="1"/>
      <c r="V257" s="1"/>
      <c r="W257" s="1"/>
      <c r="X257" s="1"/>
      <c r="Y257" s="6"/>
      <c r="AB257" s="6"/>
      <c r="AE257" s="6"/>
      <c r="AG257" s="1"/>
      <c r="AM257" s="6"/>
      <c r="AP257" s="6"/>
      <c r="AS257" s="6"/>
      <c r="AU257" s="1"/>
      <c r="BA257" s="6"/>
      <c r="BD257" s="6"/>
      <c r="BG257" s="1"/>
      <c r="BH257" s="6"/>
      <c r="BJ257" s="1"/>
      <c r="BO257" s="1"/>
      <c r="BP257" s="1"/>
    </row>
    <row r="258" spans="1:6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"/>
      <c r="N258" s="1"/>
      <c r="Q258" s="6"/>
      <c r="S258" s="1"/>
      <c r="T258" s="1"/>
      <c r="U258" s="1"/>
      <c r="V258" s="1"/>
      <c r="W258" s="1"/>
      <c r="X258" s="1"/>
      <c r="Y258" s="6"/>
      <c r="AB258" s="6"/>
      <c r="AE258" s="6"/>
      <c r="AG258" s="1"/>
      <c r="AM258" s="6"/>
      <c r="AP258" s="6"/>
      <c r="AS258" s="6"/>
      <c r="AU258" s="1"/>
      <c r="BA258" s="6"/>
      <c r="BD258" s="6"/>
      <c r="BG258" s="1"/>
      <c r="BH258" s="6"/>
      <c r="BJ258" s="1"/>
      <c r="BO258" s="1"/>
      <c r="BP258" s="1"/>
    </row>
    <row r="259" spans="1:6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"/>
      <c r="N259" s="1"/>
      <c r="Q259" s="6"/>
      <c r="S259" s="1"/>
      <c r="T259" s="1"/>
      <c r="U259" s="1"/>
      <c r="V259" s="1"/>
      <c r="W259" s="1"/>
      <c r="X259" s="1"/>
      <c r="Y259" s="6"/>
      <c r="AB259" s="6"/>
      <c r="AE259" s="6"/>
      <c r="AG259" s="1"/>
      <c r="AM259" s="6"/>
      <c r="AP259" s="6"/>
      <c r="AS259" s="6"/>
      <c r="AU259" s="1"/>
      <c r="BA259" s="6"/>
      <c r="BD259" s="6"/>
      <c r="BG259" s="1"/>
      <c r="BH259" s="6"/>
      <c r="BJ259" s="1"/>
      <c r="BO259" s="1"/>
      <c r="BP259" s="1"/>
    </row>
    <row r="260" spans="1:6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"/>
      <c r="N260" s="1"/>
      <c r="Q260" s="6"/>
      <c r="S260" s="1"/>
      <c r="T260" s="1"/>
      <c r="U260" s="1"/>
      <c r="V260" s="1"/>
      <c r="W260" s="1"/>
      <c r="X260" s="1"/>
      <c r="Y260" s="6"/>
      <c r="AB260" s="6"/>
      <c r="AE260" s="6"/>
      <c r="AG260" s="1"/>
      <c r="AM260" s="6"/>
      <c r="AP260" s="6"/>
      <c r="AS260" s="6"/>
      <c r="AU260" s="1"/>
      <c r="BA260" s="6"/>
      <c r="BD260" s="6"/>
      <c r="BG260" s="1"/>
      <c r="BH260" s="6"/>
      <c r="BJ260" s="1"/>
      <c r="BO260" s="1"/>
      <c r="BP260" s="1"/>
    </row>
    <row r="261" spans="1:6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"/>
      <c r="N261" s="1"/>
      <c r="Q261" s="6"/>
      <c r="S261" s="1"/>
      <c r="T261" s="1"/>
      <c r="U261" s="1"/>
      <c r="V261" s="1"/>
      <c r="W261" s="1"/>
      <c r="X261" s="1"/>
      <c r="Y261" s="6"/>
      <c r="AB261" s="6"/>
      <c r="AE261" s="6"/>
      <c r="AG261" s="1"/>
      <c r="AM261" s="6"/>
      <c r="AP261" s="6"/>
      <c r="AS261" s="6"/>
      <c r="AU261" s="1"/>
      <c r="BA261" s="6"/>
      <c r="BD261" s="6"/>
      <c r="BG261" s="1"/>
      <c r="BH261" s="6"/>
      <c r="BJ261" s="1"/>
      <c r="BO261" s="1"/>
      <c r="BP261" s="1"/>
    </row>
    <row r="262" spans="1:6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"/>
      <c r="N262" s="1"/>
      <c r="Q262" s="6"/>
      <c r="S262" s="1"/>
      <c r="T262" s="1"/>
      <c r="U262" s="1"/>
      <c r="V262" s="1"/>
      <c r="W262" s="1"/>
      <c r="X262" s="1"/>
      <c r="Y262" s="6"/>
      <c r="AB262" s="6"/>
      <c r="AE262" s="6"/>
      <c r="AG262" s="1"/>
      <c r="AM262" s="6"/>
      <c r="AP262" s="6"/>
      <c r="AS262" s="6"/>
      <c r="AU262" s="1"/>
      <c r="BA262" s="6"/>
      <c r="BD262" s="6"/>
      <c r="BG262" s="1"/>
      <c r="BH262" s="6"/>
      <c r="BJ262" s="1"/>
      <c r="BO262" s="1"/>
      <c r="BP262" s="1"/>
    </row>
    <row r="263" spans="1:6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"/>
      <c r="N263" s="1"/>
      <c r="Q263" s="6"/>
      <c r="S263" s="1"/>
      <c r="T263" s="1"/>
      <c r="U263" s="1"/>
      <c r="V263" s="1"/>
      <c r="W263" s="1"/>
      <c r="X263" s="1"/>
      <c r="Y263" s="6"/>
      <c r="AB263" s="6"/>
      <c r="AE263" s="6"/>
      <c r="AG263" s="1"/>
      <c r="AM263" s="6"/>
      <c r="AP263" s="6"/>
      <c r="AS263" s="6"/>
      <c r="AU263" s="1"/>
      <c r="BA263" s="6"/>
      <c r="BD263" s="6"/>
      <c r="BG263" s="1"/>
      <c r="BH263" s="6"/>
      <c r="BJ263" s="1"/>
      <c r="BO263" s="1"/>
      <c r="BP263" s="1"/>
    </row>
    <row r="264" spans="1:6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"/>
      <c r="N264" s="1"/>
      <c r="Q264" s="6"/>
      <c r="S264" s="1"/>
      <c r="T264" s="1"/>
      <c r="U264" s="1"/>
      <c r="V264" s="1"/>
      <c r="W264" s="1"/>
      <c r="X264" s="1"/>
      <c r="Y264" s="6"/>
      <c r="AB264" s="6"/>
      <c r="AE264" s="6"/>
      <c r="AG264" s="1"/>
      <c r="AM264" s="6"/>
      <c r="AP264" s="6"/>
      <c r="AS264" s="6"/>
      <c r="AU264" s="1"/>
      <c r="BA264" s="6"/>
      <c r="BD264" s="6"/>
      <c r="BG264" s="1"/>
      <c r="BH264" s="6"/>
      <c r="BJ264" s="1"/>
      <c r="BO264" s="1"/>
      <c r="BP264" s="1"/>
    </row>
    <row r="265" spans="1:6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"/>
      <c r="N265" s="1"/>
      <c r="Q265" s="6"/>
      <c r="S265" s="1"/>
      <c r="T265" s="1"/>
      <c r="U265" s="1"/>
      <c r="V265" s="1"/>
      <c r="W265" s="1"/>
      <c r="X265" s="1"/>
      <c r="Y265" s="6"/>
      <c r="AB265" s="6"/>
      <c r="AE265" s="6"/>
      <c r="AG265" s="1"/>
      <c r="AM265" s="6"/>
      <c r="AP265" s="6"/>
      <c r="AS265" s="6"/>
      <c r="AU265" s="1"/>
      <c r="BA265" s="6"/>
      <c r="BD265" s="6"/>
      <c r="BG265" s="1"/>
      <c r="BH265" s="6"/>
      <c r="BJ265" s="1"/>
      <c r="BO265" s="1"/>
      <c r="BP265" s="1"/>
    </row>
    <row r="266" spans="1:6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"/>
      <c r="N266" s="1"/>
      <c r="Q266" s="6"/>
      <c r="S266" s="1"/>
      <c r="T266" s="1"/>
      <c r="U266" s="1"/>
      <c r="V266" s="1"/>
      <c r="W266" s="1"/>
      <c r="X266" s="1"/>
      <c r="Y266" s="6"/>
      <c r="AB266" s="6"/>
      <c r="AE266" s="6"/>
      <c r="AG266" s="1"/>
      <c r="AM266" s="6"/>
      <c r="AP266" s="6"/>
      <c r="AS266" s="6"/>
      <c r="AU266" s="1"/>
      <c r="BA266" s="6"/>
      <c r="BD266" s="6"/>
      <c r="BG266" s="1"/>
      <c r="BH266" s="6"/>
      <c r="BJ266" s="1"/>
      <c r="BO266" s="1"/>
      <c r="BP266" s="1"/>
    </row>
    <row r="267" spans="1:6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"/>
      <c r="N267" s="1"/>
      <c r="Q267" s="6"/>
      <c r="S267" s="1"/>
      <c r="T267" s="1"/>
      <c r="U267" s="1"/>
      <c r="V267" s="1"/>
      <c r="W267" s="1"/>
      <c r="X267" s="1"/>
      <c r="Y267" s="6"/>
      <c r="AB267" s="6"/>
      <c r="AE267" s="6"/>
      <c r="AG267" s="1"/>
      <c r="AM267" s="6"/>
      <c r="AP267" s="6"/>
      <c r="AS267" s="6"/>
      <c r="AU267" s="1"/>
      <c r="BA267" s="6"/>
      <c r="BD267" s="6"/>
      <c r="BG267" s="1"/>
      <c r="BH267" s="6"/>
      <c r="BJ267" s="1"/>
      <c r="BO267" s="1"/>
      <c r="BP267" s="1"/>
    </row>
    <row r="268" spans="1: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"/>
      <c r="N268" s="1"/>
      <c r="Q268" s="6"/>
      <c r="S268" s="1"/>
      <c r="T268" s="1"/>
      <c r="U268" s="1"/>
      <c r="V268" s="1"/>
      <c r="W268" s="1"/>
      <c r="X268" s="1"/>
      <c r="Y268" s="6"/>
      <c r="AB268" s="6"/>
      <c r="AE268" s="6"/>
      <c r="AG268" s="1"/>
      <c r="AM268" s="6"/>
      <c r="AP268" s="6"/>
      <c r="AS268" s="6"/>
      <c r="AU268" s="1"/>
      <c r="BA268" s="6"/>
      <c r="BD268" s="6"/>
      <c r="BG268" s="1"/>
      <c r="BH268" s="6"/>
      <c r="BJ268" s="1"/>
      <c r="BO268" s="1"/>
      <c r="BP268" s="1"/>
    </row>
    <row r="269" spans="1:6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"/>
      <c r="N269" s="1"/>
      <c r="Q269" s="6"/>
      <c r="S269" s="1"/>
      <c r="T269" s="1"/>
      <c r="U269" s="1"/>
      <c r="V269" s="1"/>
      <c r="W269" s="1"/>
      <c r="X269" s="1"/>
      <c r="Y269" s="6"/>
      <c r="AB269" s="6"/>
      <c r="AE269" s="6"/>
      <c r="AG269" s="1"/>
      <c r="AM269" s="6"/>
      <c r="AP269" s="6"/>
      <c r="AS269" s="6"/>
      <c r="AU269" s="1"/>
      <c r="BA269" s="6"/>
      <c r="BD269" s="6"/>
      <c r="BG269" s="1"/>
      <c r="BH269" s="6"/>
      <c r="BJ269" s="1"/>
      <c r="BO269" s="1"/>
      <c r="BP269" s="1"/>
    </row>
    <row r="270" spans="1:6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"/>
      <c r="N270" s="1"/>
      <c r="Q270" s="6"/>
      <c r="S270" s="1"/>
      <c r="T270" s="1"/>
      <c r="U270" s="1"/>
      <c r="V270" s="1"/>
      <c r="W270" s="1"/>
      <c r="X270" s="1"/>
      <c r="Y270" s="6"/>
      <c r="AB270" s="6"/>
      <c r="AE270" s="6"/>
      <c r="AG270" s="1"/>
      <c r="AM270" s="6"/>
      <c r="AP270" s="6"/>
      <c r="AS270" s="6"/>
      <c r="AU270" s="1"/>
      <c r="BA270" s="6"/>
      <c r="BD270" s="6"/>
      <c r="BG270" s="1"/>
      <c r="BH270" s="6"/>
      <c r="BJ270" s="1"/>
      <c r="BO270" s="1"/>
      <c r="BP270" s="1"/>
    </row>
    <row r="271" spans="1:6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"/>
      <c r="N271" s="1"/>
      <c r="Q271" s="6"/>
      <c r="S271" s="1"/>
      <c r="T271" s="1"/>
      <c r="U271" s="1"/>
      <c r="V271" s="1"/>
      <c r="W271" s="1"/>
      <c r="X271" s="1"/>
      <c r="Y271" s="6"/>
      <c r="AB271" s="6"/>
      <c r="AE271" s="6"/>
      <c r="AG271" s="1"/>
      <c r="AM271" s="6"/>
      <c r="AP271" s="6"/>
      <c r="AS271" s="6"/>
      <c r="AU271" s="1"/>
      <c r="BA271" s="6"/>
      <c r="BD271" s="6"/>
      <c r="BG271" s="1"/>
      <c r="BH271" s="6"/>
      <c r="BJ271" s="1"/>
      <c r="BO271" s="1"/>
      <c r="BP271" s="1"/>
    </row>
    <row r="272" spans="1:6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"/>
      <c r="N272" s="1"/>
      <c r="Q272" s="6"/>
      <c r="S272" s="1"/>
      <c r="T272" s="1"/>
      <c r="U272" s="1"/>
      <c r="V272" s="1"/>
      <c r="W272" s="1"/>
      <c r="X272" s="1"/>
      <c r="Y272" s="6"/>
      <c r="AB272" s="6"/>
      <c r="AE272" s="6"/>
      <c r="AG272" s="1"/>
      <c r="AM272" s="6"/>
      <c r="AP272" s="6"/>
      <c r="AS272" s="6"/>
      <c r="AU272" s="1"/>
      <c r="BA272" s="6"/>
      <c r="BD272" s="6"/>
      <c r="BG272" s="1"/>
      <c r="BH272" s="6"/>
      <c r="BJ272" s="1"/>
      <c r="BO272" s="1"/>
      <c r="BP272" s="1"/>
    </row>
    <row r="273" spans="1:6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"/>
      <c r="N273" s="1"/>
      <c r="Q273" s="6"/>
      <c r="S273" s="1"/>
      <c r="T273" s="1"/>
      <c r="U273" s="1"/>
      <c r="V273" s="1"/>
      <c r="W273" s="1"/>
      <c r="X273" s="1"/>
      <c r="Y273" s="6"/>
      <c r="AB273" s="6"/>
      <c r="AE273" s="6"/>
      <c r="AG273" s="1"/>
      <c r="AM273" s="6"/>
      <c r="AP273" s="6"/>
      <c r="AS273" s="6"/>
      <c r="AU273" s="1"/>
      <c r="BA273" s="6"/>
      <c r="BD273" s="6"/>
      <c r="BG273" s="1"/>
      <c r="BH273" s="6"/>
      <c r="BJ273" s="1"/>
      <c r="BO273" s="1"/>
      <c r="BP273" s="1"/>
    </row>
    <row r="274" spans="1:6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"/>
      <c r="N274" s="1"/>
      <c r="Q274" s="6"/>
      <c r="S274" s="1"/>
      <c r="T274" s="1"/>
      <c r="U274" s="1"/>
      <c r="V274" s="1"/>
      <c r="W274" s="1"/>
      <c r="X274" s="1"/>
      <c r="Y274" s="6"/>
      <c r="AB274" s="6"/>
      <c r="AE274" s="6"/>
      <c r="AG274" s="1"/>
      <c r="AM274" s="6"/>
      <c r="AP274" s="6"/>
      <c r="AS274" s="6"/>
      <c r="AU274" s="1"/>
      <c r="BA274" s="6"/>
      <c r="BD274" s="6"/>
      <c r="BG274" s="1"/>
      <c r="BH274" s="6"/>
      <c r="BJ274" s="1"/>
      <c r="BO274" s="1"/>
      <c r="BP274" s="1"/>
    </row>
    <row r="275" spans="1:6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"/>
      <c r="N275" s="1"/>
      <c r="Q275" s="6"/>
      <c r="S275" s="1"/>
      <c r="T275" s="1"/>
      <c r="U275" s="1"/>
      <c r="V275" s="1"/>
      <c r="W275" s="1"/>
      <c r="X275" s="1"/>
      <c r="Y275" s="6"/>
      <c r="AB275" s="6"/>
      <c r="AE275" s="6"/>
      <c r="AG275" s="1"/>
      <c r="AM275" s="6"/>
      <c r="AP275" s="6"/>
      <c r="AS275" s="6"/>
      <c r="AU275" s="1"/>
      <c r="BA275" s="6"/>
      <c r="BD275" s="6"/>
      <c r="BG275" s="1"/>
      <c r="BH275" s="6"/>
      <c r="BJ275" s="1"/>
      <c r="BO275" s="1"/>
      <c r="BP275" s="1"/>
    </row>
    <row r="276" spans="1:6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"/>
      <c r="N276" s="1"/>
      <c r="Q276" s="6"/>
      <c r="S276" s="1"/>
      <c r="T276" s="1"/>
      <c r="U276" s="1"/>
      <c r="V276" s="1"/>
      <c r="W276" s="1"/>
      <c r="X276" s="1"/>
      <c r="Y276" s="6"/>
      <c r="AB276" s="6"/>
      <c r="AE276" s="6"/>
      <c r="AG276" s="1"/>
      <c r="AM276" s="6"/>
      <c r="AP276" s="6"/>
      <c r="AS276" s="6"/>
      <c r="AU276" s="1"/>
      <c r="BA276" s="6"/>
      <c r="BD276" s="6"/>
      <c r="BG276" s="1"/>
      <c r="BH276" s="6"/>
      <c r="BJ276" s="1"/>
      <c r="BO276" s="1"/>
      <c r="BP276" s="1"/>
    </row>
    <row r="277" spans="1:6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"/>
      <c r="N277" s="1"/>
      <c r="Q277" s="6"/>
      <c r="S277" s="1"/>
      <c r="T277" s="1"/>
      <c r="U277" s="1"/>
      <c r="V277" s="1"/>
      <c r="W277" s="1"/>
      <c r="X277" s="1"/>
      <c r="Y277" s="6"/>
      <c r="AB277" s="6"/>
      <c r="AE277" s="6"/>
      <c r="AG277" s="1"/>
      <c r="AM277" s="6"/>
      <c r="AP277" s="6"/>
      <c r="AS277" s="6"/>
      <c r="AU277" s="1"/>
      <c r="BA277" s="6"/>
      <c r="BD277" s="6"/>
      <c r="BG277" s="1"/>
      <c r="BH277" s="6"/>
      <c r="BJ277" s="1"/>
      <c r="BO277" s="1"/>
      <c r="BP277" s="1"/>
    </row>
    <row r="278" spans="1:6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1"/>
      <c r="Y278" s="6"/>
      <c r="AB278" s="6"/>
      <c r="AE278" s="6"/>
      <c r="AG278" s="1"/>
      <c r="AM278" s="6"/>
      <c r="AP278" s="6"/>
      <c r="AS278" s="6"/>
      <c r="AU278" s="1"/>
      <c r="BA278" s="6"/>
      <c r="BD278" s="6"/>
      <c r="BG278" s="1"/>
      <c r="BH278" s="6"/>
      <c r="BJ278" s="1"/>
      <c r="BO278" s="1"/>
      <c r="BP278" s="1"/>
    </row>
    <row r="279" spans="1:6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1"/>
      <c r="Y279" s="6"/>
      <c r="AB279" s="6"/>
      <c r="AE279" s="6"/>
      <c r="AG279" s="1"/>
      <c r="AM279" s="6"/>
      <c r="AP279" s="6"/>
      <c r="AS279" s="6"/>
      <c r="AU279" s="1"/>
      <c r="BA279" s="6"/>
      <c r="BD279" s="6"/>
      <c r="BG279" s="1"/>
      <c r="BH279" s="6"/>
      <c r="BJ279" s="1"/>
      <c r="BO279" s="1"/>
      <c r="BP279" s="1"/>
    </row>
    <row r="280" spans="1:6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1"/>
      <c r="Y280" s="6"/>
      <c r="AB280" s="6"/>
      <c r="AE280" s="6"/>
      <c r="AG280" s="1"/>
      <c r="AM280" s="6"/>
      <c r="AP280" s="6"/>
      <c r="AS280" s="6"/>
      <c r="AU280" s="1"/>
      <c r="BA280" s="6"/>
      <c r="BD280" s="6"/>
      <c r="BG280" s="1"/>
      <c r="BH280" s="6"/>
      <c r="BJ280" s="1"/>
      <c r="BO280" s="1"/>
      <c r="BP280" s="1"/>
    </row>
    <row r="281" spans="1:6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1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O281" s="1"/>
      <c r="BP281" s="1"/>
    </row>
    <row r="282" spans="1:6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1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O282" s="1"/>
      <c r="BP282" s="1"/>
    </row>
    <row r="283" spans="1:6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1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O283" s="1"/>
      <c r="BP283" s="1"/>
    </row>
    <row r="284" spans="1:6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1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O284" s="1"/>
      <c r="BP284" s="1"/>
    </row>
    <row r="285" spans="1:6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1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O285" s="1"/>
      <c r="BP285" s="1"/>
    </row>
    <row r="286" spans="1:6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1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O286" s="1"/>
      <c r="BP286" s="1"/>
    </row>
    <row r="287" spans="1:6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1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O287" s="1"/>
      <c r="BP287" s="1"/>
    </row>
    <row r="288" spans="1:6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1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O288" s="1"/>
      <c r="BP288" s="1"/>
    </row>
    <row r="289" spans="1:6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1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O289" s="1"/>
      <c r="BP289" s="1"/>
    </row>
    <row r="290" spans="1:6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1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O290" s="1"/>
      <c r="BP290" s="1"/>
    </row>
    <row r="291" spans="1:6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1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O291" s="1"/>
      <c r="BP291" s="1"/>
    </row>
    <row r="292" spans="1:6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1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O292" s="1"/>
      <c r="BP292" s="1"/>
    </row>
    <row r="293" spans="1:6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1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O293" s="1"/>
      <c r="BP293" s="1"/>
    </row>
    <row r="294" spans="1:6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1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O294" s="1"/>
      <c r="BP294" s="1"/>
    </row>
    <row r="295" spans="1:6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1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O295" s="1"/>
      <c r="BP295" s="1"/>
    </row>
    <row r="296" spans="1:6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1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O296" s="1"/>
      <c r="BP296" s="1"/>
    </row>
    <row r="297" spans="1:6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1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O297" s="1"/>
      <c r="BP297" s="1"/>
    </row>
    <row r="298" spans="1:6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1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O298" s="1"/>
      <c r="BP298" s="1"/>
    </row>
    <row r="299" spans="1:6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1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O299" s="1"/>
      <c r="BP299" s="1"/>
    </row>
    <row r="300" spans="1:6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1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O300" s="1"/>
      <c r="BP300" s="1"/>
    </row>
    <row r="301" spans="1:6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1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O301" s="1"/>
      <c r="BP301" s="1"/>
    </row>
    <row r="302" spans="1:6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1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O302" s="1"/>
      <c r="BP302" s="1"/>
    </row>
    <row r="303" spans="1:6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1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O303" s="1"/>
      <c r="BP303" s="1"/>
    </row>
    <row r="304" spans="1:6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1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O304" s="1"/>
      <c r="BP304" s="1"/>
    </row>
    <row r="305" spans="1:6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1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O305" s="1"/>
      <c r="BP305" s="1"/>
    </row>
    <row r="306" spans="1:6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1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O306" s="1"/>
      <c r="BP306" s="1"/>
    </row>
    <row r="307" spans="1:6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1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O307" s="1"/>
      <c r="BP307" s="1"/>
    </row>
    <row r="308" spans="1:6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1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O308" s="1"/>
      <c r="BP308" s="1"/>
    </row>
    <row r="309" spans="1:6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1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O309" s="1"/>
      <c r="BP309" s="1"/>
    </row>
    <row r="310" spans="1:6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1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O310" s="1"/>
      <c r="BP310" s="1"/>
    </row>
    <row r="311" spans="1:6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1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O311" s="1"/>
      <c r="BP311" s="1"/>
    </row>
    <row r="312" spans="1:6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1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O312" s="1"/>
      <c r="BP312" s="1"/>
    </row>
    <row r="313" spans="1:6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1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O313" s="1"/>
      <c r="BP313" s="1"/>
    </row>
    <row r="314" spans="1:6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1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O314" s="1"/>
      <c r="BP314" s="1"/>
    </row>
    <row r="315" spans="1:6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1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O315" s="1"/>
      <c r="BP315" s="1"/>
    </row>
    <row r="316" spans="1:6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1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O316" s="1"/>
      <c r="BP316" s="1"/>
    </row>
    <row r="317" spans="1:6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1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O317" s="1"/>
      <c r="BP317" s="1"/>
    </row>
    <row r="318" spans="1:6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1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O318" s="1"/>
      <c r="BP318" s="1"/>
    </row>
    <row r="319" spans="1:6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1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O319" s="1"/>
      <c r="BP319" s="1"/>
    </row>
    <row r="320" spans="1:6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1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O320" s="1"/>
      <c r="BP320" s="1"/>
    </row>
    <row r="321" spans="1:6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1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O321" s="1"/>
      <c r="BP321" s="1"/>
    </row>
    <row r="322" spans="1:6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1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O322" s="1"/>
      <c r="BP322" s="1"/>
    </row>
    <row r="323" spans="1:6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1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O323" s="1"/>
      <c r="BP323" s="1"/>
    </row>
    <row r="324" spans="1:6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1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O324" s="1"/>
      <c r="BP324" s="1"/>
    </row>
    <row r="325" spans="1:6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1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O325" s="1"/>
      <c r="BP325" s="1"/>
    </row>
    <row r="326" spans="1:6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1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O326" s="1"/>
      <c r="BP326" s="1"/>
    </row>
    <row r="327" spans="1:6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1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O327" s="1"/>
      <c r="BP327" s="1"/>
    </row>
    <row r="328" spans="1:6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1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O328" s="1"/>
      <c r="BP328" s="1"/>
    </row>
    <row r="329" spans="1:6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1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O329" s="1"/>
      <c r="BP329" s="1"/>
    </row>
    <row r="330" spans="1:6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1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O330" s="1"/>
      <c r="BP330" s="1"/>
    </row>
    <row r="331" spans="1:6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1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O331" s="1"/>
      <c r="BP331" s="1"/>
    </row>
    <row r="332" spans="1:6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1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O332" s="1"/>
      <c r="BP332" s="1"/>
    </row>
    <row r="333" spans="1:6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1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O333" s="1"/>
      <c r="BP333" s="1"/>
    </row>
    <row r="334" spans="1:6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1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O334" s="1"/>
      <c r="BP334" s="1"/>
    </row>
    <row r="335" spans="1:6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1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O335" s="1"/>
      <c r="BP335" s="1"/>
    </row>
    <row r="336" spans="1:6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1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O336" s="1"/>
      <c r="BP336" s="1"/>
    </row>
    <row r="337" spans="1:6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1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O337" s="1"/>
      <c r="BP337" s="1"/>
    </row>
    <row r="338" spans="1:6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1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O338" s="1"/>
      <c r="BP338" s="1"/>
    </row>
    <row r="339" spans="1:6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1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O339" s="1"/>
      <c r="BP339" s="1"/>
    </row>
    <row r="340" spans="1:6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1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O340" s="1"/>
      <c r="BP340" s="1"/>
    </row>
    <row r="341" spans="1:6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1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O341" s="1"/>
      <c r="BP341" s="1"/>
    </row>
    <row r="342" spans="1:6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1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O342" s="1"/>
      <c r="BP342" s="1"/>
    </row>
    <row r="343" spans="1:6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1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O343" s="1"/>
      <c r="BP343" s="1"/>
    </row>
    <row r="344" spans="1:6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1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O344" s="1"/>
      <c r="BP344" s="1"/>
    </row>
    <row r="345" spans="1:6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1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O345" s="1"/>
      <c r="BP345" s="1"/>
    </row>
    <row r="346" spans="1:6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1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O346" s="1"/>
      <c r="BP346" s="1"/>
    </row>
    <row r="347" spans="1:6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1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O347" s="1"/>
      <c r="BP347" s="1"/>
    </row>
    <row r="348" spans="1:6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1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O348" s="1"/>
      <c r="BP348" s="1"/>
    </row>
    <row r="349" spans="1:6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1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O349" s="1"/>
      <c r="BP349" s="1"/>
    </row>
    <row r="350" spans="1:6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1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O350" s="1"/>
      <c r="BP350" s="1"/>
    </row>
    <row r="351" spans="1:6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1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O351" s="1"/>
      <c r="BP351" s="1"/>
    </row>
    <row r="352" spans="1:6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1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O352" s="1"/>
      <c r="BP352" s="1"/>
    </row>
    <row r="353" spans="1:6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1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O353" s="1"/>
      <c r="BP353" s="1"/>
    </row>
    <row r="354" spans="1:6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1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O354" s="1"/>
      <c r="BP354" s="1"/>
    </row>
    <row r="355" spans="1:6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1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O355" s="1"/>
      <c r="BP355" s="1"/>
    </row>
    <row r="356" spans="1:6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1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O356" s="1"/>
      <c r="BP356" s="1"/>
    </row>
    <row r="357" spans="1:6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1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O357" s="1"/>
      <c r="BP357" s="1"/>
    </row>
    <row r="358" spans="1:6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1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O358" s="1"/>
      <c r="BP358" s="1"/>
    </row>
    <row r="359" spans="1:6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1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O359" s="1"/>
      <c r="BP359" s="1"/>
    </row>
    <row r="360" spans="1:6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1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O360" s="1"/>
      <c r="BP360" s="1"/>
    </row>
    <row r="361" spans="1:6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1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O361" s="1"/>
      <c r="BP361" s="1"/>
    </row>
    <row r="362" spans="1:6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1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O362" s="1"/>
      <c r="BP362" s="1"/>
    </row>
    <row r="363" spans="1:6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1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O363" s="1"/>
      <c r="BP363" s="1"/>
    </row>
    <row r="364" spans="1:6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1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O364" s="1"/>
      <c r="BP364" s="1"/>
    </row>
    <row r="365" spans="1:6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1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O365" s="1"/>
      <c r="BP365" s="1"/>
    </row>
    <row r="366" spans="1:6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1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O366" s="1"/>
      <c r="BP366" s="1"/>
    </row>
    <row r="367" spans="1:6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1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O367" s="1"/>
      <c r="BP367" s="1"/>
    </row>
    <row r="368" spans="1: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1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O368" s="1"/>
      <c r="BP368" s="1"/>
    </row>
    <row r="369" spans="1:6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1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O369" s="1"/>
      <c r="BP369" s="1"/>
    </row>
    <row r="370" spans="1:6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1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O370" s="1"/>
      <c r="BP370" s="1"/>
    </row>
    <row r="371" spans="1:6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1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O371" s="1"/>
      <c r="BP371" s="1"/>
    </row>
    <row r="372" spans="1:6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1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O372" s="1"/>
      <c r="BP372" s="1"/>
    </row>
    <row r="373" spans="1:6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1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O373" s="1"/>
      <c r="BP373" s="1"/>
    </row>
    <row r="374" spans="1:6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1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O374" s="1"/>
      <c r="BP374" s="1"/>
    </row>
    <row r="375" spans="1:6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1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O375" s="1"/>
      <c r="BP375" s="1"/>
    </row>
    <row r="376" spans="1:6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1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O376" s="1"/>
      <c r="BP376" s="1"/>
    </row>
    <row r="377" spans="1:6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1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O377" s="1"/>
      <c r="BP377" s="1"/>
    </row>
    <row r="378" spans="1:6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1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O378" s="1"/>
      <c r="BP378" s="1"/>
    </row>
    <row r="379" spans="1:6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1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O379" s="1"/>
      <c r="BP379" s="1"/>
    </row>
    <row r="380" spans="1:6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1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O380" s="1"/>
      <c r="BP380" s="1"/>
    </row>
    <row r="381" spans="1:6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1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O381" s="1"/>
      <c r="BP381" s="1"/>
    </row>
    <row r="382" spans="1:6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1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O382" s="1"/>
      <c r="BP382" s="1"/>
    </row>
    <row r="383" spans="1:6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1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O383" s="1"/>
      <c r="BP383" s="1"/>
    </row>
    <row r="384" spans="1:6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1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O384" s="1"/>
      <c r="BP384" s="1"/>
    </row>
    <row r="385" spans="1:6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1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O385" s="1"/>
      <c r="BP385" s="1"/>
    </row>
    <row r="386" spans="1:6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1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O386" s="1"/>
      <c r="BP386" s="1"/>
    </row>
    <row r="387" spans="1:6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1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O387" s="1"/>
      <c r="BP387" s="1"/>
    </row>
    <row r="388" spans="1:6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1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O388" s="1"/>
      <c r="BP388" s="1"/>
    </row>
    <row r="389" spans="1:6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1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O389" s="1"/>
      <c r="BP389" s="1"/>
    </row>
    <row r="390" spans="1:6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1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O390" s="1"/>
      <c r="BP390" s="1"/>
    </row>
    <row r="391" spans="1:6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1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O391" s="1"/>
      <c r="BP391" s="1"/>
    </row>
    <row r="392" spans="1:6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1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O392" s="1"/>
      <c r="BP392" s="1"/>
    </row>
    <row r="393" spans="1:6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1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O393" s="1"/>
      <c r="BP393" s="1"/>
    </row>
    <row r="394" spans="1:6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1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O394" s="1"/>
      <c r="BP394" s="1"/>
    </row>
    <row r="395" spans="1:6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1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O395" s="1"/>
      <c r="BP395" s="1"/>
    </row>
    <row r="396" spans="1:6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1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O396" s="1"/>
      <c r="BP396" s="1"/>
    </row>
    <row r="397" spans="1:6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1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O397" s="1"/>
      <c r="BP397" s="1"/>
    </row>
    <row r="398" spans="1:6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1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O398" s="1"/>
      <c r="BP398" s="1"/>
    </row>
    <row r="399" spans="1:6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1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O399" s="1"/>
      <c r="BP399" s="1"/>
    </row>
    <row r="400" spans="1:6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1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O400" s="1"/>
      <c r="BP400" s="1"/>
    </row>
    <row r="401" spans="1:6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1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O401" s="1"/>
      <c r="BP401" s="1"/>
    </row>
    <row r="402" spans="1:6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1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O402" s="1"/>
      <c r="BP402" s="1"/>
    </row>
    <row r="403" spans="1:6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1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O403" s="1"/>
      <c r="BP403" s="1"/>
    </row>
    <row r="404" spans="1:6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1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O404" s="1"/>
      <c r="BP404" s="1"/>
    </row>
    <row r="405" spans="1:6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1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O405" s="1"/>
      <c r="BP405" s="1"/>
    </row>
    <row r="406" spans="1:6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1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O406" s="1"/>
      <c r="BP406" s="1"/>
    </row>
    <row r="407" spans="1:6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1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O407" s="1"/>
      <c r="BP407" s="1"/>
    </row>
    <row r="408" spans="1:6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1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O408" s="1"/>
      <c r="BP408" s="1"/>
    </row>
    <row r="409" spans="1:6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1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O409" s="1"/>
      <c r="BP409" s="1"/>
    </row>
    <row r="410" spans="1:6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1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O410" s="1"/>
      <c r="BP410" s="1"/>
    </row>
    <row r="411" spans="1:6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1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O411" s="1"/>
      <c r="BP411" s="1"/>
    </row>
    <row r="412" spans="1:6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1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O412" s="1"/>
      <c r="BP412" s="1"/>
    </row>
    <row r="413" spans="1:6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1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O413" s="1"/>
      <c r="BP413" s="1"/>
    </row>
    <row r="414" spans="1:6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1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O414" s="1"/>
      <c r="BP414" s="1"/>
    </row>
    <row r="415" spans="1:6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1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O415" s="1"/>
      <c r="BP415" s="1"/>
    </row>
    <row r="416" spans="1:6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1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O416" s="1"/>
      <c r="BP416" s="1"/>
    </row>
    <row r="417" spans="1:6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1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O417" s="1"/>
      <c r="BP417" s="1"/>
    </row>
    <row r="418" spans="1:6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1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O418" s="1"/>
      <c r="BP418" s="1"/>
    </row>
    <row r="419" spans="1:6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1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O419" s="1"/>
      <c r="BP419" s="1"/>
    </row>
    <row r="420" spans="1:6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1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O420" s="1"/>
      <c r="BP420" s="1"/>
    </row>
    <row r="421" spans="1:6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1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O421" s="1"/>
      <c r="BP421" s="1"/>
    </row>
    <row r="422" spans="1:6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1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O422" s="1"/>
      <c r="BP422" s="1"/>
    </row>
    <row r="423" spans="1:6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1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O423" s="1"/>
      <c r="BP423" s="1"/>
    </row>
    <row r="424" spans="1:6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1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O424" s="1"/>
      <c r="BP424" s="1"/>
    </row>
    <row r="425" spans="1:6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1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O425" s="1"/>
      <c r="BP425" s="1"/>
    </row>
    <row r="426" spans="1:6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1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O426" s="1"/>
      <c r="BP426" s="1"/>
    </row>
    <row r="427" spans="1:6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1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O427" s="1"/>
      <c r="BP427" s="1"/>
    </row>
    <row r="428" spans="1:6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1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O428" s="1"/>
      <c r="BP428" s="1"/>
    </row>
    <row r="429" spans="1:6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1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O429" s="1"/>
      <c r="BP429" s="1"/>
    </row>
    <row r="430" spans="1:6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1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O430" s="1"/>
      <c r="BP430" s="1"/>
    </row>
    <row r="431" spans="1:6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1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O431" s="1"/>
      <c r="BP431" s="1"/>
    </row>
    <row r="432" spans="1:6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1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O432" s="1"/>
      <c r="BP432" s="1"/>
    </row>
    <row r="433" spans="1:6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1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O433" s="1"/>
      <c r="BP433" s="1"/>
    </row>
    <row r="434" spans="1:6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1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O434" s="1"/>
      <c r="BP434" s="1"/>
    </row>
    <row r="435" spans="1:6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1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O435" s="1"/>
      <c r="BP435" s="1"/>
    </row>
    <row r="436" spans="1:6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1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O436" s="1"/>
      <c r="BP436" s="1"/>
    </row>
    <row r="437" spans="1:6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1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O437" s="1"/>
      <c r="BP437" s="1"/>
    </row>
    <row r="438" spans="1:6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1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O438" s="1"/>
      <c r="BP438" s="1"/>
    </row>
    <row r="439" spans="1:6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1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O439" s="1"/>
      <c r="BP439" s="1"/>
    </row>
    <row r="440" spans="1:6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1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O440" s="1"/>
      <c r="BP440" s="1"/>
    </row>
    <row r="441" spans="1:6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1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O441" s="1"/>
      <c r="BP441" s="1"/>
    </row>
    <row r="442" spans="1:6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1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O442" s="1"/>
      <c r="BP442" s="1"/>
    </row>
    <row r="443" spans="1:6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1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O443" s="1"/>
      <c r="BP443" s="1"/>
    </row>
    <row r="444" spans="1:6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1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O444" s="1"/>
      <c r="BP444" s="1"/>
    </row>
    <row r="445" spans="1:6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1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O445" s="1"/>
      <c r="BP445" s="1"/>
    </row>
    <row r="446" spans="1:6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1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O446" s="1"/>
      <c r="BP446" s="1"/>
    </row>
    <row r="447" spans="1:6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1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O447" s="1"/>
      <c r="BP447" s="1"/>
    </row>
    <row r="448" spans="1:6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1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O448" s="1"/>
      <c r="BP448" s="1"/>
    </row>
    <row r="449" spans="1:6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1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O449" s="1"/>
      <c r="BP449" s="1"/>
    </row>
    <row r="450" spans="1:6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1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O450" s="1"/>
      <c r="BP450" s="1"/>
    </row>
    <row r="451" spans="1:6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1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O451" s="1"/>
      <c r="BP451" s="1"/>
    </row>
    <row r="452" spans="1:6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1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O452" s="1"/>
      <c r="BP452" s="1"/>
    </row>
    <row r="453" spans="1:6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1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O453" s="1"/>
      <c r="BP453" s="1"/>
    </row>
    <row r="454" spans="1:6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1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O454" s="1"/>
      <c r="BP454" s="1"/>
    </row>
    <row r="455" spans="1:6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1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O455" s="1"/>
      <c r="BP455" s="1"/>
    </row>
    <row r="456" spans="1:6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1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O456" s="1"/>
      <c r="BP456" s="1"/>
    </row>
    <row r="457" spans="1:6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1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O457" s="1"/>
      <c r="BP457" s="1"/>
    </row>
    <row r="458" spans="1:6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1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O458" s="1"/>
      <c r="BP458" s="1"/>
    </row>
    <row r="459" spans="1:6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1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O459" s="1"/>
      <c r="BP459" s="1"/>
    </row>
    <row r="460" spans="1:6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1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O460" s="1"/>
      <c r="BP460" s="1"/>
    </row>
    <row r="461" spans="1:6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1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O461" s="1"/>
      <c r="BP461" s="1"/>
    </row>
    <row r="462" spans="1:6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1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O462" s="1"/>
      <c r="BP462" s="1"/>
    </row>
    <row r="463" spans="1:6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1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O463" s="1"/>
      <c r="BP463" s="1"/>
    </row>
    <row r="464" spans="1:6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1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O464" s="1"/>
      <c r="BP464" s="1"/>
    </row>
    <row r="465" spans="1:6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1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O465" s="1"/>
      <c r="BP465" s="1"/>
    </row>
    <row r="466" spans="1:6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1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O466" s="1"/>
      <c r="BP466" s="1"/>
    </row>
    <row r="467" spans="1:6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1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O467" s="1"/>
      <c r="BP467" s="1"/>
    </row>
    <row r="468" spans="1: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1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O468" s="1"/>
      <c r="BP468" s="1"/>
    </row>
    <row r="469" spans="1:6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1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O469" s="1"/>
      <c r="BP469" s="1"/>
    </row>
    <row r="470" spans="1:6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1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O470" s="1"/>
      <c r="BP470" s="1"/>
    </row>
    <row r="471" spans="1:6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1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O471" s="1"/>
      <c r="BP471" s="1"/>
    </row>
    <row r="472" spans="1:6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1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O472" s="1"/>
      <c r="BP472" s="1"/>
    </row>
    <row r="473" spans="1:6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1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O473" s="1"/>
      <c r="BP473" s="1"/>
    </row>
    <row r="474" spans="1:6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1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O474" s="1"/>
      <c r="BP474" s="1"/>
    </row>
    <row r="475" spans="1:6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1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O475" s="1"/>
      <c r="BP475" s="1"/>
    </row>
    <row r="476" spans="1:6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1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O476" s="1"/>
      <c r="BP476" s="1"/>
    </row>
    <row r="477" spans="1:6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1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O477" s="1"/>
      <c r="BP477" s="1"/>
    </row>
    <row r="478" spans="1:6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1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O478" s="1"/>
      <c r="BP478" s="1"/>
    </row>
    <row r="479" spans="1:6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1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O479" s="1"/>
      <c r="BP479" s="1"/>
    </row>
    <row r="480" spans="1:6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1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O480" s="1"/>
      <c r="BP480" s="1"/>
    </row>
    <row r="481" spans="1:6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1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O481" s="1"/>
      <c r="BP481" s="1"/>
    </row>
    <row r="482" spans="1:6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1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O482" s="1"/>
      <c r="BP482" s="1"/>
    </row>
    <row r="483" spans="1:6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1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O483" s="1"/>
      <c r="BP483" s="1"/>
    </row>
    <row r="484" spans="1:6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1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O484" s="1"/>
      <c r="BP484" s="1"/>
    </row>
    <row r="485" spans="1:6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1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O485" s="1"/>
      <c r="BP485" s="1"/>
    </row>
    <row r="486" spans="1:6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1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O486" s="1"/>
      <c r="BP486" s="1"/>
    </row>
    <row r="487" spans="1:6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1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O487" s="1"/>
      <c r="BP487" s="1"/>
    </row>
    <row r="488" spans="1:6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1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O488" s="1"/>
      <c r="BP488" s="1"/>
    </row>
    <row r="489" spans="1:6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1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O489" s="1"/>
      <c r="BP489" s="1"/>
    </row>
    <row r="490" spans="1:6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1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O490" s="1"/>
      <c r="BP490" s="1"/>
    </row>
    <row r="491" spans="1:6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1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O491" s="1"/>
      <c r="BP491" s="1"/>
    </row>
    <row r="492" spans="1:6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1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O492" s="1"/>
      <c r="BP492" s="1"/>
    </row>
    <row r="493" spans="1:6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1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O493" s="1"/>
      <c r="BP493" s="1"/>
    </row>
    <row r="494" spans="1:6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1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O494" s="1"/>
      <c r="BP494" s="1"/>
    </row>
    <row r="495" spans="1:6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1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O495" s="1"/>
      <c r="BP495" s="1"/>
    </row>
    <row r="496" spans="1:6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1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O496" s="1"/>
      <c r="BP496" s="1"/>
    </row>
    <row r="497" spans="1:6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1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O497" s="1"/>
      <c r="BP497" s="1"/>
    </row>
    <row r="498" spans="1:6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1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O498" s="1"/>
      <c r="BP498" s="1"/>
    </row>
    <row r="499" spans="1:6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1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O499" s="1"/>
      <c r="BP499" s="1"/>
    </row>
    <row r="500" spans="1:6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1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O500" s="1"/>
      <c r="BP500" s="1"/>
    </row>
    <row r="501" spans="1:6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1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O501" s="1"/>
      <c r="BP501" s="1"/>
    </row>
    <row r="502" spans="1:6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1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O502" s="1"/>
      <c r="BP502" s="1"/>
    </row>
    <row r="503" spans="1:6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1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O503" s="1"/>
      <c r="BP503" s="1"/>
    </row>
    <row r="504" spans="1:6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1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O504" s="1"/>
      <c r="BP504" s="1"/>
    </row>
    <row r="505" spans="1:6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1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O505" s="1"/>
      <c r="BP505" s="1"/>
    </row>
    <row r="506" spans="1:6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1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O506" s="1"/>
      <c r="BP506" s="1"/>
    </row>
    <row r="507" spans="1:6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1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O507" s="1"/>
      <c r="BP507" s="1"/>
    </row>
    <row r="508" spans="1:6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1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O508" s="1"/>
      <c r="BP508" s="1"/>
    </row>
    <row r="509" spans="1:6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1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O509" s="1"/>
      <c r="BP509" s="1"/>
    </row>
    <row r="510" spans="1:6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1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O510" s="1"/>
      <c r="BP510" s="1"/>
    </row>
    <row r="511" spans="1:6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1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O511" s="1"/>
      <c r="BP511" s="1"/>
    </row>
    <row r="512" spans="1:6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1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O512" s="1"/>
      <c r="BP512" s="1"/>
    </row>
    <row r="513" spans="1:6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1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O513" s="1"/>
      <c r="BP513" s="1"/>
    </row>
    <row r="514" spans="1:6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1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O514" s="1"/>
      <c r="BP514" s="1"/>
    </row>
    <row r="515" spans="1:6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1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O515" s="1"/>
      <c r="BP515" s="1"/>
    </row>
    <row r="516" spans="1:6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1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O516" s="1"/>
      <c r="BP516" s="1"/>
    </row>
    <row r="517" spans="1:6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1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O517" s="1"/>
      <c r="BP517" s="1"/>
    </row>
    <row r="518" spans="1:6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1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O518" s="1"/>
      <c r="BP518" s="1"/>
    </row>
    <row r="519" spans="1:6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1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O519" s="1"/>
      <c r="BP519" s="1"/>
    </row>
    <row r="520" spans="1:6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1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O520" s="1"/>
      <c r="BP520" s="1"/>
    </row>
    <row r="521" spans="1:6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1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O521" s="1"/>
      <c r="BP521" s="1"/>
    </row>
    <row r="522" spans="1:6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1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O522" s="1"/>
      <c r="BP522" s="1"/>
    </row>
    <row r="523" spans="1:6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1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O523" s="1"/>
      <c r="BP523" s="1"/>
    </row>
    <row r="524" spans="1:6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1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O524" s="1"/>
      <c r="BP524" s="1"/>
    </row>
    <row r="525" spans="1:6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1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O525" s="1"/>
      <c r="BP525" s="1"/>
    </row>
    <row r="526" spans="1:6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1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O526" s="1"/>
      <c r="BP526" s="1"/>
    </row>
    <row r="527" spans="1:6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1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O527" s="1"/>
      <c r="BP527" s="1"/>
    </row>
    <row r="528" spans="1:6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1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O528" s="1"/>
      <c r="BP528" s="1"/>
    </row>
    <row r="529" spans="1:6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1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O529" s="1"/>
      <c r="BP529" s="1"/>
    </row>
    <row r="530" spans="1:6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1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O530" s="1"/>
      <c r="BP530" s="1"/>
    </row>
    <row r="531" spans="1:6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1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O531" s="1"/>
      <c r="BP531" s="1"/>
    </row>
    <row r="532" spans="1:6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1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O532" s="1"/>
      <c r="BP532" s="1"/>
    </row>
    <row r="533" spans="1:6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1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O533" s="1"/>
      <c r="BP533" s="1"/>
    </row>
    <row r="534" spans="1:6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1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O534" s="1"/>
      <c r="BP534" s="1"/>
    </row>
    <row r="535" spans="1:6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1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O535" s="1"/>
      <c r="BP535" s="1"/>
    </row>
    <row r="536" spans="1:6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1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O536" s="1"/>
      <c r="BP536" s="1"/>
    </row>
    <row r="537" spans="1:6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1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O537" s="1"/>
      <c r="BP537" s="1"/>
    </row>
    <row r="538" spans="1:6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1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O538" s="1"/>
      <c r="BP538" s="1"/>
    </row>
    <row r="539" spans="1:6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1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O539" s="1"/>
      <c r="BP539" s="1"/>
    </row>
    <row r="540" spans="1:6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1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O540" s="1"/>
      <c r="BP540" s="1"/>
    </row>
    <row r="541" spans="1:6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1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O541" s="1"/>
      <c r="BP541" s="1"/>
    </row>
    <row r="542" spans="1:6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1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O542" s="1"/>
      <c r="BP542" s="1"/>
    </row>
    <row r="543" spans="1:6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1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O543" s="1"/>
      <c r="BP543" s="1"/>
    </row>
    <row r="544" spans="1:6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1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O544" s="1"/>
      <c r="BP544" s="1"/>
    </row>
    <row r="545" spans="1:6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1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O545" s="1"/>
      <c r="BP545" s="1"/>
    </row>
    <row r="546" spans="1:6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1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O546" s="1"/>
      <c r="BP546" s="1"/>
    </row>
    <row r="547" spans="1:6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1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O547" s="1"/>
      <c r="BP547" s="1"/>
    </row>
    <row r="548" spans="1:6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1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O548" s="1"/>
      <c r="BP548" s="1"/>
    </row>
    <row r="549" spans="1:6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1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O549" s="1"/>
      <c r="BP549" s="1"/>
    </row>
    <row r="550" spans="1:6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1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O550" s="1"/>
      <c r="BP550" s="1"/>
    </row>
    <row r="551" spans="1:6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1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O551" s="1"/>
      <c r="BP551" s="1"/>
    </row>
    <row r="552" spans="1:6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1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O552" s="1"/>
      <c r="BP552" s="1"/>
    </row>
    <row r="553" spans="1:6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1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O553" s="1"/>
      <c r="BP553" s="1"/>
    </row>
    <row r="554" spans="1:6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1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O554" s="1"/>
      <c r="BP554" s="1"/>
    </row>
    <row r="555" spans="1:6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1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O555" s="1"/>
      <c r="BP555" s="1"/>
    </row>
    <row r="556" spans="1:6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1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O556" s="1"/>
      <c r="BP556" s="1"/>
    </row>
    <row r="557" spans="1:6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1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O557" s="1"/>
      <c r="BP557" s="1"/>
    </row>
    <row r="558" spans="1:6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1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O558" s="1"/>
      <c r="BP558" s="1"/>
    </row>
    <row r="559" spans="1:6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1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O559" s="1"/>
      <c r="BP559" s="1"/>
    </row>
    <row r="560" spans="1:6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1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O560" s="1"/>
      <c r="BP560" s="1"/>
    </row>
    <row r="561" spans="1:6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1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O561" s="1"/>
      <c r="BP561" s="1"/>
    </row>
    <row r="562" spans="1:6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1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O562" s="1"/>
      <c r="BP562" s="1"/>
    </row>
    <row r="563" spans="1:6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1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O563" s="1"/>
      <c r="BP563" s="1"/>
    </row>
    <row r="564" spans="1:6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1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O564" s="1"/>
      <c r="BP564" s="1"/>
    </row>
    <row r="565" spans="1:6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1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O565" s="1"/>
      <c r="BP565" s="1"/>
    </row>
    <row r="566" spans="1:6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1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O566" s="1"/>
      <c r="BP566" s="1"/>
    </row>
    <row r="567" spans="1:6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1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O567" s="1"/>
      <c r="BP567" s="1"/>
    </row>
    <row r="568" spans="1: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1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O568" s="1"/>
      <c r="BP568" s="1"/>
    </row>
    <row r="569" spans="1:6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1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O569" s="1"/>
      <c r="BP569" s="1"/>
    </row>
    <row r="570" spans="1:6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1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O570" s="1"/>
      <c r="BP570" s="1"/>
    </row>
    <row r="571" spans="1:6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1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O571" s="1"/>
      <c r="BP571" s="1"/>
    </row>
    <row r="572" spans="1:6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1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O572" s="1"/>
      <c r="BP572" s="1"/>
    </row>
    <row r="573" spans="1:6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1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O573" s="1"/>
      <c r="BP573" s="1"/>
    </row>
    <row r="574" spans="1:6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1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O574" s="1"/>
      <c r="BP574" s="1"/>
    </row>
    <row r="575" spans="1:6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1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O575" s="1"/>
      <c r="BP575" s="1"/>
    </row>
    <row r="576" spans="1:6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1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O576" s="1"/>
      <c r="BP576" s="1"/>
    </row>
    <row r="577" spans="1:6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1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O577" s="1"/>
      <c r="BP577" s="1"/>
    </row>
    <row r="578" spans="1:6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1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O578" s="1"/>
      <c r="BP578" s="1"/>
    </row>
    <row r="579" spans="1:6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1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O579" s="1"/>
      <c r="BP579" s="1"/>
    </row>
    <row r="580" spans="1:6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1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O580" s="1"/>
      <c r="BP580" s="1"/>
    </row>
    <row r="581" spans="1:6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1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O581" s="1"/>
      <c r="BP581" s="1"/>
    </row>
    <row r="582" spans="1:6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1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O582" s="1"/>
      <c r="BP582" s="1"/>
    </row>
    <row r="583" spans="1:6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1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O583" s="1"/>
      <c r="BP583" s="1"/>
    </row>
    <row r="584" spans="1:6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1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O584" s="1"/>
      <c r="BP584" s="1"/>
    </row>
    <row r="585" spans="1:6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1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O585" s="1"/>
      <c r="BP585" s="1"/>
    </row>
    <row r="586" spans="1:6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1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O586" s="1"/>
      <c r="BP586" s="1"/>
    </row>
    <row r="587" spans="1:6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1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O587" s="1"/>
      <c r="BP587" s="1"/>
    </row>
    <row r="588" spans="1:6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1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O588" s="1"/>
      <c r="BP588" s="1"/>
    </row>
    <row r="589" spans="1:6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1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O589" s="1"/>
      <c r="BP589" s="1"/>
    </row>
    <row r="590" spans="1:6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1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O590" s="1"/>
      <c r="BP590" s="1"/>
    </row>
    <row r="591" spans="1:6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1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O591" s="1"/>
      <c r="BP591" s="1"/>
    </row>
    <row r="592" spans="1:6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1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O592" s="1"/>
      <c r="BP592" s="1"/>
    </row>
    <row r="593" spans="1:6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1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O593" s="1"/>
      <c r="BP593" s="1"/>
    </row>
    <row r="594" spans="1:6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1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O594" s="1"/>
      <c r="BP594" s="1"/>
    </row>
    <row r="595" spans="1:6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1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O595" s="1"/>
      <c r="BP595" s="1"/>
    </row>
    <row r="596" spans="1:6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1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O596" s="1"/>
      <c r="BP596" s="1"/>
    </row>
    <row r="597" spans="1:6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1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O597" s="1"/>
      <c r="BP597" s="1"/>
    </row>
    <row r="598" spans="1:6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1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O598" s="1"/>
      <c r="BP598" s="1"/>
    </row>
    <row r="599" spans="1:6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1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O599" s="1"/>
      <c r="BP599" s="1"/>
    </row>
    <row r="600" spans="1:6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1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O600" s="1"/>
      <c r="BP600" s="1"/>
    </row>
    <row r="601" spans="1:6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1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O601" s="1"/>
      <c r="BP601" s="1"/>
    </row>
    <row r="602" spans="1:6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1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O602" s="1"/>
      <c r="BP602" s="1"/>
    </row>
    <row r="603" spans="1:6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1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O603" s="1"/>
      <c r="BP603" s="1"/>
    </row>
    <row r="604" spans="1:6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1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O604" s="1"/>
      <c r="BP604" s="1"/>
    </row>
    <row r="605" spans="1:6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1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O605" s="1"/>
      <c r="BP605" s="1"/>
    </row>
    <row r="606" spans="1:6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1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O606" s="1"/>
      <c r="BP606" s="1"/>
    </row>
    <row r="607" spans="1:6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1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O607" s="1"/>
      <c r="BP607" s="1"/>
    </row>
    <row r="608" spans="1:6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1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O608" s="1"/>
      <c r="BP608" s="1"/>
    </row>
    <row r="609" spans="1:6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1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O609" s="1"/>
      <c r="BP609" s="1"/>
    </row>
    <row r="610" spans="1:6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1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O610" s="1"/>
      <c r="BP610" s="1"/>
    </row>
    <row r="611" spans="1:6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1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O611" s="1"/>
      <c r="BP611" s="1"/>
    </row>
    <row r="612" spans="1:6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1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O612" s="1"/>
      <c r="BP612" s="1"/>
    </row>
    <row r="613" spans="1:6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1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O613" s="1"/>
      <c r="BP613" s="1"/>
    </row>
    <row r="614" spans="1:6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1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O614" s="1"/>
      <c r="BP614" s="1"/>
    </row>
    <row r="615" spans="1:6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1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O615" s="1"/>
      <c r="BP615" s="1"/>
    </row>
    <row r="616" spans="1:6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1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O616" s="1"/>
      <c r="BP616" s="1"/>
    </row>
    <row r="617" spans="1:6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1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O617" s="1"/>
      <c r="BP617" s="1"/>
    </row>
    <row r="618" spans="1:6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1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O618" s="1"/>
      <c r="BP618" s="1"/>
    </row>
    <row r="619" spans="1:6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1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O619" s="1"/>
      <c r="BP619" s="1"/>
    </row>
    <row r="620" spans="1:6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1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O620" s="1"/>
      <c r="BP620" s="1"/>
    </row>
    <row r="621" spans="1:6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1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O621" s="1"/>
      <c r="BP621" s="1"/>
    </row>
    <row r="622" spans="1:6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1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O622" s="1"/>
      <c r="BP622" s="1"/>
    </row>
    <row r="623" spans="1:6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1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O623" s="1"/>
      <c r="BP623" s="1"/>
    </row>
    <row r="624" spans="1:6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1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O624" s="1"/>
      <c r="BP624" s="1"/>
    </row>
    <row r="625" spans="1:6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1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O625" s="1"/>
      <c r="BP625" s="1"/>
    </row>
    <row r="626" spans="1:6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1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O626" s="1"/>
      <c r="BP626" s="1"/>
    </row>
    <row r="627" spans="1:6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1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O627" s="1"/>
      <c r="BP627" s="1"/>
    </row>
    <row r="628" spans="1:6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1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O628" s="1"/>
      <c r="BP628" s="1"/>
    </row>
    <row r="629" spans="1:6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1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O629" s="1"/>
      <c r="BP629" s="1"/>
    </row>
    <row r="630" spans="1:6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1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O630" s="1"/>
      <c r="BP630" s="1"/>
    </row>
    <row r="631" spans="1:6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1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O631" s="1"/>
      <c r="BP631" s="1"/>
    </row>
    <row r="632" spans="1:6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1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O632" s="1"/>
      <c r="BP632" s="1"/>
    </row>
    <row r="633" spans="1:6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1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O633" s="1"/>
      <c r="BP633" s="1"/>
    </row>
    <row r="634" spans="1:6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1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O634" s="1"/>
      <c r="BP634" s="1"/>
    </row>
    <row r="635" spans="1:6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1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O635" s="1"/>
      <c r="BP635" s="1"/>
    </row>
    <row r="636" spans="1:6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1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O636" s="1"/>
      <c r="BP636" s="1"/>
    </row>
    <row r="637" spans="1:6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1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O637" s="1"/>
      <c r="BP637" s="1"/>
    </row>
    <row r="638" spans="1:6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1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O638" s="1"/>
      <c r="BP638" s="1"/>
    </row>
    <row r="639" spans="1:6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1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O639" s="1"/>
      <c r="BP639" s="1"/>
    </row>
    <row r="640" spans="1:6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1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O640" s="1"/>
      <c r="BP640" s="1"/>
    </row>
    <row r="641" spans="1:6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1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O641" s="1"/>
      <c r="BP641" s="1"/>
    </row>
    <row r="642" spans="1:6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1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O642" s="1"/>
      <c r="BP642" s="1"/>
    </row>
    <row r="643" spans="1:6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1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O643" s="1"/>
      <c r="BP643" s="1"/>
    </row>
    <row r="644" spans="1:6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1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O644" s="1"/>
      <c r="BP644" s="1"/>
    </row>
    <row r="645" spans="1:6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1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O645" s="1"/>
      <c r="BP645" s="1"/>
    </row>
    <row r="646" spans="1:6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1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O646" s="1"/>
      <c r="BP646" s="1"/>
    </row>
    <row r="647" spans="1:6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1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O647" s="1"/>
      <c r="BP647" s="1"/>
    </row>
    <row r="648" spans="1:6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1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O648" s="1"/>
      <c r="BP648" s="1"/>
    </row>
    <row r="649" spans="1:6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1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O649" s="1"/>
      <c r="BP649" s="1"/>
    </row>
    <row r="650" spans="1:6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1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O650" s="1"/>
      <c r="BP650" s="1"/>
    </row>
    <row r="651" spans="1:6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1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O651" s="1"/>
      <c r="BP651" s="1"/>
    </row>
    <row r="652" spans="1:6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1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O652" s="1"/>
      <c r="BP652" s="1"/>
    </row>
    <row r="653" spans="1:6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1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O653" s="1"/>
      <c r="BP653" s="1"/>
    </row>
    <row r="654" spans="1:6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1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O654" s="1"/>
      <c r="BP654" s="1"/>
    </row>
    <row r="655" spans="1:6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1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O655" s="1"/>
      <c r="BP655" s="1"/>
    </row>
    <row r="656" spans="1:6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1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O656" s="1"/>
      <c r="BP656" s="1"/>
    </row>
    <row r="657" spans="1:6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1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O657" s="1"/>
      <c r="BP657" s="1"/>
    </row>
    <row r="658" spans="1:6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1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O658" s="1"/>
      <c r="BP658" s="1"/>
    </row>
    <row r="659" spans="1:6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1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O659" s="1"/>
      <c r="BP659" s="1"/>
    </row>
    <row r="660" spans="1:6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1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O660" s="1"/>
      <c r="BP660" s="1"/>
    </row>
    <row r="661" spans="1:6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1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O661" s="1"/>
      <c r="BP661" s="1"/>
    </row>
    <row r="662" spans="1:6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1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O662" s="1"/>
      <c r="BP662" s="1"/>
    </row>
    <row r="663" spans="1:6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1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O663" s="1"/>
      <c r="BP663" s="1"/>
    </row>
    <row r="664" spans="1:6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1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O664" s="1"/>
      <c r="BP664" s="1"/>
    </row>
    <row r="665" spans="1:6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1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O665" s="1"/>
      <c r="BP665" s="1"/>
    </row>
    <row r="666" spans="1:6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1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O666" s="1"/>
      <c r="BP666" s="1"/>
    </row>
    <row r="667" spans="1:6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1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O667" s="1"/>
      <c r="BP667" s="1"/>
    </row>
    <row r="668" spans="1: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1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O668" s="1"/>
      <c r="BP668" s="1"/>
    </row>
    <row r="669" spans="1:6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1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O669" s="1"/>
      <c r="BP669" s="1"/>
    </row>
    <row r="670" spans="1:6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1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O670" s="1"/>
      <c r="BP670" s="1"/>
    </row>
    <row r="671" spans="1:6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1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O671" s="1"/>
      <c r="BP671" s="1"/>
    </row>
    <row r="672" spans="1:6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1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O672" s="1"/>
      <c r="BP672" s="1"/>
    </row>
    <row r="673" spans="1:6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1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O673" s="1"/>
      <c r="BP673" s="1"/>
    </row>
    <row r="674" spans="1:6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1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O674" s="1"/>
      <c r="BP674" s="1"/>
    </row>
    <row r="675" spans="1:6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1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O675" s="1"/>
      <c r="BP675" s="1"/>
    </row>
    <row r="676" spans="1:6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1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O676" s="1"/>
      <c r="BP676" s="1"/>
    </row>
    <row r="677" spans="1:6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1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O677" s="1"/>
      <c r="BP677" s="1"/>
    </row>
    <row r="678" spans="1:6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1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O678" s="1"/>
      <c r="BP678" s="1"/>
    </row>
    <row r="679" spans="1:6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1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O679" s="1"/>
      <c r="BP679" s="1"/>
    </row>
    <row r="680" spans="1:6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1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O680" s="1"/>
      <c r="BP680" s="1"/>
    </row>
    <row r="681" spans="1:6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1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O681" s="1"/>
      <c r="BP681" s="1"/>
    </row>
    <row r="682" spans="1:6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1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O682" s="1"/>
      <c r="BP682" s="1"/>
    </row>
    <row r="683" spans="1:6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1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O683" s="1"/>
      <c r="BP683" s="1"/>
    </row>
    <row r="684" spans="1:6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1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O684" s="1"/>
      <c r="BP684" s="1"/>
    </row>
    <row r="685" spans="1:6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1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O685" s="1"/>
      <c r="BP685" s="1"/>
    </row>
    <row r="686" spans="1:6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1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O686" s="1"/>
      <c r="BP686" s="1"/>
    </row>
    <row r="687" spans="1:6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1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O687" s="1"/>
      <c r="BP687" s="1"/>
    </row>
    <row r="688" spans="1:6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1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O688" s="1"/>
      <c r="BP688" s="1"/>
    </row>
    <row r="689" spans="1:6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1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O689" s="1"/>
      <c r="BP689" s="1"/>
    </row>
    <row r="690" spans="1:6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1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O690" s="1"/>
      <c r="BP690" s="1"/>
    </row>
    <row r="691" spans="1:6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1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O691" s="1"/>
      <c r="BP691" s="1"/>
    </row>
    <row r="692" spans="1:6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1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O692" s="1"/>
      <c r="BP692" s="1"/>
    </row>
    <row r="693" spans="1:6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1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O693" s="1"/>
      <c r="BP693" s="1"/>
    </row>
    <row r="694" spans="1:6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1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O694" s="1"/>
      <c r="BP694" s="1"/>
    </row>
    <row r="695" spans="1:6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1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O695" s="1"/>
      <c r="BP695" s="1"/>
    </row>
    <row r="696" spans="1:6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1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O696" s="1"/>
      <c r="BP696" s="1"/>
    </row>
    <row r="697" spans="1:6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1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O697" s="1"/>
      <c r="BP697" s="1"/>
    </row>
    <row r="698" spans="1:6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1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O698" s="1"/>
      <c r="BP698" s="1"/>
    </row>
    <row r="699" spans="1:6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1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O699" s="1"/>
      <c r="BP699" s="1"/>
    </row>
    <row r="700" spans="1:6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1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O700" s="1"/>
      <c r="BP700" s="1"/>
    </row>
    <row r="701" spans="1:6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1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O701" s="1"/>
      <c r="BP701" s="1"/>
    </row>
    <row r="702" spans="1:6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1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O702" s="1"/>
      <c r="BP702" s="1"/>
    </row>
    <row r="703" spans="1:6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1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O703" s="1"/>
      <c r="BP703" s="1"/>
    </row>
    <row r="704" spans="1:6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1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O704" s="1"/>
      <c r="BP704" s="1"/>
    </row>
    <row r="705" spans="1:6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1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O705" s="1"/>
      <c r="BP705" s="1"/>
    </row>
    <row r="706" spans="1:6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1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O706" s="1"/>
      <c r="BP706" s="1"/>
    </row>
    <row r="707" spans="1:6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1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O707" s="1"/>
      <c r="BP707" s="1"/>
    </row>
    <row r="708" spans="1:6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1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O708" s="1"/>
      <c r="BP708" s="1"/>
    </row>
    <row r="709" spans="1:6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1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O709" s="1"/>
      <c r="BP709" s="1"/>
    </row>
    <row r="710" spans="1:6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1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O710" s="1"/>
      <c r="BP710" s="1"/>
    </row>
    <row r="711" spans="1:6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1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O711" s="1"/>
      <c r="BP711" s="1"/>
    </row>
    <row r="712" spans="1:6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1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O712" s="1"/>
      <c r="BP712" s="1"/>
    </row>
    <row r="713" spans="1:6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1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O713" s="1"/>
      <c r="BP713" s="1"/>
    </row>
    <row r="714" spans="1:6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1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O714" s="1"/>
      <c r="BP714" s="1"/>
    </row>
    <row r="715" spans="1:6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1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O715" s="1"/>
      <c r="BP715" s="1"/>
    </row>
    <row r="716" spans="1:6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1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O716" s="1"/>
      <c r="BP716" s="1"/>
    </row>
    <row r="717" spans="1:6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1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O717" s="1"/>
      <c r="BP717" s="1"/>
    </row>
    <row r="718" spans="1:6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1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O718" s="1"/>
      <c r="BP718" s="1"/>
    </row>
    <row r="719" spans="1:6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1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O719" s="1"/>
      <c r="BP719" s="1"/>
    </row>
    <row r="720" spans="1:6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1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O720" s="1"/>
      <c r="BP720" s="1"/>
    </row>
    <row r="721" spans="1:6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1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O721" s="1"/>
      <c r="BP721" s="1"/>
    </row>
    <row r="722" spans="1:6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1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O722" s="1"/>
      <c r="BP722" s="1"/>
    </row>
    <row r="723" spans="1:6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1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O723" s="1"/>
      <c r="BP723" s="1"/>
    </row>
    <row r="724" spans="1:6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1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O724" s="1"/>
      <c r="BP724" s="1"/>
    </row>
    <row r="725" spans="1:6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1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O725" s="1"/>
      <c r="BP725" s="1"/>
    </row>
    <row r="726" spans="1:6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1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O726" s="1"/>
      <c r="BP726" s="1"/>
    </row>
    <row r="727" spans="1:6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1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O727" s="1"/>
      <c r="BP727" s="1"/>
    </row>
    <row r="728" spans="1:6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1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O728" s="1"/>
      <c r="BP728" s="1"/>
    </row>
    <row r="729" spans="1:6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1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O729" s="1"/>
      <c r="BP729" s="1"/>
    </row>
    <row r="730" spans="1:6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1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O730" s="1"/>
      <c r="BP730" s="1"/>
    </row>
    <row r="731" spans="1:6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1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O731" s="1"/>
      <c r="BP731" s="1"/>
    </row>
    <row r="732" spans="1:6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1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O732" s="1"/>
      <c r="BP732" s="1"/>
    </row>
    <row r="733" spans="1:6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1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O733" s="1"/>
      <c r="BP733" s="1"/>
    </row>
    <row r="734" spans="1:6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1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O734" s="1"/>
      <c r="BP734" s="1"/>
    </row>
    <row r="735" spans="1:6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1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O735" s="1"/>
      <c r="BP735" s="1"/>
    </row>
    <row r="736" spans="1:6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1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O736" s="1"/>
      <c r="BP736" s="1"/>
    </row>
    <row r="737" spans="1:6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1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O737" s="1"/>
      <c r="BP737" s="1"/>
    </row>
    <row r="738" spans="1:6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1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O738" s="1"/>
      <c r="BP738" s="1"/>
    </row>
    <row r="739" spans="1:6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1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O739" s="1"/>
      <c r="BP739" s="1"/>
    </row>
    <row r="740" spans="1:6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1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O740" s="1"/>
      <c r="BP740" s="1"/>
    </row>
    <row r="741" spans="1:6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1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O741" s="1"/>
      <c r="BP741" s="1"/>
    </row>
    <row r="742" spans="1:6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1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O742" s="1"/>
      <c r="BP742" s="1"/>
    </row>
    <row r="743" spans="1:6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1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O743" s="1"/>
      <c r="BP743" s="1"/>
    </row>
    <row r="744" spans="1:6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1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O744" s="1"/>
      <c r="BP744" s="1"/>
    </row>
    <row r="745" spans="1:6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1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O745" s="1"/>
      <c r="BP745" s="1"/>
    </row>
    <row r="746" spans="1:6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1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O746" s="1"/>
      <c r="BP746" s="1"/>
    </row>
    <row r="747" spans="1:6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1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O747" s="1"/>
      <c r="BP747" s="1"/>
    </row>
    <row r="748" spans="1:6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1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O748" s="1"/>
      <c r="BP748" s="1"/>
    </row>
    <row r="749" spans="1:6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1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O749" s="1"/>
      <c r="BP749" s="1"/>
    </row>
    <row r="750" spans="1:6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1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O750" s="1"/>
      <c r="BP750" s="1"/>
    </row>
    <row r="751" spans="1:6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1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O751" s="1"/>
      <c r="BP751" s="1"/>
    </row>
    <row r="752" spans="1:6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1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O752" s="1"/>
      <c r="BP752" s="1"/>
    </row>
    <row r="753" spans="1:6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1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O753" s="1"/>
      <c r="BP753" s="1"/>
    </row>
    <row r="754" spans="1:6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1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O754" s="1"/>
      <c r="BP754" s="1"/>
    </row>
    <row r="755" spans="1:6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1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O755" s="1"/>
      <c r="BP755" s="1"/>
    </row>
    <row r="756" spans="1:6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1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O756" s="1"/>
      <c r="BP756" s="1"/>
    </row>
    <row r="757" spans="1:6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1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O757" s="1"/>
      <c r="BP757" s="1"/>
    </row>
    <row r="758" spans="1:6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1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O758" s="1"/>
      <c r="BP758" s="1"/>
    </row>
    <row r="759" spans="1:6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1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O759" s="1"/>
      <c r="BP759" s="1"/>
    </row>
    <row r="760" spans="1:6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1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O760" s="1"/>
      <c r="BP760" s="1"/>
    </row>
    <row r="761" spans="1:6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1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O761" s="1"/>
      <c r="BP761" s="1"/>
    </row>
    <row r="762" spans="1:6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1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O762" s="1"/>
      <c r="BP762" s="1"/>
    </row>
    <row r="763" spans="1:6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1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O763" s="1"/>
      <c r="BP763" s="1"/>
    </row>
    <row r="764" spans="1:6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1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O764" s="1"/>
      <c r="BP764" s="1"/>
    </row>
    <row r="765" spans="1:6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1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O765" s="1"/>
      <c r="BP765" s="1"/>
    </row>
    <row r="766" spans="1:6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1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O766" s="1"/>
      <c r="BP766" s="1"/>
    </row>
    <row r="767" spans="1:6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1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O767" s="1"/>
      <c r="BP767" s="1"/>
    </row>
    <row r="768" spans="1: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1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O768" s="1"/>
      <c r="BP768" s="1"/>
    </row>
    <row r="769" spans="1:6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1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O769" s="1"/>
      <c r="BP769" s="1"/>
    </row>
    <row r="770" spans="1:6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1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O770" s="1"/>
      <c r="BP770" s="1"/>
    </row>
    <row r="771" spans="1:6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1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O771" s="1"/>
      <c r="BP771" s="1"/>
    </row>
    <row r="772" spans="1:6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1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O772" s="1"/>
      <c r="BP772" s="1"/>
    </row>
    <row r="773" spans="1:6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1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O773" s="1"/>
      <c r="BP773" s="1"/>
    </row>
    <row r="774" spans="1:6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1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O774" s="1"/>
      <c r="BP774" s="1"/>
    </row>
    <row r="775" spans="1:6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1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O775" s="1"/>
      <c r="BP775" s="1"/>
    </row>
    <row r="776" spans="1:6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1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O776" s="1"/>
      <c r="BP776" s="1"/>
    </row>
    <row r="777" spans="1:6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1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O777" s="1"/>
      <c r="BP777" s="1"/>
    </row>
    <row r="778" spans="1:6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1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O778" s="1"/>
      <c r="BP778" s="1"/>
    </row>
    <row r="779" spans="1:6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1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O779" s="1"/>
      <c r="BP779" s="1"/>
    </row>
    <row r="780" spans="1:6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1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O780" s="1"/>
      <c r="BP780" s="1"/>
    </row>
    <row r="781" spans="1:6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1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O781" s="1"/>
      <c r="BP781" s="1"/>
    </row>
    <row r="782" spans="1:6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1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O782" s="1"/>
      <c r="BP782" s="1"/>
    </row>
    <row r="783" spans="1:6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1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O783" s="1"/>
      <c r="BP783" s="1"/>
    </row>
    <row r="784" spans="1:6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1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O784" s="1"/>
      <c r="BP784" s="1"/>
    </row>
    <row r="785" spans="1:6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1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O785" s="1"/>
      <c r="BP785" s="1"/>
    </row>
    <row r="786" spans="1:6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1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O786" s="1"/>
      <c r="BP786" s="1"/>
    </row>
    <row r="787" spans="1:6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1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O787" s="1"/>
      <c r="BP787" s="1"/>
    </row>
    <row r="788" spans="1:6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1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O788" s="1"/>
      <c r="BP788" s="1"/>
    </row>
    <row r="789" spans="1:6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1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O789" s="1"/>
      <c r="BP789" s="1"/>
    </row>
    <row r="790" spans="1:6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1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O790" s="1"/>
      <c r="BP790" s="1"/>
    </row>
    <row r="791" spans="1:6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1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O791" s="1"/>
      <c r="BP791" s="1"/>
    </row>
    <row r="792" spans="1:6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1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O792" s="1"/>
      <c r="BP792" s="1"/>
    </row>
    <row r="793" spans="1:6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1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O793" s="1"/>
      <c r="BP793" s="1"/>
    </row>
    <row r="794" spans="1:6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1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O794" s="1"/>
      <c r="BP794" s="1"/>
    </row>
    <row r="795" spans="1:6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1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O795" s="1"/>
      <c r="BP795" s="1"/>
    </row>
    <row r="796" spans="1:6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1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O796" s="1"/>
      <c r="BP796" s="1"/>
    </row>
    <row r="797" spans="1:6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1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O797" s="1"/>
      <c r="BP797" s="1"/>
    </row>
    <row r="798" spans="1:6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1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O798" s="1"/>
      <c r="BP798" s="1"/>
    </row>
    <row r="799" spans="1:6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1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O799" s="1"/>
      <c r="BP799" s="1"/>
    </row>
    <row r="800" spans="1:6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1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O800" s="1"/>
      <c r="BP800" s="1"/>
    </row>
    <row r="801" spans="1:6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1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O801" s="1"/>
      <c r="BP801" s="1"/>
    </row>
    <row r="802" spans="1:6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1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O802" s="1"/>
      <c r="BP802" s="1"/>
    </row>
    <row r="803" spans="1:6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1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O803" s="1"/>
      <c r="BP803" s="1"/>
    </row>
    <row r="804" spans="1:6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1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O804" s="1"/>
      <c r="BP804" s="1"/>
    </row>
    <row r="805" spans="1:6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1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O805" s="1"/>
      <c r="BP805" s="1"/>
    </row>
    <row r="806" spans="1:6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1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O806" s="1"/>
      <c r="BP806" s="1"/>
    </row>
    <row r="807" spans="1:6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1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O807" s="1"/>
      <c r="BP807" s="1"/>
    </row>
    <row r="808" spans="1:6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1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O808" s="1"/>
      <c r="BP808" s="1"/>
    </row>
    <row r="809" spans="1:6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1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O809" s="1"/>
      <c r="BP809" s="1"/>
    </row>
    <row r="810" spans="1:6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1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O810" s="1"/>
      <c r="BP810" s="1"/>
    </row>
    <row r="811" spans="1:6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1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O811" s="1"/>
      <c r="BP811" s="1"/>
    </row>
    <row r="812" spans="1:6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1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O812" s="1"/>
      <c r="BP812" s="1"/>
    </row>
    <row r="813" spans="1:6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1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O813" s="1"/>
      <c r="BP813" s="1"/>
    </row>
    <row r="814" spans="1:6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1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O814" s="1"/>
      <c r="BP814" s="1"/>
    </row>
    <row r="815" spans="1:6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1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O815" s="1"/>
      <c r="BP815" s="1"/>
    </row>
    <row r="816" spans="1:6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1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O816" s="1"/>
      <c r="BP816" s="1"/>
    </row>
    <row r="817" spans="1:6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1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O817" s="1"/>
      <c r="BP817" s="1"/>
    </row>
    <row r="818" spans="1:6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1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O818" s="1"/>
      <c r="BP818" s="1"/>
    </row>
    <row r="819" spans="1:6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1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O819" s="1"/>
      <c r="BP819" s="1"/>
    </row>
    <row r="820" spans="1:6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1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O820" s="1"/>
      <c r="BP820" s="1"/>
    </row>
    <row r="821" spans="1:6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1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O821" s="1"/>
      <c r="BP821" s="1"/>
    </row>
    <row r="822" spans="1:6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1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O822" s="1"/>
      <c r="BP822" s="1"/>
    </row>
    <row r="823" spans="1:6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1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O823" s="1"/>
      <c r="BP823" s="1"/>
    </row>
    <row r="824" spans="1:6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1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O824" s="1"/>
      <c r="BP824" s="1"/>
    </row>
    <row r="825" spans="1:6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1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O825" s="1"/>
      <c r="BP825" s="1"/>
    </row>
    <row r="826" spans="1:6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1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O826" s="1"/>
      <c r="BP826" s="1"/>
    </row>
    <row r="827" spans="1:6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1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O827" s="1"/>
      <c r="BP827" s="1"/>
    </row>
    <row r="828" spans="1:6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1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O828" s="1"/>
      <c r="BP828" s="1"/>
    </row>
    <row r="829" spans="1:6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1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O829" s="1"/>
      <c r="BP829" s="1"/>
    </row>
    <row r="830" spans="1:6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1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O830" s="1"/>
      <c r="BP830" s="1"/>
    </row>
    <row r="831" spans="1:6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1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O831" s="1"/>
      <c r="BP831" s="1"/>
    </row>
    <row r="832" spans="1:6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1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O832" s="1"/>
      <c r="BP832" s="1"/>
    </row>
    <row r="833" spans="1:6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1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O833" s="1"/>
      <c r="BP833" s="1"/>
    </row>
    <row r="834" spans="1:6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1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O834" s="1"/>
      <c r="BP834" s="1"/>
    </row>
    <row r="835" spans="1:6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1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O835" s="1"/>
      <c r="BP835" s="1"/>
    </row>
    <row r="836" spans="1:6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1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O836" s="1"/>
      <c r="BP836" s="1"/>
    </row>
    <row r="837" spans="1:6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1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O837" s="1"/>
      <c r="BP837" s="1"/>
    </row>
    <row r="838" spans="1:6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1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O838" s="1"/>
      <c r="BP838" s="1"/>
    </row>
    <row r="839" spans="1:6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1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O839" s="1"/>
      <c r="BP839" s="1"/>
    </row>
    <row r="840" spans="1:6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1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O840" s="1"/>
      <c r="BP840" s="1"/>
    </row>
    <row r="841" spans="1:6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1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O841" s="1"/>
      <c r="BP841" s="1"/>
    </row>
    <row r="842" spans="1:6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1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O842" s="1"/>
      <c r="BP842" s="1"/>
    </row>
    <row r="843" spans="1:6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1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O843" s="1"/>
      <c r="BP843" s="1"/>
    </row>
    <row r="844" spans="1:6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1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O844" s="1"/>
      <c r="BP844" s="1"/>
    </row>
    <row r="845" spans="1:6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1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O845" s="1"/>
      <c r="BP845" s="1"/>
    </row>
    <row r="846" spans="1:6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1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O846" s="1"/>
      <c r="BP846" s="1"/>
    </row>
    <row r="847" spans="1:6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1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O847" s="1"/>
      <c r="BP847" s="1"/>
    </row>
    <row r="848" spans="1:6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1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O848" s="1"/>
      <c r="BP848" s="1"/>
    </row>
    <row r="849" spans="1:6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1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O849" s="1"/>
      <c r="BP849" s="1"/>
    </row>
    <row r="850" spans="1:6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1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O850" s="1"/>
      <c r="BP850" s="1"/>
    </row>
    <row r="851" spans="1:6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1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O851" s="1"/>
      <c r="BP851" s="1"/>
    </row>
    <row r="852" spans="1:6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1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O852" s="1"/>
      <c r="BP852" s="1"/>
    </row>
    <row r="853" spans="1:6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1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O853" s="1"/>
      <c r="BP853" s="1"/>
    </row>
    <row r="854" spans="1:6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1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O854" s="1"/>
      <c r="BP854" s="1"/>
    </row>
    <row r="855" spans="1:6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1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O855" s="1"/>
      <c r="BP855" s="1"/>
    </row>
    <row r="856" spans="1:6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1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O856" s="1"/>
      <c r="BP856" s="1"/>
    </row>
    <row r="857" spans="1:6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1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O857" s="1"/>
      <c r="BP857" s="1"/>
    </row>
    <row r="858" spans="1:6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1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O858" s="1"/>
      <c r="BP858" s="1"/>
    </row>
    <row r="859" spans="1:6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1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O859" s="1"/>
      <c r="BP859" s="1"/>
    </row>
    <row r="860" spans="1:6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1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O860" s="1"/>
      <c r="BP860" s="1"/>
    </row>
    <row r="861" spans="1:6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1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O861" s="1"/>
      <c r="BP861" s="1"/>
    </row>
    <row r="862" spans="1:6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1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O862" s="1"/>
      <c r="BP862" s="1"/>
    </row>
    <row r="863" spans="1:6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1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O863" s="1"/>
      <c r="BP863" s="1"/>
    </row>
    <row r="864" spans="1:6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1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O864" s="1"/>
      <c r="BP864" s="1"/>
    </row>
    <row r="865" spans="1:6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1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O865" s="1"/>
      <c r="BP865" s="1"/>
    </row>
    <row r="866" spans="1:6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1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O866" s="1"/>
      <c r="BP866" s="1"/>
    </row>
    <row r="867" spans="1:6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1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O867" s="1"/>
      <c r="BP867" s="1"/>
    </row>
    <row r="868" spans="1: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1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O868" s="1"/>
      <c r="BP868" s="1"/>
    </row>
    <row r="869" spans="1:6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1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O869" s="1"/>
      <c r="BP869" s="1"/>
    </row>
    <row r="870" spans="1:6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1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O870" s="1"/>
      <c r="BP870" s="1"/>
    </row>
    <row r="871" spans="1:6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1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O871" s="1"/>
      <c r="BP871" s="1"/>
    </row>
    <row r="872" spans="1:6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1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O872" s="1"/>
      <c r="BP872" s="1"/>
    </row>
    <row r="873" spans="1:6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1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O873" s="1"/>
      <c r="BP873" s="1"/>
    </row>
    <row r="874" spans="1:6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1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O874" s="1"/>
      <c r="BP874" s="1"/>
    </row>
    <row r="875" spans="1:6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1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O875" s="1"/>
      <c r="BP875" s="1"/>
    </row>
    <row r="876" spans="1:6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1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O876" s="1"/>
      <c r="BP876" s="1"/>
    </row>
    <row r="877" spans="1:6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1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O877" s="1"/>
      <c r="BP877" s="1"/>
    </row>
    <row r="878" spans="1:6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1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O878" s="1"/>
      <c r="BP878" s="1"/>
    </row>
    <row r="879" spans="1:6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1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O879" s="1"/>
      <c r="BP879" s="1"/>
    </row>
    <row r="880" spans="1:6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1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O880" s="1"/>
      <c r="BP880" s="1"/>
    </row>
    <row r="881" spans="1:6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1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O881" s="1"/>
      <c r="BP881" s="1"/>
    </row>
    <row r="882" spans="1:6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1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O882" s="1"/>
      <c r="BP882" s="1"/>
    </row>
    <row r="883" spans="1:6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1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O883" s="1"/>
      <c r="BP883" s="1"/>
    </row>
    <row r="884" spans="1:6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1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O884" s="1"/>
      <c r="BP884" s="1"/>
    </row>
    <row r="885" spans="1:6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1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O885" s="1"/>
      <c r="BP885" s="1"/>
    </row>
    <row r="886" spans="1:6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1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O886" s="1"/>
      <c r="BP886" s="1"/>
    </row>
    <row r="887" spans="1:6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1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O887" s="1"/>
      <c r="BP887" s="1"/>
    </row>
    <row r="888" spans="1:6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1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O888" s="1"/>
      <c r="BP888" s="1"/>
    </row>
    <row r="889" spans="1:6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1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O889" s="1"/>
      <c r="BP889" s="1"/>
    </row>
    <row r="890" spans="1:6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1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O890" s="1"/>
      <c r="BP890" s="1"/>
    </row>
    <row r="891" spans="1:6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1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O891" s="1"/>
      <c r="BP891" s="1"/>
    </row>
    <row r="892" spans="1:6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1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O892" s="1"/>
      <c r="BP892" s="1"/>
    </row>
    <row r="893" spans="1:6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1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O893" s="1"/>
      <c r="BP893" s="1"/>
    </row>
    <row r="894" spans="1:6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1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O894" s="1"/>
      <c r="BP894" s="1"/>
    </row>
    <row r="895" spans="1:6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1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O895" s="1"/>
      <c r="BP895" s="1"/>
    </row>
    <row r="896" spans="1:6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1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O896" s="1"/>
      <c r="BP896" s="1"/>
    </row>
    <row r="897" spans="1:6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1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O897" s="1"/>
      <c r="BP897" s="1"/>
    </row>
    <row r="898" spans="1:6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1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O898" s="1"/>
      <c r="BP898" s="1"/>
    </row>
    <row r="899" spans="1:6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1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O899" s="1"/>
      <c r="BP899" s="1"/>
    </row>
    <row r="900" spans="1:6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1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O900" s="1"/>
      <c r="BP900" s="1"/>
    </row>
    <row r="901" spans="1:6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1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O901" s="1"/>
      <c r="BP901" s="1"/>
    </row>
    <row r="902" spans="1:6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1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O902" s="1"/>
      <c r="BP902" s="1"/>
    </row>
    <row r="903" spans="1:6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1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O903" s="1"/>
      <c r="BP903" s="1"/>
    </row>
    <row r="904" spans="1:6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1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O904" s="1"/>
      <c r="BP904" s="1"/>
    </row>
    <row r="905" spans="1:6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1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O905" s="1"/>
      <c r="BP905" s="1"/>
    </row>
    <row r="906" spans="1:6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1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O906" s="1"/>
      <c r="BP906" s="1"/>
    </row>
    <row r="907" spans="1:6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1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O907" s="1"/>
      <c r="BP907" s="1"/>
    </row>
    <row r="908" spans="1:6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1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O908" s="1"/>
      <c r="BP908" s="1"/>
    </row>
    <row r="909" spans="1:6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1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O909" s="1"/>
      <c r="BP909" s="1"/>
    </row>
    <row r="910" spans="1:6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1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O910" s="1"/>
      <c r="BP910" s="1"/>
    </row>
    <row r="911" spans="1:6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1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O911" s="1"/>
      <c r="BP911" s="1"/>
    </row>
    <row r="912" spans="1:6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1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O912" s="1"/>
      <c r="BP912" s="1"/>
    </row>
    <row r="913" spans="1:6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1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O913" s="1"/>
      <c r="BP913" s="1"/>
    </row>
    <row r="914" spans="1:6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1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O914" s="1"/>
      <c r="BP914" s="1"/>
    </row>
    <row r="915" spans="1:6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1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O915" s="1"/>
      <c r="BP915" s="1"/>
    </row>
    <row r="916" spans="1:6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1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O916" s="1"/>
      <c r="BP916" s="1"/>
    </row>
    <row r="917" spans="1:6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1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O917" s="1"/>
      <c r="BP917" s="1"/>
    </row>
    <row r="918" spans="1:6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1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O918" s="1"/>
      <c r="BP918" s="1"/>
    </row>
    <row r="919" spans="1:6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1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O919" s="1"/>
      <c r="BP919" s="1"/>
    </row>
    <row r="920" spans="1:6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1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O920" s="1"/>
      <c r="BP920" s="1"/>
    </row>
    <row r="921" spans="1:6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1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O921" s="1"/>
      <c r="BP921" s="1"/>
    </row>
    <row r="922" spans="1:6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1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O922" s="1"/>
      <c r="BP922" s="1"/>
    </row>
    <row r="923" spans="1:6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1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O923" s="1"/>
      <c r="BP923" s="1"/>
    </row>
    <row r="924" spans="1:6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1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O924" s="1"/>
      <c r="BP924" s="1"/>
    </row>
    <row r="925" spans="1:6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1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O925" s="1"/>
      <c r="BP925" s="1"/>
    </row>
    <row r="926" spans="1:6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1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O926" s="1"/>
      <c r="BP926" s="1"/>
    </row>
    <row r="927" spans="1:6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1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O927" s="1"/>
      <c r="BP927" s="1"/>
    </row>
    <row r="928" spans="1:6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1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O928" s="1"/>
      <c r="BP928" s="1"/>
    </row>
    <row r="929" spans="1:6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1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O929" s="1"/>
      <c r="BP929" s="1"/>
    </row>
    <row r="930" spans="1:6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1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O930" s="1"/>
      <c r="BP930" s="1"/>
    </row>
    <row r="931" spans="1:6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1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O931" s="1"/>
      <c r="BP931" s="1"/>
    </row>
    <row r="932" spans="1:6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1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O932" s="1"/>
      <c r="BP932" s="1"/>
    </row>
    <row r="933" spans="1:6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1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O933" s="1"/>
      <c r="BP933" s="1"/>
    </row>
    <row r="934" spans="1:6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1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O934" s="1"/>
      <c r="BP934" s="1"/>
    </row>
    <row r="935" spans="1:6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1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O935" s="1"/>
      <c r="BP935" s="1"/>
    </row>
    <row r="936" spans="1:6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1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O936" s="1"/>
      <c r="BP936" s="1"/>
    </row>
    <row r="937" spans="1:6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1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O937" s="1"/>
      <c r="BP937" s="1"/>
    </row>
    <row r="938" spans="1:6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1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O938" s="1"/>
      <c r="BP938" s="1"/>
    </row>
    <row r="939" spans="1:6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1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O939" s="1"/>
      <c r="BP939" s="1"/>
    </row>
    <row r="940" spans="1:6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1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O940" s="1"/>
      <c r="BP940" s="1"/>
    </row>
    <row r="941" spans="1:6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1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O941" s="1"/>
      <c r="BP941" s="1"/>
    </row>
    <row r="942" spans="1:6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1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O942" s="1"/>
      <c r="BP942" s="1"/>
    </row>
    <row r="943" spans="1:6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1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O943" s="1"/>
      <c r="BP943" s="1"/>
    </row>
    <row r="944" spans="1:6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1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O944" s="1"/>
      <c r="BP944" s="1"/>
    </row>
    <row r="945" spans="1:6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1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O945" s="1"/>
      <c r="BP945" s="1"/>
    </row>
    <row r="946" spans="1:6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1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O946" s="1"/>
      <c r="BP946" s="1"/>
    </row>
    <row r="947" spans="1:6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1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O947" s="1"/>
      <c r="BP947" s="1"/>
    </row>
    <row r="948" spans="1:6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1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O948" s="1"/>
      <c r="BP948" s="1"/>
    </row>
    <row r="949" spans="1:6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1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O949" s="1"/>
      <c r="BP949" s="1"/>
    </row>
    <row r="950" spans="1:6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1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O950" s="1"/>
      <c r="BP950" s="1"/>
    </row>
    <row r="951" spans="1:6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1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O951" s="1"/>
      <c r="BP951" s="1"/>
    </row>
    <row r="952" spans="1:6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1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O952" s="1"/>
      <c r="BP952" s="1"/>
    </row>
    <row r="953" spans="1:6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1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O953" s="1"/>
      <c r="BP953" s="1"/>
    </row>
    <row r="954" spans="1:6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1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O954" s="1"/>
      <c r="BP954" s="1"/>
    </row>
    <row r="955" spans="1:6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1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O955" s="1"/>
      <c r="BP955" s="1"/>
    </row>
    <row r="956" spans="1:6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1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O956" s="1"/>
      <c r="BP956" s="1"/>
    </row>
    <row r="957" spans="1:6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1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O957" s="1"/>
      <c r="BP957" s="1"/>
    </row>
    <row r="958" spans="1:6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1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O958" s="1"/>
      <c r="BP958" s="1"/>
    </row>
    <row r="959" spans="1:6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1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O959" s="1"/>
      <c r="BP959" s="1"/>
    </row>
    <row r="960" spans="1:6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1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O960" s="1"/>
      <c r="BP960" s="1"/>
    </row>
    <row r="961" spans="1:6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1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O961" s="1"/>
      <c r="BP961" s="1"/>
    </row>
    <row r="962" spans="1:6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1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O962" s="1"/>
      <c r="BP962" s="1"/>
    </row>
    <row r="963" spans="1:6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1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O963" s="1"/>
      <c r="BP963" s="1"/>
    </row>
    <row r="964" spans="1:6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1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O964" s="1"/>
      <c r="BP964" s="1"/>
    </row>
    <row r="965" spans="1:6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1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O965" s="1"/>
      <c r="BP965" s="1"/>
    </row>
    <row r="966" spans="1:6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1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O966" s="1"/>
      <c r="BP966" s="1"/>
    </row>
    <row r="967" spans="1:6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1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O967" s="1"/>
      <c r="BP967" s="1"/>
    </row>
    <row r="968" spans="1: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1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O968" s="1"/>
      <c r="BP968" s="1"/>
    </row>
    <row r="969" spans="1:6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1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O969" s="1"/>
      <c r="BP969" s="1"/>
    </row>
    <row r="970" spans="1:6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1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O970" s="1"/>
      <c r="BP970" s="1"/>
    </row>
    <row r="971" spans="1:6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1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O971" s="1"/>
      <c r="BP971" s="1"/>
    </row>
    <row r="972" spans="1:6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1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O972" s="1"/>
      <c r="BP972" s="1"/>
    </row>
    <row r="973" spans="1:6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1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O973" s="1"/>
      <c r="BP973" s="1"/>
    </row>
    <row r="974" spans="1:6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1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O974" s="1"/>
      <c r="BP974" s="1"/>
    </row>
    <row r="975" spans="1:6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1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O975" s="1"/>
      <c r="BP975" s="1"/>
    </row>
    <row r="976" spans="1:6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1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O976" s="1"/>
      <c r="BP976" s="1"/>
    </row>
    <row r="977" spans="1:6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1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O977" s="1"/>
      <c r="BP977" s="1"/>
    </row>
    <row r="978" spans="1:6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1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O978" s="1"/>
      <c r="BP978" s="1"/>
    </row>
    <row r="979" spans="1:6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1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O979" s="1"/>
      <c r="BP979" s="1"/>
    </row>
    <row r="980" spans="1:6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1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O980" s="1"/>
      <c r="BP980" s="1"/>
    </row>
    <row r="981" spans="1:6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1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O981" s="1"/>
      <c r="BP981" s="1"/>
    </row>
    <row r="982" spans="1:6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1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O982" s="1"/>
      <c r="BP982" s="1"/>
    </row>
    <row r="983" spans="1:6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1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O983" s="1"/>
      <c r="BP983" s="1"/>
    </row>
    <row r="984" spans="1:6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1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O984" s="1"/>
      <c r="BP984" s="1"/>
    </row>
    <row r="985" spans="1:6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1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O985" s="1"/>
      <c r="BP985" s="1"/>
    </row>
    <row r="986" spans="1:6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1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O986" s="1"/>
      <c r="BP986" s="1"/>
    </row>
    <row r="987" spans="1:6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1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O987" s="1"/>
      <c r="BP987" s="1"/>
    </row>
    <row r="988" spans="1:6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1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O988" s="1"/>
      <c r="BP988" s="1"/>
    </row>
    <row r="989" spans="1:6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1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O989" s="1"/>
      <c r="BP989" s="1"/>
    </row>
    <row r="990" spans="1:6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1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O990" s="1"/>
      <c r="BP990" s="1"/>
    </row>
    <row r="991" spans="1:6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1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O991" s="1"/>
      <c r="BP991" s="1"/>
    </row>
    <row r="992" spans="1:6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1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O992" s="1"/>
      <c r="BP992" s="1"/>
    </row>
    <row r="993" spans="1:6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1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O993" s="1"/>
      <c r="BP993" s="1"/>
    </row>
    <row r="994" spans="1:6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1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O994" s="1"/>
      <c r="BP994" s="1"/>
    </row>
    <row r="995" spans="1:6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1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O995" s="1"/>
      <c r="BP995" s="1"/>
    </row>
    <row r="996" spans="1:6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1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O996" s="1"/>
      <c r="BP996" s="1"/>
    </row>
    <row r="997" spans="1:6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1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O997" s="1"/>
      <c r="BP997" s="1"/>
    </row>
    <row r="998" spans="1:6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1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O998" s="1"/>
      <c r="BP998" s="1"/>
    </row>
    <row r="999" spans="1:6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1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O999" s="1"/>
      <c r="BP999" s="1"/>
    </row>
    <row r="1000" spans="1:6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1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O1000" s="1"/>
      <c r="BP1000" s="1"/>
    </row>
    <row r="1001" spans="1:6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1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O1001" s="1"/>
      <c r="BP1001" s="1"/>
    </row>
    <row r="1002" spans="1:6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1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O1002" s="1"/>
      <c r="BP1002" s="1"/>
    </row>
    <row r="1003" spans="1:6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1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O1003" s="1"/>
      <c r="BP1003" s="1"/>
    </row>
    <row r="1004" spans="1:6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1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O1004" s="1"/>
      <c r="BP1004" s="1"/>
    </row>
    <row r="1005" spans="1:6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1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O1005" s="1"/>
      <c r="BP1005" s="1"/>
    </row>
    <row r="1006" spans="1:6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1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O1006" s="1"/>
      <c r="BP1006" s="1"/>
    </row>
    <row r="1007" spans="1:6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1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O1007" s="1"/>
      <c r="BP1007" s="1"/>
    </row>
    <row r="1008" spans="1:6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1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O1008" s="1"/>
      <c r="BP1008" s="1"/>
    </row>
    <row r="1009" spans="1:6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1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O1009" s="1"/>
      <c r="BP1009" s="1"/>
    </row>
    <row r="1010" spans="1:6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1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O1010" s="1"/>
      <c r="BP1010" s="1"/>
    </row>
    <row r="1011" spans="1:6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1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O1011" s="1"/>
      <c r="BP1011" s="1"/>
    </row>
    <row r="1012" spans="1:6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1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O1012" s="1"/>
      <c r="BP1012" s="1"/>
    </row>
    <row r="1013" spans="1:6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1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O1013" s="1"/>
      <c r="BP1013" s="1"/>
    </row>
    <row r="1014" spans="1:6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1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O1014" s="1"/>
      <c r="BP1014" s="1"/>
    </row>
    <row r="1015" spans="1:6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1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O1015" s="1"/>
      <c r="BP1015" s="1"/>
    </row>
    <row r="1016" spans="1:6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1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O1016" s="1"/>
      <c r="BP1016" s="1"/>
    </row>
    <row r="1017" spans="1:6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1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O1017" s="1"/>
      <c r="BP1017" s="1"/>
    </row>
    <row r="1018" spans="1:6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1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O1018" s="1"/>
      <c r="BP1018" s="1"/>
    </row>
    <row r="1019" spans="1:6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1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O1019" s="1"/>
      <c r="BP1019" s="1"/>
    </row>
    <row r="1020" spans="1:6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1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O1020" s="1"/>
      <c r="BP1020" s="1"/>
    </row>
    <row r="1021" spans="1:6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1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O1021" s="1"/>
      <c r="BP1021" s="1"/>
    </row>
    <row r="1022" spans="1:6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1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O1022" s="1"/>
      <c r="BP1022" s="1"/>
    </row>
    <row r="1023" spans="1:6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1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O1023" s="1"/>
      <c r="BP1023" s="1"/>
    </row>
    <row r="1024" spans="1:6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1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O1024" s="1"/>
      <c r="BP1024" s="1"/>
    </row>
    <row r="1025" spans="1:6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1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O1025" s="1"/>
      <c r="BP1025" s="1"/>
    </row>
    <row r="1026" spans="1:6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1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O1026" s="1"/>
      <c r="BP1026" s="1"/>
    </row>
    <row r="1027" spans="1:6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1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O1027" s="1"/>
      <c r="BP1027" s="1"/>
    </row>
    <row r="1028" spans="1:6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1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O1028" s="1"/>
      <c r="BP1028" s="1"/>
    </row>
    <row r="1029" spans="1:6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1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O1029" s="1"/>
      <c r="BP1029" s="1"/>
    </row>
    <row r="1030" spans="1:6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1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O1030" s="1"/>
      <c r="BP1030" s="1"/>
    </row>
    <row r="1031" spans="1:6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1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O1031" s="1"/>
      <c r="BP1031" s="1"/>
    </row>
    <row r="1032" spans="1:6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1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O1032" s="1"/>
      <c r="BP1032" s="1"/>
    </row>
    <row r="1033" spans="1:6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1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O1033" s="1"/>
      <c r="BP1033" s="1"/>
    </row>
    <row r="1034" spans="1:6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1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O1034" s="1"/>
      <c r="BP1034" s="1"/>
    </row>
    <row r="1035" spans="1:6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1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O1035" s="1"/>
      <c r="BP1035" s="1"/>
    </row>
    <row r="1036" spans="1:6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1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O1036" s="1"/>
      <c r="BP1036" s="1"/>
    </row>
    <row r="1037" spans="1:6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1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O1037" s="1"/>
      <c r="BP1037" s="1"/>
    </row>
    <row r="1038" spans="1:6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1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O1038" s="1"/>
      <c r="BP1038" s="1"/>
    </row>
    <row r="1039" spans="1:6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1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O1039" s="1"/>
      <c r="BP1039" s="1"/>
    </row>
    <row r="1040" spans="1:6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1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O1040" s="1"/>
      <c r="BP1040" s="1"/>
    </row>
    <row r="1041" spans="1:6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1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O1041" s="1"/>
      <c r="BP1041" s="1"/>
    </row>
    <row r="1042" spans="1:6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1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O1042" s="1"/>
      <c r="BP1042" s="1"/>
    </row>
    <row r="1043" spans="1:6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1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O1043" s="1"/>
      <c r="BP1043" s="1"/>
    </row>
    <row r="1044" spans="1:6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1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O1044" s="1"/>
      <c r="BP1044" s="1"/>
    </row>
    <row r="1045" spans="1:6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1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O1045" s="1"/>
      <c r="BP1045" s="1"/>
    </row>
    <row r="1046" spans="1:6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1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O1046" s="1"/>
      <c r="BP1046" s="1"/>
    </row>
    <row r="1047" spans="1:6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1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O1047" s="1"/>
      <c r="BP1047" s="1"/>
    </row>
    <row r="1048" spans="1:6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1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O1048" s="1"/>
      <c r="BP1048" s="1"/>
    </row>
    <row r="1049" spans="1:6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1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O1049" s="1"/>
      <c r="BP1049" s="1"/>
    </row>
    <row r="1050" spans="1:6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1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O1050" s="1"/>
      <c r="BP1050" s="1"/>
    </row>
    <row r="1051" spans="1:6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1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O1051" s="1"/>
      <c r="BP1051" s="1"/>
    </row>
    <row r="1052" spans="1:6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1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O1052" s="1"/>
      <c r="BP1052" s="1"/>
    </row>
    <row r="1053" spans="1:6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1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O1053" s="1"/>
      <c r="BP1053" s="1"/>
    </row>
    <row r="1054" spans="1:6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1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O1054" s="1"/>
      <c r="BP1054" s="1"/>
    </row>
    <row r="1055" spans="1:6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1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O1055" s="1"/>
      <c r="BP1055" s="1"/>
    </row>
    <row r="1056" spans="1:6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1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O1056" s="1"/>
      <c r="BP1056" s="1"/>
    </row>
    <row r="1057" spans="1:6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1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O1057" s="1"/>
      <c r="BP1057" s="1"/>
    </row>
    <row r="1058" spans="1:6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1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O1058" s="1"/>
      <c r="BP1058" s="1"/>
    </row>
    <row r="1059" spans="1:6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1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O1059" s="1"/>
      <c r="BP1059" s="1"/>
    </row>
    <row r="1060" spans="1:6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1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O1060" s="1"/>
      <c r="BP1060" s="1"/>
    </row>
    <row r="1061" spans="1:6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1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O1061" s="1"/>
      <c r="BP1061" s="1"/>
    </row>
    <row r="1062" spans="1:6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1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O1062" s="1"/>
      <c r="BP1062" s="1"/>
    </row>
    <row r="1063" spans="1:6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1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O1063" s="1"/>
      <c r="BP1063" s="1"/>
    </row>
    <row r="1064" spans="1:6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1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O1064" s="1"/>
      <c r="BP1064" s="1"/>
    </row>
    <row r="1065" spans="1:6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1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O1065" s="1"/>
      <c r="BP1065" s="1"/>
    </row>
    <row r="1066" spans="1:6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1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O1066" s="1"/>
      <c r="BP1066" s="1"/>
    </row>
    <row r="1067" spans="1:6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1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O1067" s="1"/>
      <c r="BP1067" s="1"/>
    </row>
    <row r="1068" spans="1:6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1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O1068" s="1"/>
      <c r="BP1068" s="1"/>
    </row>
    <row r="1069" spans="1:6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1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O1069" s="1"/>
      <c r="BP1069" s="1"/>
    </row>
    <row r="1070" spans="1:6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1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O1070" s="1"/>
      <c r="BP1070" s="1"/>
    </row>
    <row r="1071" spans="1:6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1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O1071" s="1"/>
      <c r="BP1071" s="1"/>
    </row>
    <row r="1072" spans="1:6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1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O1072" s="1"/>
      <c r="BP1072" s="1"/>
    </row>
    <row r="1073" spans="1:6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1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O1073" s="1"/>
      <c r="BP1073" s="1"/>
    </row>
    <row r="1074" spans="1:6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1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O1074" s="1"/>
      <c r="BP1074" s="1"/>
    </row>
    <row r="1075" spans="1:6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1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O1075" s="1"/>
      <c r="BP1075" s="1"/>
    </row>
    <row r="1076" spans="1:6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1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O1076" s="1"/>
      <c r="BP1076" s="1"/>
    </row>
    <row r="1077" spans="1:6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1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O1077" s="1"/>
      <c r="BP1077" s="1"/>
    </row>
    <row r="1078" spans="1:6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1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O1078" s="1"/>
      <c r="BP1078" s="1"/>
    </row>
    <row r="1079" spans="1:6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1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O1079" s="1"/>
      <c r="BP1079" s="1"/>
    </row>
    <row r="1080" spans="1:6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1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O1080" s="1"/>
      <c r="BP1080" s="1"/>
    </row>
    <row r="1081" spans="1:6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1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O1081" s="1"/>
      <c r="BP1081" s="1"/>
    </row>
    <row r="1082" spans="1:6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1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O1082" s="1"/>
      <c r="BP1082" s="1"/>
    </row>
    <row r="1083" spans="1:6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1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O1083" s="1"/>
      <c r="BP1083" s="1"/>
    </row>
    <row r="1084" spans="1:6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1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O1084" s="1"/>
      <c r="BP1084" s="1"/>
    </row>
    <row r="1085" spans="1:6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1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O1085" s="1"/>
      <c r="BP1085" s="1"/>
    </row>
    <row r="1086" spans="1:6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1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O1086" s="1"/>
      <c r="BP1086" s="1"/>
    </row>
    <row r="1087" spans="1:6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1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O1087" s="1"/>
      <c r="BP1087" s="1"/>
    </row>
    <row r="1088" spans="1:6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1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O1088" s="1"/>
      <c r="BP1088" s="1"/>
    </row>
    <row r="1089" spans="1:6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1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O1089" s="1"/>
      <c r="BP1089" s="1"/>
    </row>
    <row r="1090" spans="1:6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1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O1090" s="1"/>
      <c r="BP1090" s="1"/>
    </row>
    <row r="1091" spans="1:6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1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O1091" s="1"/>
      <c r="BP1091" s="1"/>
    </row>
    <row r="1092" spans="1:6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1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O1092" s="1"/>
      <c r="BP1092" s="1"/>
    </row>
    <row r="1093" spans="1:6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1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O1093" s="1"/>
      <c r="BP1093" s="1"/>
    </row>
    <row r="1094" spans="1:6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1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O1094" s="1"/>
      <c r="BP1094" s="1"/>
    </row>
    <row r="1095" spans="1:6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1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O1095" s="1"/>
      <c r="BP1095" s="1"/>
    </row>
    <row r="1096" spans="1:6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1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O1096" s="1"/>
      <c r="BP1096" s="1"/>
    </row>
    <row r="1097" spans="1:6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1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O1097" s="1"/>
      <c r="BP1097" s="1"/>
    </row>
    <row r="1098" spans="1:6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1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O1098" s="1"/>
      <c r="BP1098" s="1"/>
    </row>
    <row r="1099" spans="1:6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1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O1099" s="1"/>
      <c r="BP1099" s="1"/>
    </row>
    <row r="1100" spans="1:6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1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O1100" s="1"/>
      <c r="BP1100" s="1"/>
    </row>
    <row r="1101" spans="1:6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1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O1101" s="1"/>
      <c r="BP1101" s="1"/>
    </row>
    <row r="1102" spans="1:6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1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O1102" s="1"/>
      <c r="BP1102" s="1"/>
    </row>
    <row r="1103" spans="1:6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1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O1103" s="1"/>
      <c r="BP1103" s="1"/>
    </row>
    <row r="1104" spans="1:6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1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O1104" s="1"/>
      <c r="BP1104" s="1"/>
    </row>
    <row r="1105" spans="1:6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1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O1105" s="1"/>
      <c r="BP1105" s="1"/>
    </row>
    <row r="1106" spans="1:6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1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O1106" s="1"/>
      <c r="BP1106" s="1"/>
    </row>
    <row r="1107" spans="1:6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1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O1107" s="1"/>
      <c r="BP1107" s="1"/>
    </row>
    <row r="1108" spans="1:6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1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O1108" s="1"/>
      <c r="BP1108" s="1"/>
    </row>
    <row r="1109" spans="1:6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1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O1109" s="1"/>
      <c r="BP1109" s="1"/>
    </row>
    <row r="1110" spans="1:6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1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O1110" s="1"/>
      <c r="BP1110" s="1"/>
    </row>
    <row r="1111" spans="1:6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1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O1111" s="1"/>
      <c r="BP1111" s="1"/>
    </row>
    <row r="1112" spans="1:6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1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O1112" s="1"/>
      <c r="BP1112" s="1"/>
    </row>
    <row r="1113" spans="1:6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1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O1113" s="1"/>
      <c r="BP1113" s="1"/>
    </row>
    <row r="1114" spans="1:6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1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O1114" s="1"/>
      <c r="BP1114" s="1"/>
    </row>
    <row r="1115" spans="1:6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1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O1115" s="1"/>
      <c r="BP1115" s="1"/>
    </row>
    <row r="1116" spans="1:6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1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O1116" s="1"/>
      <c r="BP1116" s="1"/>
    </row>
    <row r="1117" spans="1:6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1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O1117" s="1"/>
      <c r="BP1117" s="1"/>
    </row>
    <row r="1118" spans="1:6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1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O1118" s="1"/>
      <c r="BP1118" s="1"/>
    </row>
    <row r="1119" spans="1:6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1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O1119" s="1"/>
      <c r="BP1119" s="1"/>
    </row>
    <row r="1120" spans="1:6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1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O1120" s="1"/>
      <c r="BP1120" s="1"/>
    </row>
    <row r="1121" spans="1:6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1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O1121" s="1"/>
      <c r="BP1121" s="1"/>
    </row>
    <row r="1122" spans="1:6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1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O1122" s="1"/>
      <c r="BP1122" s="1"/>
    </row>
    <row r="1123" spans="1:6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1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O1123" s="1"/>
      <c r="BP1123" s="1"/>
    </row>
    <row r="1124" spans="1:6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1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O1124" s="1"/>
      <c r="BP1124" s="1"/>
    </row>
    <row r="1125" spans="1:6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1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O1125" s="1"/>
      <c r="BP1125" s="1"/>
    </row>
    <row r="1126" spans="1:6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1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O1126" s="1"/>
      <c r="BP1126" s="1"/>
    </row>
    <row r="1127" spans="1:6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1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O1127" s="1"/>
      <c r="BP1127" s="1"/>
    </row>
    <row r="1128" spans="1:6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1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O1128" s="1"/>
      <c r="BP1128" s="1"/>
    </row>
    <row r="1129" spans="1:6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1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O1129" s="1"/>
      <c r="BP1129" s="1"/>
    </row>
    <row r="1130" spans="1:6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1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O1130" s="1"/>
      <c r="BP1130" s="1"/>
    </row>
    <row r="1131" spans="1:6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1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O1131" s="1"/>
      <c r="BP1131" s="1"/>
    </row>
    <row r="1132" spans="1:6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1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O1132" s="1"/>
      <c r="BP1132" s="1"/>
    </row>
    <row r="1133" spans="1:6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1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O1133" s="1"/>
      <c r="BP1133" s="1"/>
    </row>
    <row r="1134" spans="1:6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1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O1134" s="1"/>
      <c r="BP1134" s="1"/>
    </row>
    <row r="1135" spans="1:6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1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O1135" s="1"/>
      <c r="BP1135" s="1"/>
    </row>
    <row r="1136" spans="1:6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1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O1136" s="1"/>
      <c r="BP1136" s="1"/>
    </row>
    <row r="1137" spans="1:6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1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O1137" s="1"/>
      <c r="BP1137" s="1"/>
    </row>
    <row r="1138" spans="1:6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1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O1138" s="1"/>
      <c r="BP1138" s="1"/>
    </row>
    <row r="1139" spans="1:6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1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O1139" s="1"/>
      <c r="BP1139" s="1"/>
    </row>
    <row r="1140" spans="1:6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1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O1140" s="1"/>
      <c r="BP1140" s="1"/>
    </row>
    <row r="1141" spans="1:6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1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O1141" s="1"/>
      <c r="BP1141" s="1"/>
    </row>
    <row r="1142" spans="1:6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1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O1142" s="1"/>
      <c r="BP1142" s="1"/>
    </row>
    <row r="1143" spans="1:6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1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O1143" s="1"/>
      <c r="BP1143" s="1"/>
    </row>
    <row r="1144" spans="1:6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1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O1144" s="1"/>
      <c r="BP1144" s="1"/>
    </row>
    <row r="1145" spans="1:6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1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O1145" s="1"/>
      <c r="BP1145" s="1"/>
    </row>
    <row r="1146" spans="1:6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1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O1146" s="1"/>
      <c r="BP1146" s="1"/>
    </row>
    <row r="1147" spans="1:6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1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O1147" s="1"/>
      <c r="BP1147" s="1"/>
    </row>
    <row r="1148" spans="1:6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1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O1148" s="1"/>
      <c r="BP1148" s="1"/>
    </row>
    <row r="1149" spans="1:6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1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O1149" s="1"/>
      <c r="BP1149" s="1"/>
    </row>
    <row r="1150" spans="1:6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1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O1150" s="1"/>
      <c r="BP1150" s="1"/>
    </row>
    <row r="1151" spans="1:6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1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O1151" s="1"/>
      <c r="BP1151" s="1"/>
    </row>
    <row r="1152" spans="1:6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1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O1152" s="1"/>
      <c r="BP1152" s="1"/>
    </row>
    <row r="1153" spans="1:6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1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O1153" s="1"/>
      <c r="BP1153" s="1"/>
    </row>
    <row r="1154" spans="1:6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1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O1154" s="1"/>
      <c r="BP1154" s="1"/>
    </row>
    <row r="1155" spans="1:6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1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O1155" s="1"/>
      <c r="BP1155" s="1"/>
    </row>
    <row r="1156" spans="1:6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1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O1156" s="1"/>
      <c r="BP1156" s="1"/>
    </row>
    <row r="1157" spans="1:6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1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O1157" s="1"/>
      <c r="BP1157" s="1"/>
    </row>
    <row r="1158" spans="1:6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1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O1158" s="1"/>
      <c r="BP1158" s="1"/>
    </row>
    <row r="1159" spans="1:6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1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O1159" s="1"/>
      <c r="BP1159" s="1"/>
    </row>
    <row r="1160" spans="1:6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1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O1160" s="1"/>
      <c r="BP1160" s="1"/>
    </row>
    <row r="1161" spans="1:6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1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O1161" s="1"/>
      <c r="BP1161" s="1"/>
    </row>
    <row r="1162" spans="1:6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1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O1162" s="1"/>
      <c r="BP1162" s="1"/>
    </row>
    <row r="1163" spans="1:6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1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O1163" s="1"/>
      <c r="BP1163" s="1"/>
    </row>
    <row r="1164" spans="1:6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1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O1164" s="1"/>
      <c r="BP1164" s="1"/>
    </row>
    <row r="1165" spans="1:6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1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O1165" s="1"/>
      <c r="BP1165" s="1"/>
    </row>
    <row r="1166" spans="1:6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1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O1166" s="1"/>
      <c r="BP1166" s="1"/>
    </row>
    <row r="1167" spans="1:6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1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O1167" s="1"/>
      <c r="BP1167" s="1"/>
    </row>
    <row r="1168" spans="1:6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1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O1168" s="1"/>
      <c r="BP1168" s="1"/>
    </row>
    <row r="1169" spans="1:6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1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O1169" s="1"/>
      <c r="BP1169" s="1"/>
    </row>
    <row r="1170" spans="1:6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1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O1170" s="1"/>
      <c r="BP1170" s="1"/>
    </row>
    <row r="1171" spans="1:6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1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O1171" s="1"/>
      <c r="BP1171" s="1"/>
    </row>
    <row r="1172" spans="1:6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1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O1172" s="1"/>
      <c r="BP1172" s="1"/>
    </row>
    <row r="1173" spans="1:6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1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O1173" s="1"/>
      <c r="BP1173" s="1"/>
    </row>
    <row r="1174" spans="1:6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1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O1174" s="1"/>
      <c r="BP1174" s="1"/>
    </row>
    <row r="1175" spans="1:6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1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O1175" s="1"/>
      <c r="BP1175" s="1"/>
    </row>
    <row r="1176" spans="1:6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1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O1176" s="1"/>
      <c r="BP1176" s="1"/>
    </row>
    <row r="1177" spans="1:6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1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O1177" s="1"/>
      <c r="BP1177" s="1"/>
    </row>
    <row r="1178" spans="1:6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1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O1178" s="1"/>
      <c r="BP1178" s="1"/>
    </row>
    <row r="1179" spans="1:6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1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O1179" s="1"/>
      <c r="BP1179" s="1"/>
    </row>
    <row r="1180" spans="1:6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1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O1180" s="1"/>
      <c r="BP1180" s="1"/>
    </row>
    <row r="1181" spans="1:6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1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O1181" s="1"/>
      <c r="BP1181" s="1"/>
    </row>
    <row r="1182" spans="1:6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1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O1182" s="1"/>
      <c r="BP1182" s="1"/>
    </row>
    <row r="1183" spans="1:6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1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O1183" s="1"/>
      <c r="BP1183" s="1"/>
    </row>
    <row r="1184" spans="1:6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1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O1184" s="1"/>
      <c r="BP1184" s="1"/>
    </row>
    <row r="1185" spans="1:6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1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O1185" s="1"/>
      <c r="BP1185" s="1"/>
    </row>
    <row r="1186" spans="1:6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1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O1186" s="1"/>
      <c r="BP1186" s="1"/>
    </row>
    <row r="1187" spans="1:6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1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O1187" s="1"/>
      <c r="BP1187" s="1"/>
    </row>
    <row r="1188" spans="1:6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1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O1188" s="1"/>
      <c r="BP1188" s="1"/>
    </row>
    <row r="1189" spans="1:6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1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O1189" s="1"/>
      <c r="BP1189" s="1"/>
    </row>
    <row r="1190" spans="1:6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1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O1190" s="1"/>
      <c r="BP1190" s="1"/>
    </row>
    <row r="1191" spans="1:6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1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O1191" s="1"/>
      <c r="BP1191" s="1"/>
    </row>
    <row r="1192" spans="1:6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1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O1192" s="1"/>
      <c r="BP1192" s="1"/>
    </row>
    <row r="1193" spans="1:6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1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O1193" s="1"/>
      <c r="BP1193" s="1"/>
    </row>
    <row r="1194" spans="1:6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1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O1194" s="1"/>
      <c r="BP1194" s="1"/>
    </row>
    <row r="1195" spans="1:6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1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O1195" s="1"/>
      <c r="BP1195" s="1"/>
    </row>
    <row r="1196" spans="1:6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1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O1196" s="1"/>
      <c r="BP1196" s="1"/>
    </row>
    <row r="1197" spans="1:6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1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O1197" s="1"/>
      <c r="BP1197" s="1"/>
    </row>
    <row r="1198" spans="1:6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1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O1198" s="1"/>
      <c r="BP1198" s="1"/>
    </row>
    <row r="1199" spans="1:6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1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O1199" s="1"/>
      <c r="BP1199" s="1"/>
    </row>
    <row r="1200" spans="1:6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1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O1200" s="1"/>
      <c r="BP1200" s="1"/>
    </row>
    <row r="1201" spans="1:6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1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O1201" s="1"/>
      <c r="BP1201" s="1"/>
    </row>
    <row r="1202" spans="1:6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1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O1202" s="1"/>
      <c r="BP1202" s="1"/>
    </row>
    <row r="1203" spans="1:6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1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O1203" s="1"/>
      <c r="BP1203" s="1"/>
    </row>
    <row r="1204" spans="1:6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1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O1204" s="1"/>
      <c r="BP1204" s="1"/>
    </row>
    <row r="1205" spans="1:6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1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O1205" s="1"/>
      <c r="BP1205" s="1"/>
    </row>
    <row r="1206" spans="1:6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1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O1206" s="1"/>
      <c r="BP1206" s="1"/>
    </row>
    <row r="1207" spans="1:6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1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O1207" s="1"/>
      <c r="BP1207" s="1"/>
    </row>
    <row r="1208" spans="1:6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1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O1208" s="1"/>
      <c r="BP1208" s="1"/>
    </row>
    <row r="1209" spans="1:6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1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O1209" s="1"/>
      <c r="BP1209" s="1"/>
    </row>
    <row r="1210" spans="1:6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1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O1210" s="1"/>
      <c r="BP1210" s="1"/>
    </row>
    <row r="1211" spans="1:6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1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O1211" s="1"/>
      <c r="BP1211" s="1"/>
    </row>
    <row r="1212" spans="1:6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1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O1212" s="1"/>
      <c r="BP1212" s="1"/>
    </row>
    <row r="1213" spans="1:6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1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O1213" s="1"/>
      <c r="BP1213" s="1"/>
    </row>
    <row r="1214" spans="1:6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1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O1214" s="1"/>
      <c r="BP1214" s="1"/>
    </row>
    <row r="1215" spans="1:6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1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O1215" s="1"/>
      <c r="BP1215" s="1"/>
    </row>
    <row r="1216" spans="1:6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1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O1216" s="1"/>
      <c r="BP1216" s="1"/>
    </row>
    <row r="1217" spans="1:6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1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O1217" s="1"/>
      <c r="BP1217" s="1"/>
    </row>
    <row r="1218" spans="1:6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1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O1218" s="1"/>
      <c r="BP1218" s="1"/>
    </row>
    <row r="1219" spans="1:6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1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O1219" s="1"/>
      <c r="BP1219" s="1"/>
    </row>
    <row r="1220" spans="1:6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1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O1220" s="1"/>
      <c r="BP1220" s="1"/>
    </row>
    <row r="1221" spans="1:6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1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O1221" s="1"/>
      <c r="BP1221" s="1"/>
    </row>
    <row r="1222" spans="1:6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1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O1222" s="1"/>
      <c r="BP1222" s="1"/>
    </row>
    <row r="1223" spans="1:6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1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O1223" s="1"/>
      <c r="BP1223" s="1"/>
    </row>
    <row r="1224" spans="1:6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1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O1224" s="1"/>
      <c r="BP1224" s="1"/>
    </row>
    <row r="1225" spans="1:6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1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O1225" s="1"/>
      <c r="BP1225" s="1"/>
    </row>
    <row r="1226" spans="1:6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1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O1226" s="1"/>
      <c r="BP1226" s="1"/>
    </row>
    <row r="1227" spans="1:6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1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O1227" s="1"/>
      <c r="BP1227" s="1"/>
    </row>
    <row r="1228" spans="1:6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1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O1228" s="1"/>
      <c r="BP1228" s="1"/>
    </row>
    <row r="1229" spans="1:6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1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O1229" s="1"/>
      <c r="BP1229" s="1"/>
    </row>
    <row r="1230" spans="1:6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1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O1230" s="1"/>
      <c r="BP1230" s="1"/>
    </row>
    <row r="1231" spans="1:6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1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O1231" s="1"/>
      <c r="BP1231" s="1"/>
    </row>
    <row r="1232" spans="1:6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1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O1232" s="1"/>
      <c r="BP1232" s="1"/>
    </row>
    <row r="1233" spans="1:6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1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O1233" s="1"/>
      <c r="BP1233" s="1"/>
    </row>
    <row r="1234" spans="1:6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1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O1234" s="1"/>
      <c r="BP1234" s="1"/>
    </row>
    <row r="1235" spans="1:6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1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O1235" s="1"/>
      <c r="BP1235" s="1"/>
    </row>
    <row r="1236" spans="1:6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1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O1236" s="1"/>
      <c r="BP1236" s="1"/>
    </row>
    <row r="1237" spans="1:6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1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O1237" s="1"/>
      <c r="BP1237" s="1"/>
    </row>
    <row r="1238" spans="1:6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1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O1238" s="1"/>
      <c r="BP1238" s="1"/>
    </row>
    <row r="1239" spans="1:6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1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O1239" s="1"/>
      <c r="BP1239" s="1"/>
    </row>
    <row r="1240" spans="1:6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1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O1240" s="1"/>
      <c r="BP1240" s="1"/>
    </row>
    <row r="1241" spans="1:6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1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O1241" s="1"/>
      <c r="BP1241" s="1"/>
    </row>
    <row r="1242" spans="1:6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1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O1242" s="1"/>
      <c r="BP1242" s="1"/>
    </row>
    <row r="1243" spans="1:6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1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O1243" s="1"/>
      <c r="BP1243" s="1"/>
    </row>
    <row r="1244" spans="1:6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1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O1244" s="1"/>
      <c r="BP1244" s="1"/>
    </row>
    <row r="1245" spans="1:6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1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O1245" s="1"/>
      <c r="BP1245" s="1"/>
    </row>
    <row r="1246" spans="1:6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1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O1246" s="1"/>
      <c r="BP1246" s="1"/>
    </row>
    <row r="1247" spans="1:6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1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O1247" s="1"/>
      <c r="BP1247" s="1"/>
    </row>
    <row r="1248" spans="1:6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1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O1248" s="1"/>
      <c r="BP1248" s="1"/>
    </row>
    <row r="1249" spans="1:6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1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O1249" s="1"/>
      <c r="BP1249" s="1"/>
    </row>
    <row r="1250" spans="1:6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1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O1250" s="1"/>
      <c r="BP1250" s="1"/>
    </row>
    <row r="1251" spans="1:6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1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O1251" s="1"/>
      <c r="BP1251" s="1"/>
    </row>
    <row r="1252" spans="1:6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1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O1252" s="1"/>
      <c r="BP1252" s="1"/>
    </row>
    <row r="1253" spans="1:6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1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O1253" s="1"/>
      <c r="BP1253" s="1"/>
    </row>
    <row r="1254" spans="1:6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1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O1254" s="1"/>
      <c r="BP1254" s="1"/>
    </row>
    <row r="1255" spans="1:6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1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O1255" s="1"/>
      <c r="BP1255" s="1"/>
    </row>
    <row r="1256" spans="1:6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1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O1256" s="1"/>
      <c r="BP1256" s="1"/>
    </row>
    <row r="1257" spans="1:6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1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O1257" s="1"/>
      <c r="BP1257" s="1"/>
    </row>
    <row r="1258" spans="1:6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1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O1258" s="1"/>
      <c r="BP1258" s="1"/>
    </row>
    <row r="1259" spans="1:6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1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O1259" s="1"/>
      <c r="BP1259" s="1"/>
    </row>
    <row r="1260" spans="1:6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1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O1260" s="1"/>
      <c r="BP1260" s="1"/>
    </row>
    <row r="1261" spans="1:6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1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O1261" s="1"/>
      <c r="BP1261" s="1"/>
    </row>
    <row r="1262" spans="1:6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1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O1262" s="1"/>
      <c r="BP1262" s="1"/>
    </row>
    <row r="1263" spans="1:6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1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O1263" s="1"/>
      <c r="BP1263" s="1"/>
    </row>
    <row r="1264" spans="1:6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1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O1264" s="1"/>
      <c r="BP1264" s="1"/>
    </row>
    <row r="1265" spans="1:6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1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O1265" s="1"/>
      <c r="BP1265" s="1"/>
    </row>
    <row r="1266" spans="1:6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1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O1266" s="1"/>
      <c r="BP1266" s="1"/>
    </row>
    <row r="1267" spans="1:6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1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O1267" s="1"/>
      <c r="BP1267" s="1"/>
    </row>
    <row r="1268" spans="1:6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1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O1268" s="1"/>
      <c r="BP1268" s="1"/>
    </row>
    <row r="1269" spans="1:6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1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O1269" s="1"/>
      <c r="BP1269" s="1"/>
    </row>
    <row r="1270" spans="1:6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1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O1270" s="1"/>
      <c r="BP1270" s="1"/>
    </row>
    <row r="1271" spans="1:6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1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O1271" s="1"/>
      <c r="BP1271" s="1"/>
    </row>
    <row r="1272" spans="1:6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1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O1272" s="1"/>
      <c r="BP1272" s="1"/>
    </row>
    <row r="1273" spans="1:6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1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O1273" s="1"/>
      <c r="BP1273" s="1"/>
    </row>
    <row r="1274" spans="1:6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1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O1274" s="1"/>
      <c r="BP1274" s="1"/>
    </row>
    <row r="1275" spans="1:6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1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O1275" s="1"/>
      <c r="BP1275" s="1"/>
    </row>
    <row r="1276" spans="1:6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1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O1276" s="1"/>
      <c r="BP1276" s="1"/>
    </row>
    <row r="1277" spans="1:6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1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O1277" s="1"/>
      <c r="BP1277" s="1"/>
    </row>
    <row r="1278" spans="1:6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1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O1278" s="1"/>
      <c r="BP1278" s="1"/>
    </row>
    <row r="1279" spans="1:6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1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O1279" s="1"/>
      <c r="BP1279" s="1"/>
    </row>
    <row r="1280" spans="1:6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1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O1280" s="1"/>
      <c r="BP1280" s="1"/>
    </row>
    <row r="1281" spans="1:6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1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O1281" s="1"/>
      <c r="BP1281" s="1"/>
    </row>
    <row r="1282" spans="1:6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1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O1282" s="1"/>
      <c r="BP1282" s="1"/>
    </row>
    <row r="1283" spans="1:6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1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O1283" s="1"/>
      <c r="BP1283" s="1"/>
    </row>
    <row r="1284" spans="1:6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1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O1284" s="1"/>
      <c r="BP1284" s="1"/>
    </row>
    <row r="1285" spans="1:6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1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O1285" s="1"/>
      <c r="BP1285" s="1"/>
    </row>
    <row r="1286" spans="1:6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1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O1286" s="1"/>
      <c r="BP1286" s="1"/>
    </row>
    <row r="1287" spans="1:6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1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O1287" s="1"/>
      <c r="BP1287" s="1"/>
    </row>
    <row r="1288" spans="1:6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1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O1288" s="1"/>
      <c r="BP1288" s="1"/>
    </row>
    <row r="1289" spans="1:6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1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O1289" s="1"/>
      <c r="BP1289" s="1"/>
    </row>
    <row r="1290" spans="1:6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1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O1290" s="1"/>
      <c r="BP1290" s="1"/>
    </row>
    <row r="1291" spans="1:6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1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O1291" s="1"/>
      <c r="BP1291" s="1"/>
    </row>
    <row r="1292" spans="1:6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1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O1292" s="1"/>
      <c r="BP1292" s="1"/>
    </row>
    <row r="1293" spans="1:6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1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O1293" s="1"/>
      <c r="BP1293" s="1"/>
    </row>
    <row r="1294" spans="1:6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1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O1294" s="1"/>
      <c r="BP1294" s="1"/>
    </row>
    <row r="1295" spans="1:6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1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O1295" s="1"/>
      <c r="BP1295" s="1"/>
    </row>
    <row r="1296" spans="1:6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1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O1296" s="1"/>
      <c r="BP1296" s="1"/>
    </row>
    <row r="1297" spans="1:6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1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O1297" s="1"/>
      <c r="BP1297" s="1"/>
    </row>
    <row r="1298" spans="1:6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1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O1298" s="1"/>
      <c r="BP1298" s="1"/>
    </row>
    <row r="1299" spans="1:6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1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O1299" s="1"/>
      <c r="BP1299" s="1"/>
    </row>
    <row r="1300" spans="1:6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1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O1300" s="1"/>
      <c r="BP1300" s="1"/>
    </row>
    <row r="1301" spans="1:6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1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O1301" s="1"/>
      <c r="BP1301" s="1"/>
    </row>
    <row r="1302" spans="1:6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1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O1302" s="1"/>
      <c r="BP1302" s="1"/>
    </row>
    <row r="1303" spans="1:6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1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O1303" s="1"/>
      <c r="BP1303" s="1"/>
    </row>
    <row r="1304" spans="1:6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1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O1304" s="1"/>
      <c r="BP1304" s="1"/>
    </row>
    <row r="1305" spans="1:6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1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O1305" s="1"/>
      <c r="BP1305" s="1"/>
    </row>
    <row r="1306" spans="1:6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1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O1306" s="1"/>
      <c r="BP1306" s="1"/>
    </row>
    <row r="1307" spans="1:6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1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O1307" s="1"/>
      <c r="BP1307" s="1"/>
    </row>
    <row r="1308" spans="1:6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1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O1308" s="1"/>
      <c r="BP1308" s="1"/>
    </row>
    <row r="1309" spans="1:6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1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O1309" s="1"/>
      <c r="BP1309" s="1"/>
    </row>
    <row r="1310" spans="1:6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1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O1310" s="1"/>
      <c r="BP1310" s="1"/>
    </row>
    <row r="1311" spans="1:6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1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O1311" s="1"/>
      <c r="BP1311" s="1"/>
    </row>
    <row r="1312" spans="1:6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1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O1312" s="1"/>
      <c r="BP1312" s="1"/>
    </row>
    <row r="1313" spans="1:6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1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O1313" s="1"/>
      <c r="BP1313" s="1"/>
    </row>
    <row r="1314" spans="1:6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1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O1314" s="1"/>
      <c r="BP1314" s="1"/>
    </row>
    <row r="1315" spans="1:6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1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O1315" s="1"/>
      <c r="BP1315" s="1"/>
    </row>
    <row r="1316" spans="1:6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1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O1316" s="1"/>
      <c r="BP1316" s="1"/>
    </row>
    <row r="1317" spans="1:6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1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O1317" s="1"/>
      <c r="BP1317" s="1"/>
    </row>
    <row r="1318" spans="1:6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1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O1318" s="1"/>
      <c r="BP1318" s="1"/>
    </row>
    <row r="1319" spans="1:6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1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O1319" s="1"/>
      <c r="BP1319" s="1"/>
    </row>
    <row r="1320" spans="1:6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1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O1320" s="1"/>
      <c r="BP1320" s="1"/>
    </row>
    <row r="1321" spans="1:6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1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O1321" s="1"/>
      <c r="BP1321" s="1"/>
    </row>
    <row r="1322" spans="1:6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1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O1322" s="1"/>
      <c r="BP1322" s="1"/>
    </row>
    <row r="1323" spans="1:6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1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O1323" s="1"/>
      <c r="BP1323" s="1"/>
    </row>
    <row r="1324" spans="1:6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1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O1324" s="1"/>
      <c r="BP1324" s="1"/>
    </row>
    <row r="1325" spans="1:6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1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O1325" s="1"/>
      <c r="BP1325" s="1"/>
    </row>
    <row r="1326" spans="1:6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1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O1326" s="1"/>
      <c r="BP1326" s="1"/>
    </row>
    <row r="1327" spans="1:6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1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O1327" s="1"/>
      <c r="BP1327" s="1"/>
    </row>
    <row r="1328" spans="1:6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1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O1328" s="1"/>
      <c r="BP1328" s="1"/>
    </row>
    <row r="1329" spans="1:6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1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O1329" s="1"/>
      <c r="BP1329" s="1"/>
    </row>
    <row r="1330" spans="1:6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1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O1330" s="1"/>
      <c r="BP1330" s="1"/>
    </row>
    <row r="1331" spans="1:6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1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O1331" s="1"/>
      <c r="BP1331" s="1"/>
    </row>
    <row r="1332" spans="1:6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1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O1332" s="1"/>
      <c r="BP1332" s="1"/>
    </row>
    <row r="1333" spans="1:6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1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O1333" s="1"/>
      <c r="BP1333" s="1"/>
    </row>
    <row r="1334" spans="1:6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1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O1334" s="1"/>
      <c r="BP1334" s="1"/>
    </row>
    <row r="1335" spans="1:6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1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O1335" s="1"/>
      <c r="BP1335" s="1"/>
    </row>
    <row r="1336" spans="1:6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1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O1336" s="1"/>
      <c r="BP1336" s="1"/>
    </row>
    <row r="1337" spans="1:6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1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O1337" s="1"/>
      <c r="BP1337" s="1"/>
    </row>
    <row r="1338" spans="1:6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1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O1338" s="1"/>
      <c r="BP1338" s="1"/>
    </row>
    <row r="1339" spans="1:6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1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O1339" s="1"/>
      <c r="BP1339" s="1"/>
    </row>
    <row r="1340" spans="1:6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1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O1340" s="1"/>
      <c r="BP1340" s="1"/>
    </row>
    <row r="1341" spans="1:6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1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O1341" s="1"/>
      <c r="BP1341" s="1"/>
    </row>
    <row r="1342" spans="1:6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1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O1342" s="1"/>
      <c r="BP1342" s="1"/>
    </row>
    <row r="1343" spans="1:6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1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O1343" s="1"/>
      <c r="BP1343" s="1"/>
    </row>
    <row r="1344" spans="1:6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1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O1344" s="1"/>
      <c r="BP1344" s="1"/>
    </row>
    <row r="1345" spans="1:6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1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O1345" s="1"/>
      <c r="BP1345" s="1"/>
    </row>
    <row r="1346" spans="1:6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1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O1346" s="1"/>
      <c r="BP1346" s="1"/>
    </row>
    <row r="1347" spans="1:6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1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O1347" s="1"/>
      <c r="BP1347" s="1"/>
    </row>
    <row r="1348" spans="1:6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1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O1348" s="1"/>
      <c r="BP1348" s="1"/>
    </row>
    <row r="1349" spans="1:6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1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O1349" s="1"/>
      <c r="BP1349" s="1"/>
    </row>
    <row r="1350" spans="1:6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1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O1350" s="1"/>
      <c r="BP1350" s="1"/>
    </row>
    <row r="1351" spans="1:6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1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O1351" s="1"/>
      <c r="BP1351" s="1"/>
    </row>
    <row r="1352" spans="1:6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1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O1352" s="1"/>
      <c r="BP1352" s="1"/>
    </row>
    <row r="1353" spans="1:6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1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O1353" s="1"/>
      <c r="BP1353" s="1"/>
    </row>
    <row r="1354" spans="1:6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1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O1354" s="1"/>
      <c r="BP1354" s="1"/>
    </row>
    <row r="1355" spans="1:6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1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O1355" s="1"/>
      <c r="BP1355" s="1"/>
    </row>
    <row r="1356" spans="1:6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1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O1356" s="1"/>
      <c r="BP1356" s="1"/>
    </row>
    <row r="1357" spans="1:6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1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O1357" s="1"/>
      <c r="BP1357" s="1"/>
    </row>
    <row r="1358" spans="1:6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1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O1358" s="1"/>
      <c r="BP1358" s="1"/>
    </row>
    <row r="1359" spans="1:6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1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O1359" s="1"/>
      <c r="BP1359" s="1"/>
    </row>
    <row r="1360" spans="1:6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1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O1360" s="1"/>
      <c r="BP1360" s="1"/>
    </row>
    <row r="1361" spans="1:6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1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O1361" s="1"/>
      <c r="BP1361" s="1"/>
    </row>
    <row r="1362" spans="1:6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1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O1362" s="1"/>
      <c r="BP1362" s="1"/>
    </row>
    <row r="1363" spans="1:6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1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O1363" s="1"/>
      <c r="BP1363" s="1"/>
    </row>
    <row r="1364" spans="1:6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1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O1364" s="1"/>
      <c r="BP1364" s="1"/>
    </row>
    <row r="1365" spans="1:6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1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O1365" s="1"/>
      <c r="BP1365" s="1"/>
    </row>
    <row r="1366" spans="1:6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1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O1366" s="1"/>
      <c r="BP1366" s="1"/>
    </row>
    <row r="1367" spans="1:6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1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O1367" s="1"/>
      <c r="BP1367" s="1"/>
    </row>
    <row r="1368" spans="1:6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1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O1368" s="1"/>
      <c r="BP1368" s="1"/>
    </row>
    <row r="1369" spans="1:6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1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O1369" s="1"/>
      <c r="BP1369" s="1"/>
    </row>
    <row r="1370" spans="1:6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1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O1370" s="1"/>
      <c r="BP1370" s="1"/>
    </row>
    <row r="1371" spans="1:6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1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O1371" s="1"/>
      <c r="BP1371" s="1"/>
    </row>
    <row r="1372" spans="1:6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1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O1372" s="1"/>
      <c r="BP1372" s="1"/>
    </row>
    <row r="1373" spans="1:6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1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O1373" s="1"/>
      <c r="BP1373" s="1"/>
    </row>
    <row r="1374" spans="1:6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1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O1374" s="1"/>
      <c r="BP1374" s="1"/>
    </row>
    <row r="1375" spans="1:6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1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O1375" s="1"/>
      <c r="BP1375" s="1"/>
    </row>
    <row r="1376" spans="1:6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1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O1376" s="1"/>
      <c r="BP1376" s="1"/>
    </row>
    <row r="1377" spans="1:6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1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O1377" s="1"/>
      <c r="BP1377" s="1"/>
    </row>
    <row r="1378" spans="1:6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1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O1378" s="1"/>
      <c r="BP1378" s="1"/>
    </row>
    <row r="1379" spans="1:6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1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O1379" s="1"/>
      <c r="BP1379" s="1"/>
    </row>
    <row r="1380" spans="1:6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1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O1380" s="1"/>
      <c r="BP1380" s="1"/>
    </row>
    <row r="1381" spans="1:6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1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O1381" s="1"/>
      <c r="BP1381" s="1"/>
    </row>
    <row r="1382" spans="1:6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1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O1382" s="1"/>
      <c r="BP1382" s="1"/>
    </row>
    <row r="1383" spans="1:6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1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O1383" s="1"/>
      <c r="BP1383" s="1"/>
    </row>
    <row r="1384" spans="1:6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1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O1384" s="1"/>
      <c r="BP1384" s="1"/>
    </row>
    <row r="1385" spans="1:6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1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O1385" s="1"/>
      <c r="BP1385" s="1"/>
    </row>
    <row r="1386" spans="1:6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1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O1386" s="1"/>
      <c r="BP1386" s="1"/>
    </row>
    <row r="1387" spans="1:6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1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O1387" s="1"/>
      <c r="BP1387" s="1"/>
    </row>
    <row r="1388" spans="1:6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1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O1388" s="1"/>
      <c r="BP1388" s="1"/>
    </row>
    <row r="1389" spans="1:6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1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O1389" s="1"/>
      <c r="BP1389" s="1"/>
    </row>
    <row r="1390" spans="1:6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1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O1390" s="1"/>
      <c r="BP1390" s="1"/>
    </row>
    <row r="1391" spans="1:6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1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O1391" s="1"/>
      <c r="BP1391" s="1"/>
    </row>
    <row r="1392" spans="1:6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1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O1392" s="1"/>
      <c r="BP1392" s="1"/>
    </row>
    <row r="1393" spans="1:6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1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O1393" s="1"/>
      <c r="BP1393" s="1"/>
    </row>
    <row r="1394" spans="1:6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1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O1394" s="1"/>
      <c r="BP1394" s="1"/>
    </row>
    <row r="1395" spans="1:6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1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O1395" s="1"/>
      <c r="BP1395" s="1"/>
    </row>
    <row r="1396" spans="1:6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1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O1396" s="1"/>
      <c r="BP1396" s="1"/>
    </row>
    <row r="1397" spans="1:6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1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O1397" s="1"/>
      <c r="BP1397" s="1"/>
    </row>
    <row r="1398" spans="1:6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1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O1398" s="1"/>
      <c r="BP1398" s="1"/>
    </row>
    <row r="1399" spans="1:6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1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O1399" s="1"/>
      <c r="BP1399" s="1"/>
    </row>
    <row r="1400" spans="1:6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1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O1400" s="1"/>
      <c r="BP1400" s="1"/>
    </row>
    <row r="1401" spans="1:6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1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O1401" s="1"/>
      <c r="BP1401" s="1"/>
    </row>
    <row r="1402" spans="1:6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1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O1402" s="1"/>
      <c r="BP1402" s="1"/>
    </row>
    <row r="1403" spans="1:6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1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O1403" s="1"/>
      <c r="BP1403" s="1"/>
    </row>
    <row r="1404" spans="1:6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1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O1404" s="1"/>
      <c r="BP1404" s="1"/>
    </row>
    <row r="1405" spans="1:6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1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O1405" s="1"/>
      <c r="BP1405" s="1"/>
    </row>
    <row r="1406" spans="1:6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1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O1406" s="1"/>
      <c r="BP1406" s="1"/>
    </row>
    <row r="1407" spans="1:6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1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O1407" s="1"/>
      <c r="BP1407" s="1"/>
    </row>
    <row r="1408" spans="1:6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1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O1408" s="1"/>
      <c r="BP1408" s="1"/>
    </row>
    <row r="1409" spans="1:6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1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O1409" s="1"/>
      <c r="BP1409" s="1"/>
    </row>
    <row r="1410" spans="1:6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1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O1410" s="1"/>
      <c r="BP1410" s="1"/>
    </row>
    <row r="1411" spans="1:6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1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O1411" s="1"/>
      <c r="BP1411" s="1"/>
    </row>
    <row r="1412" spans="1:6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1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O1412" s="1"/>
      <c r="BP1412" s="1"/>
    </row>
    <row r="1413" spans="1:6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1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O1413" s="1"/>
      <c r="BP1413" s="1"/>
    </row>
    <row r="1414" spans="1:6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1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O1414" s="1"/>
      <c r="BP1414" s="1"/>
    </row>
    <row r="1415" spans="1:6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1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O1415" s="1"/>
      <c r="BP1415" s="1"/>
    </row>
    <row r="1416" spans="1:6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1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O1416" s="1"/>
      <c r="BP1416" s="1"/>
    </row>
    <row r="1417" spans="1:6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1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O1417" s="1"/>
      <c r="BP1417" s="1"/>
    </row>
    <row r="1418" spans="1:6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1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O1418" s="1"/>
      <c r="BP1418" s="1"/>
    </row>
    <row r="1419" spans="1:6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1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O1419" s="1"/>
      <c r="BP1419" s="1"/>
    </row>
    <row r="1420" spans="1:6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1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O1420" s="1"/>
      <c r="BP1420" s="1"/>
    </row>
    <row r="1421" spans="1:6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1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O1421" s="1"/>
      <c r="BP1421" s="1"/>
    </row>
    <row r="1422" spans="1:6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1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O1422" s="1"/>
      <c r="BP1422" s="1"/>
    </row>
    <row r="1423" spans="1:6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1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O1423" s="1"/>
      <c r="BP1423" s="1"/>
    </row>
    <row r="1424" spans="1:6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1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O1424" s="1"/>
      <c r="BP1424" s="1"/>
    </row>
    <row r="1425" spans="1:6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1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O1425" s="1"/>
      <c r="BP1425" s="1"/>
    </row>
    <row r="1426" spans="1:6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1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O1426" s="1"/>
      <c r="BP1426" s="1"/>
    </row>
    <row r="1427" spans="1:6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1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O1427" s="1"/>
      <c r="BP1427" s="1"/>
    </row>
    <row r="1428" spans="1:6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1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O1428" s="1"/>
      <c r="BP1428" s="1"/>
    </row>
    <row r="1429" spans="1:6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1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O1429" s="1"/>
      <c r="BP1429" s="1"/>
    </row>
    <row r="1430" spans="1:6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1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O1430" s="1"/>
      <c r="BP1430" s="1"/>
    </row>
    <row r="1431" spans="1:6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1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O1431" s="1"/>
      <c r="BP1431" s="1"/>
    </row>
    <row r="1432" spans="1:6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1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O1432" s="1"/>
      <c r="BP1432" s="1"/>
    </row>
    <row r="1433" spans="1:6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1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O1433" s="1"/>
      <c r="BP1433" s="1"/>
    </row>
    <row r="1434" spans="1:6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1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O1434" s="1"/>
      <c r="BP1434" s="1"/>
    </row>
    <row r="1435" spans="1:6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1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O1435" s="1"/>
      <c r="BP1435" s="1"/>
    </row>
    <row r="1436" spans="1:6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1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O1436" s="1"/>
      <c r="BP1436" s="1"/>
    </row>
    <row r="1437" spans="1:6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1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O1437" s="1"/>
      <c r="BP1437" s="1"/>
    </row>
    <row r="1438" spans="1:6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1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O1438" s="1"/>
      <c r="BP1438" s="1"/>
    </row>
    <row r="1439" spans="1:6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1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O1439" s="1"/>
      <c r="BP1439" s="1"/>
    </row>
    <row r="1440" spans="1:6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1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O1440" s="1"/>
      <c r="BP1440" s="1"/>
    </row>
    <row r="1441" spans="1:6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1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O1441" s="1"/>
      <c r="BP1441" s="1"/>
    </row>
    <row r="1442" spans="1:6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1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O1442" s="1"/>
      <c r="BP1442" s="1"/>
    </row>
    <row r="1443" spans="1:6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1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O1443" s="1"/>
      <c r="BP1443" s="1"/>
    </row>
    <row r="1444" spans="1:6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1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O1444" s="1"/>
      <c r="BP1444" s="1"/>
    </row>
    <row r="1445" spans="1:6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1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O1445" s="1"/>
      <c r="BP1445" s="1"/>
    </row>
    <row r="1446" spans="1:6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1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O1446" s="1"/>
      <c r="BP1446" s="1"/>
    </row>
    <row r="1447" spans="1:6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1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O1447" s="1"/>
      <c r="BP1447" s="1"/>
    </row>
    <row r="1448" spans="1:6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1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O1448" s="1"/>
      <c r="BP1448" s="1"/>
    </row>
    <row r="1449" spans="1:6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1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O1449" s="1"/>
      <c r="BP1449" s="1"/>
    </row>
    <row r="1450" spans="1:6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1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O1450" s="1"/>
      <c r="BP1450" s="1"/>
    </row>
    <row r="1451" spans="1:6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1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O1451" s="1"/>
      <c r="BP1451" s="1"/>
    </row>
    <row r="1452" spans="1:6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1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O1452" s="1"/>
      <c r="BP1452" s="1"/>
    </row>
    <row r="1453" spans="1:6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1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O1453" s="1"/>
      <c r="BP1453" s="1"/>
    </row>
    <row r="1454" spans="1:6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1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O1454" s="1"/>
      <c r="BP1454" s="1"/>
    </row>
    <row r="1455" spans="1:6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1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O1455" s="1"/>
      <c r="BP1455" s="1"/>
    </row>
    <row r="1456" spans="1:6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1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O1456" s="1"/>
      <c r="BP1456" s="1"/>
    </row>
    <row r="1457" spans="1:6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1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O1457" s="1"/>
      <c r="BP1457" s="1"/>
    </row>
    <row r="1458" spans="1:6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1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O1458" s="1"/>
      <c r="BP1458" s="1"/>
    </row>
    <row r="1459" spans="1:6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1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O1459" s="1"/>
      <c r="BP1459" s="1"/>
    </row>
    <row r="1460" spans="1:6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1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O1460" s="1"/>
      <c r="BP1460" s="1"/>
    </row>
    <row r="1461" spans="1:6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1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O1461" s="1"/>
      <c r="BP1461" s="1"/>
    </row>
    <row r="1462" spans="1:6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1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O1462" s="1"/>
      <c r="BP1462" s="1"/>
    </row>
    <row r="1463" spans="1:6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1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O1463" s="1"/>
      <c r="BP1463" s="1"/>
    </row>
    <row r="1464" spans="1:6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1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O1464" s="1"/>
      <c r="BP1464" s="1"/>
    </row>
    <row r="1465" spans="1:6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1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O1465" s="1"/>
      <c r="BP1465" s="1"/>
    </row>
    <row r="1466" spans="1:6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1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O1466" s="1"/>
      <c r="BP1466" s="1"/>
    </row>
    <row r="1467" spans="1:6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1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O1467" s="1"/>
      <c r="BP1467" s="1"/>
    </row>
    <row r="1468" spans="1:6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1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O1468" s="1"/>
      <c r="BP1468" s="1"/>
    </row>
    <row r="1469" spans="1:6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1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O1469" s="1"/>
      <c r="BP1469" s="1"/>
    </row>
    <row r="1470" spans="1:6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1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O1470" s="1"/>
      <c r="BP1470" s="1"/>
    </row>
    <row r="1471" spans="1:6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1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O1471" s="1"/>
      <c r="BP1471" s="1"/>
    </row>
    <row r="1472" spans="1:6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1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O1472" s="1"/>
      <c r="BP1472" s="1"/>
    </row>
    <row r="1473" spans="1:6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1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O1473" s="1"/>
      <c r="BP1473" s="1"/>
    </row>
    <row r="1474" spans="1:6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1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O1474" s="1"/>
      <c r="BP1474" s="1"/>
    </row>
    <row r="1475" spans="1:6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1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O1475" s="1"/>
      <c r="BP1475" s="1"/>
    </row>
    <row r="1476" spans="1:6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1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O1476" s="1"/>
      <c r="BP1476" s="1"/>
    </row>
    <row r="1477" spans="1:6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1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O1477" s="1"/>
      <c r="BP1477" s="1"/>
    </row>
    <row r="1478" spans="1:6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1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O1478" s="1"/>
      <c r="BP1478" s="1"/>
    </row>
    <row r="1479" spans="1:6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1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O1479" s="1"/>
      <c r="BP1479" s="1"/>
    </row>
    <row r="1480" spans="1:6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1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O1480" s="1"/>
      <c r="BP1480" s="1"/>
    </row>
    <row r="1481" spans="1:6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1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O1481" s="1"/>
      <c r="BP1481" s="1"/>
    </row>
    <row r="1482" spans="1:6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1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O1482" s="1"/>
      <c r="BP1482" s="1"/>
    </row>
    <row r="1483" spans="1:6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1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O1483" s="1"/>
      <c r="BP1483" s="1"/>
    </row>
    <row r="1484" spans="1:6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1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O1484" s="1"/>
      <c r="BP1484" s="1"/>
    </row>
    <row r="1485" spans="1:6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1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O1485" s="1"/>
      <c r="BP1485" s="1"/>
    </row>
    <row r="1486" spans="1:6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1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O1486" s="1"/>
      <c r="BP1486" s="1"/>
    </row>
    <row r="1487" spans="1:6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1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O1487" s="1"/>
      <c r="BP1487" s="1"/>
    </row>
    <row r="1488" spans="1:6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1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O1488" s="1"/>
      <c r="BP1488" s="1"/>
    </row>
    <row r="1489" spans="1:6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1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O1489" s="1"/>
      <c r="BP1489" s="1"/>
    </row>
    <row r="1490" spans="1:6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1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O1490" s="1"/>
      <c r="BP1490" s="1"/>
    </row>
    <row r="1491" spans="1:6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1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O1491" s="1"/>
      <c r="BP1491" s="1"/>
    </row>
    <row r="1492" spans="1:6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1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O1492" s="1"/>
      <c r="BP1492" s="1"/>
    </row>
    <row r="1493" spans="1:6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1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O1493" s="1"/>
      <c r="BP1493" s="1"/>
    </row>
    <row r="1494" spans="1:6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1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O1494" s="1"/>
      <c r="BP1494" s="1"/>
    </row>
    <row r="1495" spans="1:6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1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O1495" s="1"/>
      <c r="BP1495" s="1"/>
    </row>
    <row r="1496" spans="1:6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1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O1496" s="1"/>
      <c r="BP1496" s="1"/>
    </row>
    <row r="1497" spans="1:6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1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O1497" s="1"/>
      <c r="BP1497" s="1"/>
    </row>
    <row r="1498" spans="1:6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1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O1498" s="1"/>
      <c r="BP1498" s="1"/>
    </row>
    <row r="1499" spans="1:6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1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O1499" s="1"/>
      <c r="BP1499" s="1"/>
    </row>
    <row r="1500" spans="1:68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1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O1500" s="1"/>
      <c r="BP1500" s="1"/>
    </row>
    <row r="1501" spans="1:68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1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O1501" s="1"/>
      <c r="BP1501" s="1"/>
    </row>
    <row r="1502" spans="1:68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1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O1502" s="1"/>
      <c r="BP1502" s="1"/>
    </row>
    <row r="1503" spans="1:68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1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O1503" s="1"/>
      <c r="BP1503" s="1"/>
    </row>
    <row r="1504" spans="1:68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1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O1504" s="1"/>
      <c r="BP1504" s="1"/>
    </row>
    <row r="1505" spans="1:68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1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O1505" s="1"/>
      <c r="BP1505" s="1"/>
    </row>
    <row r="1506" spans="1:68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1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O1506" s="1"/>
      <c r="BP1506" s="1"/>
    </row>
    <row r="1507" spans="1:68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1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O1507" s="1"/>
      <c r="BP1507" s="1"/>
    </row>
    <row r="1508" spans="1:68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1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O1508" s="1"/>
      <c r="BP1508" s="1"/>
    </row>
    <row r="1509" spans="1:68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1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O1509" s="1"/>
      <c r="BP1509" s="1"/>
    </row>
    <row r="1510" spans="1:68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1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O1510" s="1"/>
      <c r="BP1510" s="1"/>
    </row>
    <row r="1511" spans="1:68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1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O1511" s="1"/>
      <c r="BP1511" s="1"/>
    </row>
    <row r="1512" spans="1:68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1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O1512" s="1"/>
      <c r="BP1512" s="1"/>
    </row>
    <row r="1513" spans="1:68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1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O1513" s="1"/>
      <c r="BP1513" s="1"/>
    </row>
    <row r="1514" spans="1:68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1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O1514" s="1"/>
      <c r="BP1514" s="1"/>
    </row>
    <row r="1515" spans="1:68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1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O1515" s="1"/>
      <c r="BP1515" s="1"/>
    </row>
    <row r="1516" spans="1:68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1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O1516" s="1"/>
      <c r="BP1516" s="1"/>
    </row>
    <row r="1517" spans="1:68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1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O1517" s="1"/>
      <c r="BP1517" s="1"/>
    </row>
    <row r="1518" spans="1:68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1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O1518" s="1"/>
      <c r="BP1518" s="1"/>
    </row>
    <row r="1519" spans="1:68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1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O1519" s="1"/>
      <c r="BP1519" s="1"/>
    </row>
    <row r="1520" spans="1:68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1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O1520" s="1"/>
      <c r="BP1520" s="1"/>
    </row>
    <row r="1521" spans="1:68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1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O1521" s="1"/>
      <c r="BP1521" s="1"/>
    </row>
    <row r="1522" spans="1:68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1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O1522" s="1"/>
      <c r="BP1522" s="1"/>
    </row>
    <row r="1523" spans="1:68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1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O1523" s="1"/>
      <c r="BP1523" s="1"/>
    </row>
    <row r="1524" spans="1:68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1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O1524" s="1"/>
      <c r="BP1524" s="1"/>
    </row>
    <row r="1525" spans="1:68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1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O1525" s="1"/>
      <c r="BP1525" s="1"/>
    </row>
    <row r="1526" spans="1:68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1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O1526" s="1"/>
      <c r="BP1526" s="1"/>
    </row>
    <row r="1527" spans="1:68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1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O1527" s="1"/>
      <c r="BP1527" s="1"/>
    </row>
    <row r="1528" spans="1:68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1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O1528" s="1"/>
      <c r="BP1528" s="1"/>
    </row>
    <row r="1529" spans="1:68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1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O1529" s="1"/>
      <c r="BP1529" s="1"/>
    </row>
    <row r="1530" spans="1:68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1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O1530" s="1"/>
      <c r="BP1530" s="1"/>
    </row>
    <row r="1531" spans="1:68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1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O1531" s="1"/>
      <c r="BP1531" s="1"/>
    </row>
    <row r="1532" spans="1:68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1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O1532" s="1"/>
      <c r="BP1532" s="1"/>
    </row>
    <row r="1533" spans="1:68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1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O1533" s="1"/>
      <c r="BP1533" s="1"/>
    </row>
    <row r="1534" spans="1:68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1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O1534" s="1"/>
      <c r="BP1534" s="1"/>
    </row>
    <row r="1535" spans="1:68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1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O1535" s="1"/>
      <c r="BP1535" s="1"/>
    </row>
    <row r="1536" spans="1:68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1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O1536" s="1"/>
      <c r="BP1536" s="1"/>
    </row>
    <row r="1537" spans="1:68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1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O1537" s="1"/>
      <c r="BP1537" s="1"/>
    </row>
    <row r="1538" spans="1:68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1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O1538" s="1"/>
      <c r="BP1538" s="1"/>
    </row>
    <row r="1539" spans="1:68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1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O1539" s="1"/>
      <c r="BP1539" s="1"/>
    </row>
    <row r="1540" spans="1:68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1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O1540" s="1"/>
      <c r="BP1540" s="1"/>
    </row>
    <row r="1541" spans="1:68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1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O1541" s="1"/>
      <c r="BP1541" s="1"/>
    </row>
    <row r="1542" spans="1:68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1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O1542" s="1"/>
      <c r="BP1542" s="1"/>
    </row>
    <row r="1543" spans="1:68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1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O1543" s="1"/>
      <c r="BP1543" s="1"/>
    </row>
    <row r="1544" spans="1:68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1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O1544" s="1"/>
      <c r="BP1544" s="1"/>
    </row>
    <row r="1545" spans="1:68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1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O1545" s="1"/>
      <c r="BP1545" s="1"/>
    </row>
    <row r="1546" spans="1:68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1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O1546" s="1"/>
      <c r="BP1546" s="1"/>
    </row>
    <row r="1547" spans="1:68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1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O1547" s="1"/>
      <c r="BP1547" s="1"/>
    </row>
    <row r="1548" spans="1:68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1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O1548" s="1"/>
      <c r="BP1548" s="1"/>
    </row>
    <row r="1549" spans="1:68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1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O1549" s="1"/>
      <c r="BP1549" s="1"/>
    </row>
    <row r="1550" spans="1:68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1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O1550" s="1"/>
      <c r="BP1550" s="1"/>
    </row>
    <row r="1551" spans="1:68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1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O1551" s="1"/>
      <c r="BP1551" s="1"/>
    </row>
    <row r="1552" spans="1:68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1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O1552" s="1"/>
      <c r="BP1552" s="1"/>
    </row>
    <row r="1553" spans="1:68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1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O1553" s="1"/>
      <c r="BP1553" s="1"/>
    </row>
    <row r="1554" spans="1:68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1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O1554" s="1"/>
      <c r="BP1554" s="1"/>
    </row>
    <row r="1555" spans="1:68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1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O1555" s="1"/>
      <c r="BP1555" s="1"/>
    </row>
    <row r="1556" spans="1:68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1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O1556" s="1"/>
      <c r="BP1556" s="1"/>
    </row>
    <row r="1557" spans="1:68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1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O1557" s="1"/>
      <c r="BP1557" s="1"/>
    </row>
    <row r="1558" spans="1:68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1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O1558" s="1"/>
      <c r="BP1558" s="1"/>
    </row>
    <row r="1559" spans="1:68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1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O1559" s="1"/>
      <c r="BP1559" s="1"/>
    </row>
    <row r="1560" spans="1:68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1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O1560" s="1"/>
      <c r="BP1560" s="1"/>
    </row>
    <row r="1561" spans="1:68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1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O1561" s="1"/>
      <c r="BP1561" s="1"/>
    </row>
    <row r="1562" spans="1:68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1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O1562" s="1"/>
      <c r="BP1562" s="1"/>
    </row>
    <row r="1563" spans="1:68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1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O1563" s="1"/>
      <c r="BP1563" s="1"/>
    </row>
    <row r="1564" spans="1:68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1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O1564" s="1"/>
      <c r="BP1564" s="1"/>
    </row>
    <row r="1565" spans="1:68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1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O1565" s="1"/>
      <c r="BP1565" s="1"/>
    </row>
    <row r="1566" spans="1:68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1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O1566" s="1"/>
      <c r="BP1566" s="1"/>
    </row>
    <row r="1567" spans="1:68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1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O1567" s="1"/>
      <c r="BP1567" s="1"/>
    </row>
    <row r="1568" spans="1:68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1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O1568" s="1"/>
      <c r="BP1568" s="1"/>
    </row>
    <row r="1569" spans="1:68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1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O1569" s="1"/>
      <c r="BP1569" s="1"/>
    </row>
    <row r="1570" spans="1:68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1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O1570" s="1"/>
      <c r="BP1570" s="1"/>
    </row>
    <row r="1571" spans="1:68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1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O1571" s="1"/>
      <c r="BP1571" s="1"/>
    </row>
    <row r="1572" spans="1:68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1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O1572" s="1"/>
      <c r="BP1572" s="1"/>
    </row>
    <row r="1573" spans="1:68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1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O1573" s="1"/>
      <c r="BP1573" s="1"/>
    </row>
    <row r="1574" spans="1:68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1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O1574" s="1"/>
      <c r="BP1574" s="1"/>
    </row>
    <row r="1575" spans="1:68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1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O1575" s="1"/>
      <c r="BP1575" s="1"/>
    </row>
    <row r="1576" spans="1:68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1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O1576" s="1"/>
      <c r="BP1576" s="1"/>
    </row>
    <row r="1577" spans="1:68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1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O1577" s="1"/>
      <c r="BP1577" s="1"/>
    </row>
    <row r="1578" spans="1:68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1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O1578" s="1"/>
      <c r="BP1578" s="1"/>
    </row>
    <row r="1579" spans="1:68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1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O1579" s="1"/>
      <c r="BP1579" s="1"/>
    </row>
    <row r="1580" spans="1:68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1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O1580" s="1"/>
      <c r="BP1580" s="1"/>
    </row>
    <row r="1581" spans="1:68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1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O1581" s="1"/>
      <c r="BP1581" s="1"/>
    </row>
    <row r="1582" spans="1:68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1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O1582" s="1"/>
      <c r="BP1582" s="1"/>
    </row>
    <row r="1583" spans="1:68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1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O1583" s="1"/>
      <c r="BP1583" s="1"/>
    </row>
    <row r="1584" spans="1:68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1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O1584" s="1"/>
      <c r="BP1584" s="1"/>
    </row>
    <row r="1585" spans="1:68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1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O1585" s="1"/>
      <c r="BP1585" s="1"/>
    </row>
    <row r="1586" spans="1:68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1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O1586" s="1"/>
      <c r="BP1586" s="1"/>
    </row>
    <row r="1587" spans="1:68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1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O1587" s="1"/>
      <c r="BP1587" s="1"/>
    </row>
    <row r="1588" spans="1:68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1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O1588" s="1"/>
      <c r="BP1588" s="1"/>
    </row>
    <row r="1589" spans="1:68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1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O1589" s="1"/>
      <c r="BP1589" s="1"/>
    </row>
    <row r="1590" spans="1:68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1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O1590" s="1"/>
      <c r="BP1590" s="1"/>
    </row>
    <row r="1591" spans="1:68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1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O1591" s="1"/>
      <c r="BP1591" s="1"/>
    </row>
    <row r="1592" spans="1:68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1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O1592" s="1"/>
      <c r="BP1592" s="1"/>
    </row>
    <row r="1593" spans="1:68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1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O1593" s="1"/>
      <c r="BP1593" s="1"/>
    </row>
    <row r="1594" spans="1:68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1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O1594" s="1"/>
      <c r="BP1594" s="1"/>
    </row>
    <row r="1595" spans="1:68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1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O1595" s="1"/>
      <c r="BP1595" s="1"/>
    </row>
    <row r="1596" spans="1:68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1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O1596" s="1"/>
      <c r="BP1596" s="1"/>
    </row>
    <row r="1597" spans="1:68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1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O1597" s="1"/>
      <c r="BP1597" s="1"/>
    </row>
    <row r="1598" spans="1:68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1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O1598" s="1"/>
      <c r="BP1598" s="1"/>
    </row>
    <row r="1599" spans="1:68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1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O1599" s="1"/>
      <c r="BP1599" s="1"/>
    </row>
    <row r="1600" spans="1:68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1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O1600" s="1"/>
      <c r="BP1600" s="1"/>
    </row>
    <row r="1601" spans="1:68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1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O1601" s="1"/>
      <c r="BP1601" s="1"/>
    </row>
    <row r="1602" spans="1:68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1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O1602" s="1"/>
      <c r="BP1602" s="1"/>
    </row>
    <row r="1603" spans="1:68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1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O1603" s="1"/>
      <c r="BP1603" s="1"/>
    </row>
    <row r="1604" spans="1:68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1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O1604" s="1"/>
      <c r="BP1604" s="1"/>
    </row>
    <row r="1605" spans="1:68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1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O1605" s="1"/>
      <c r="BP1605" s="1"/>
    </row>
    <row r="1606" spans="1:68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1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O1606" s="1"/>
      <c r="BP1606" s="1"/>
    </row>
    <row r="1607" spans="1:68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1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O1607" s="1"/>
      <c r="BP1607" s="1"/>
    </row>
    <row r="1608" spans="1:68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1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O1608" s="1"/>
      <c r="BP1608" s="1"/>
    </row>
    <row r="1609" spans="1:68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1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O1609" s="1"/>
      <c r="BP1609" s="1"/>
    </row>
    <row r="1610" spans="1:68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1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O1610" s="1"/>
      <c r="BP1610" s="1"/>
    </row>
    <row r="1611" spans="1:68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1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O1611" s="1"/>
      <c r="BP1611" s="1"/>
    </row>
    <row r="1612" spans="1:68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1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O1612" s="1"/>
      <c r="BP1612" s="1"/>
    </row>
    <row r="1613" spans="1:68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1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O1613" s="1"/>
      <c r="BP1613" s="1"/>
    </row>
    <row r="1614" spans="1:68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1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O1614" s="1"/>
      <c r="BP1614" s="1"/>
    </row>
    <row r="1615" spans="1:68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1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O1615" s="1"/>
      <c r="BP1615" s="1"/>
    </row>
    <row r="1616" spans="1:68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1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O1616" s="1"/>
      <c r="BP1616" s="1"/>
    </row>
    <row r="1617" spans="1:68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1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O1617" s="1"/>
      <c r="BP1617" s="1"/>
    </row>
    <row r="1618" spans="1:68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1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O1618" s="1"/>
      <c r="BP1618" s="1"/>
    </row>
    <row r="1619" spans="1:68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1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O1619" s="1"/>
      <c r="BP1619" s="1"/>
    </row>
    <row r="1620" spans="1:68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1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O1620" s="1"/>
      <c r="BP1620" s="1"/>
    </row>
    <row r="1621" spans="1:68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1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O1621" s="1"/>
      <c r="BP1621" s="1"/>
    </row>
    <row r="1622" spans="1:68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1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O1622" s="1"/>
      <c r="BP1622" s="1"/>
    </row>
    <row r="1623" spans="1:68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1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O1623" s="1"/>
      <c r="BP1623" s="1"/>
    </row>
    <row r="1624" spans="1:68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1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O1624" s="1"/>
      <c r="BP1624" s="1"/>
    </row>
    <row r="1625" spans="1:68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1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O1625" s="1"/>
      <c r="BP1625" s="1"/>
    </row>
    <row r="1626" spans="1:68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1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O1626" s="1"/>
      <c r="BP1626" s="1"/>
    </row>
    <row r="1627" spans="1:68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1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O1627" s="1"/>
      <c r="BP1627" s="1"/>
    </row>
    <row r="1628" spans="1:68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1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O1628" s="1"/>
      <c r="BP1628" s="1"/>
    </row>
    <row r="1629" spans="1:68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1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O1629" s="1"/>
      <c r="BP1629" s="1"/>
    </row>
    <row r="1630" spans="1:68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1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O1630" s="1"/>
      <c r="BP1630" s="1"/>
    </row>
    <row r="1631" spans="1:68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1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O1631" s="1"/>
      <c r="BP1631" s="1"/>
    </row>
    <row r="1632" spans="1:68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1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O1632" s="1"/>
      <c r="BP1632" s="1"/>
    </row>
    <row r="1633" spans="1:68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1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O1633" s="1"/>
      <c r="BP1633" s="1"/>
    </row>
    <row r="1634" spans="1:68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1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O1634" s="1"/>
      <c r="BP1634" s="1"/>
    </row>
    <row r="1635" spans="1:68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1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O1635" s="1"/>
      <c r="BP1635" s="1"/>
    </row>
    <row r="1636" spans="1:68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1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O1636" s="1"/>
      <c r="BP1636" s="1"/>
    </row>
    <row r="1637" spans="1:68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1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O1637" s="1"/>
      <c r="BP1637" s="1"/>
    </row>
    <row r="1638" spans="1:68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1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O1638" s="1"/>
      <c r="BP1638" s="1"/>
    </row>
    <row r="1639" spans="1:68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1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O1639" s="1"/>
      <c r="BP1639" s="1"/>
    </row>
    <row r="1640" spans="1:68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1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O1640" s="1"/>
      <c r="BP1640" s="1"/>
    </row>
    <row r="1641" spans="1:68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1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O1641" s="1"/>
      <c r="BP1641" s="1"/>
    </row>
    <row r="1642" spans="1:68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1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O1642" s="1"/>
      <c r="BP1642" s="1"/>
    </row>
    <row r="1643" spans="1:68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1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O1643" s="1"/>
      <c r="BP1643" s="1"/>
    </row>
    <row r="1644" spans="1:68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1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O1644" s="1"/>
      <c r="BP1644" s="1"/>
    </row>
    <row r="1645" spans="1:68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1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O1645" s="1"/>
      <c r="BP1645" s="1"/>
    </row>
    <row r="1646" spans="1:68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1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O1646" s="1"/>
      <c r="BP1646" s="1"/>
    </row>
    <row r="1647" spans="1:68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1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O1647" s="1"/>
      <c r="BP1647" s="1"/>
    </row>
    <row r="1648" spans="1:68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1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O1648" s="1"/>
      <c r="BP1648" s="1"/>
    </row>
    <row r="1649" spans="1:68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1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O1649" s="1"/>
      <c r="BP1649" s="1"/>
    </row>
    <row r="1650" spans="1:68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1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O1650" s="1"/>
      <c r="BP1650" s="1"/>
    </row>
    <row r="1651" spans="1:68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1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O1651" s="1"/>
      <c r="BP1651" s="1"/>
    </row>
    <row r="1652" spans="1:68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1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O1652" s="1"/>
      <c r="BP1652" s="1"/>
    </row>
    <row r="1653" spans="1:68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1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O1653" s="1"/>
      <c r="BP1653" s="1"/>
    </row>
    <row r="1654" spans="1:68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1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O1654" s="1"/>
      <c r="BP1654" s="1"/>
    </row>
    <row r="1655" spans="1:68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1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O1655" s="1"/>
      <c r="BP1655" s="1"/>
    </row>
    <row r="1656" spans="1:68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1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O1656" s="1"/>
      <c r="BP1656" s="1"/>
    </row>
    <row r="1657" spans="1:68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1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O1657" s="1"/>
      <c r="BP1657" s="1"/>
    </row>
    <row r="1658" spans="1:68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1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O1658" s="1"/>
      <c r="BP1658" s="1"/>
    </row>
    <row r="1659" spans="1:68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1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O1659" s="1"/>
      <c r="BP1659" s="1"/>
    </row>
    <row r="1660" spans="1:68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1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O1660" s="1"/>
      <c r="BP1660" s="1"/>
    </row>
    <row r="1661" spans="1:68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1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O1661" s="1"/>
      <c r="BP1661" s="1"/>
    </row>
    <row r="1662" spans="1:68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1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O1662" s="1"/>
      <c r="BP1662" s="1"/>
    </row>
    <row r="1663" spans="1:68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1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O1663" s="1"/>
      <c r="BP1663" s="1"/>
    </row>
    <row r="1664" spans="1:68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1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O1664" s="1"/>
      <c r="BP1664" s="1"/>
    </row>
    <row r="1665" spans="1:68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1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O1665" s="1"/>
      <c r="BP1665" s="1"/>
    </row>
    <row r="1666" spans="1:68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1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O1666" s="1"/>
      <c r="BP1666" s="1"/>
    </row>
    <row r="1667" spans="1:68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1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O1667" s="1"/>
      <c r="BP1667" s="1"/>
    </row>
    <row r="1668" spans="1:68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1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O1668" s="1"/>
      <c r="BP1668" s="1"/>
    </row>
    <row r="1669" spans="1:68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1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O1669" s="1"/>
      <c r="BP1669" s="1"/>
    </row>
    <row r="1670" spans="1:68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1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O1670" s="1"/>
      <c r="BP1670" s="1"/>
    </row>
    <row r="1671" spans="1:68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1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O1671" s="1"/>
      <c r="BP1671" s="1"/>
    </row>
    <row r="1672" spans="1:68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1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O1672" s="1"/>
      <c r="BP1672" s="1"/>
    </row>
    <row r="1673" spans="1:68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1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O1673" s="1"/>
      <c r="BP1673" s="1"/>
    </row>
    <row r="1674" spans="1:68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1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O1674" s="1"/>
      <c r="BP1674" s="1"/>
    </row>
    <row r="1675" spans="1:68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1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O1675" s="1"/>
      <c r="BP1675" s="1"/>
    </row>
    <row r="1676" spans="1:68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1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O1676" s="1"/>
      <c r="BP1676" s="1"/>
    </row>
    <row r="1677" spans="1:68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1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O1677" s="1"/>
      <c r="BP1677" s="1"/>
    </row>
    <row r="1678" spans="1:6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1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O1678" s="1"/>
      <c r="BP1678" s="1"/>
    </row>
    <row r="1679" spans="1:68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1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O1679" s="1"/>
      <c r="BP1679" s="1"/>
    </row>
    <row r="1680" spans="1:68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1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O1680" s="1"/>
      <c r="BP1680" s="1"/>
    </row>
    <row r="1681" spans="1:68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1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O1681" s="1"/>
      <c r="BP1681" s="1"/>
    </row>
    <row r="1682" spans="1:68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1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O1682" s="1"/>
      <c r="BP1682" s="1"/>
    </row>
    <row r="1683" spans="1:68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1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O1683" s="1"/>
      <c r="BP1683" s="1"/>
    </row>
    <row r="1684" spans="1:68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1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O1684" s="1"/>
      <c r="BP1684" s="1"/>
    </row>
    <row r="1685" spans="1:68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1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O1685" s="1"/>
      <c r="BP1685" s="1"/>
    </row>
    <row r="1686" spans="1:68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1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O1686" s="1"/>
      <c r="BP1686" s="1"/>
    </row>
    <row r="1687" spans="1:68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1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O1687" s="1"/>
      <c r="BP1687" s="1"/>
    </row>
    <row r="1688" spans="1:6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1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O1688" s="1"/>
      <c r="BP1688" s="1"/>
    </row>
    <row r="1689" spans="1:68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1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O1689" s="1"/>
      <c r="BP1689" s="1"/>
    </row>
    <row r="1690" spans="1:68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1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O1690" s="1"/>
      <c r="BP1690" s="1"/>
    </row>
    <row r="1691" spans="1:68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1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O1691" s="1"/>
      <c r="BP1691" s="1"/>
    </row>
    <row r="1692" spans="1:68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1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O1692" s="1"/>
      <c r="BP1692" s="1"/>
    </row>
    <row r="1693" spans="1:68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1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O1693" s="1"/>
      <c r="BP1693" s="1"/>
    </row>
    <row r="1694" spans="1:68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1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O1694" s="1"/>
      <c r="BP1694" s="1"/>
    </row>
    <row r="1695" spans="1:68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1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O1695" s="1"/>
      <c r="BP1695" s="1"/>
    </row>
    <row r="1696" spans="1:68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1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O1696" s="1"/>
      <c r="BP1696" s="1"/>
    </row>
    <row r="1697" spans="1:68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1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O1697" s="1"/>
      <c r="BP1697" s="1"/>
    </row>
    <row r="1698" spans="1:6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1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O1698" s="1"/>
      <c r="BP1698" s="1"/>
    </row>
    <row r="1699" spans="1:68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1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O1699" s="1"/>
      <c r="BP1699" s="1"/>
    </row>
    <row r="1700" spans="1:68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1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O1700" s="1"/>
      <c r="BP1700" s="1"/>
    </row>
    <row r="1701" spans="1:68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1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O1701" s="1"/>
      <c r="BP1701" s="1"/>
    </row>
    <row r="1702" spans="1:68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1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O1702" s="1"/>
      <c r="BP1702" s="1"/>
    </row>
    <row r="1703" spans="1:68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1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O1703" s="1"/>
      <c r="BP1703" s="1"/>
    </row>
    <row r="1704" spans="1:68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1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O1704" s="1"/>
      <c r="BP1704" s="1"/>
    </row>
    <row r="1705" spans="1:68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1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O1705" s="1"/>
      <c r="BP1705" s="1"/>
    </row>
    <row r="1706" spans="1:68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1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O1706" s="1"/>
      <c r="BP1706" s="1"/>
    </row>
    <row r="1707" spans="1:68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1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O1707" s="1"/>
      <c r="BP1707" s="1"/>
    </row>
    <row r="1708" spans="1:6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1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O1708" s="1"/>
      <c r="BP1708" s="1"/>
    </row>
    <row r="1709" spans="1:68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1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O1709" s="1"/>
      <c r="BP1709" s="1"/>
    </row>
    <row r="1710" spans="1:68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1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O1710" s="1"/>
      <c r="BP1710" s="1"/>
    </row>
    <row r="1711" spans="1:68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1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O1711" s="1"/>
      <c r="BP1711" s="1"/>
    </row>
    <row r="1712" spans="1:68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1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O1712" s="1"/>
      <c r="BP1712" s="1"/>
    </row>
    <row r="1713" spans="1:68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1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O1713" s="1"/>
      <c r="BP1713" s="1"/>
    </row>
    <row r="1714" spans="1:68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1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O1714" s="1"/>
      <c r="BP1714" s="1"/>
    </row>
    <row r="1715" spans="1:68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1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O1715" s="1"/>
      <c r="BP1715" s="1"/>
    </row>
    <row r="1716" spans="1:68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1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O1716" s="1"/>
      <c r="BP1716" s="1"/>
    </row>
    <row r="1717" spans="1:68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1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O1717" s="1"/>
      <c r="BP1717" s="1"/>
    </row>
    <row r="1718" spans="1:6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1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O1718" s="1"/>
      <c r="BP1718" s="1"/>
    </row>
    <row r="1719" spans="1:68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1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O1719" s="1"/>
      <c r="BP1719" s="1"/>
    </row>
    <row r="1720" spans="1:68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1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O1720" s="1"/>
      <c r="BP1720" s="1"/>
    </row>
    <row r="1721" spans="1:68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1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O1721" s="1"/>
      <c r="BP1721" s="1"/>
    </row>
    <row r="1722" spans="1:68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1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O1722" s="1"/>
      <c r="BP1722" s="1"/>
    </row>
    <row r="1723" spans="1:68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1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O1723" s="1"/>
      <c r="BP1723" s="1"/>
    </row>
    <row r="1724" spans="1:68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1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O1724" s="1"/>
      <c r="BP1724" s="1"/>
    </row>
    <row r="1725" spans="1:68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1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O1725" s="1"/>
      <c r="BP1725" s="1"/>
    </row>
    <row r="1726" spans="1:68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1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O1726" s="1"/>
      <c r="BP1726" s="1"/>
    </row>
    <row r="1727" spans="1:68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1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O1727" s="1"/>
      <c r="BP1727" s="1"/>
    </row>
    <row r="1728" spans="1:6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1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O1728" s="1"/>
      <c r="BP1728" s="1"/>
    </row>
    <row r="1729" spans="1:68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1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O1729" s="1"/>
      <c r="BP1729" s="1"/>
    </row>
    <row r="1730" spans="1:68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1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O1730" s="1"/>
      <c r="BP1730" s="1"/>
    </row>
    <row r="1731" spans="1:68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1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O1731" s="1"/>
      <c r="BP1731" s="1"/>
    </row>
    <row r="1732" spans="1:68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1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O1732" s="1"/>
      <c r="BP1732" s="1"/>
    </row>
    <row r="1733" spans="1:68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1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O1733" s="1"/>
      <c r="BP1733" s="1"/>
    </row>
    <row r="1734" spans="1:68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1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O1734" s="1"/>
      <c r="BP1734" s="1"/>
    </row>
    <row r="1735" spans="1:68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1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O1735" s="1"/>
      <c r="BP1735" s="1"/>
    </row>
    <row r="1736" spans="1:68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1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O1736" s="1"/>
      <c r="BP1736" s="1"/>
    </row>
    <row r="1737" spans="1:68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1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O1737" s="1"/>
      <c r="BP1737" s="1"/>
    </row>
    <row r="1738" spans="1:6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1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O1738" s="1"/>
      <c r="BP1738" s="1"/>
    </row>
    <row r="1739" spans="1:68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1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O1739" s="1"/>
      <c r="BP1739" s="1"/>
    </row>
    <row r="1740" spans="1:68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1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O1740" s="1"/>
      <c r="BP1740" s="1"/>
    </row>
    <row r="1741" spans="1:68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1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O1741" s="1"/>
      <c r="BP1741" s="1"/>
    </row>
    <row r="1742" spans="1:68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1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O1742" s="1"/>
      <c r="BP1742" s="1"/>
    </row>
    <row r="1743" spans="1:68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1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O1743" s="1"/>
      <c r="BP1743" s="1"/>
    </row>
    <row r="1744" spans="1:68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1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O1744" s="1"/>
      <c r="BP1744" s="1"/>
    </row>
    <row r="1745" spans="1:68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1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O1745" s="1"/>
      <c r="BP1745" s="1"/>
    </row>
    <row r="1746" spans="1:68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1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O1746" s="1"/>
      <c r="BP1746" s="1"/>
    </row>
    <row r="1747" spans="1:68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1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O1747" s="1"/>
      <c r="BP1747" s="1"/>
    </row>
    <row r="1748" spans="1:6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1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O1748" s="1"/>
      <c r="BP1748" s="1"/>
    </row>
    <row r="1749" spans="1:68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1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O1749" s="1"/>
      <c r="BP1749" s="1"/>
    </row>
    <row r="1750" spans="1:68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1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O1750" s="1"/>
      <c r="BP1750" s="1"/>
    </row>
    <row r="1751" spans="1:68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1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O1751" s="1"/>
      <c r="BP1751" s="1"/>
    </row>
    <row r="1752" spans="1:68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1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O1752" s="1"/>
      <c r="BP1752" s="1"/>
    </row>
    <row r="1753" spans="1:68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1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O1753" s="1"/>
      <c r="BP1753" s="1"/>
    </row>
    <row r="1754" spans="1:68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1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O1754" s="1"/>
      <c r="BP1754" s="1"/>
    </row>
    <row r="1755" spans="1:68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1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O1755" s="1"/>
      <c r="BP1755" s="1"/>
    </row>
    <row r="1756" spans="1:68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1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O1756" s="1"/>
      <c r="BP1756" s="1"/>
    </row>
    <row r="1757" spans="1:68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1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O1757" s="1"/>
      <c r="BP1757" s="1"/>
    </row>
    <row r="1758" spans="1:6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1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O1758" s="1"/>
      <c r="BP1758" s="1"/>
    </row>
    <row r="1759" spans="1:68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1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O1759" s="1"/>
      <c r="BP1759" s="1"/>
    </row>
    <row r="1760" spans="1:68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1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O1760" s="1"/>
      <c r="BP1760" s="1"/>
    </row>
    <row r="1761" spans="1:68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1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O1761" s="1"/>
      <c r="BP1761" s="1"/>
    </row>
    <row r="1762" spans="1:68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1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O1762" s="1"/>
      <c r="BP1762" s="1"/>
    </row>
    <row r="1763" spans="1:68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1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O1763" s="1"/>
      <c r="BP1763" s="1"/>
    </row>
    <row r="1764" spans="1:68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1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O1764" s="1"/>
      <c r="BP1764" s="1"/>
    </row>
    <row r="1765" spans="1:68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1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O1765" s="1"/>
      <c r="BP1765" s="1"/>
    </row>
    <row r="1766" spans="1:68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1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O1766" s="1"/>
      <c r="BP1766" s="1"/>
    </row>
    <row r="1767" spans="1:68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1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O1767" s="1"/>
      <c r="BP1767" s="1"/>
    </row>
    <row r="1768" spans="1:6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1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O1768" s="1"/>
      <c r="BP1768" s="1"/>
    </row>
    <row r="1769" spans="1:68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1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O1769" s="1"/>
      <c r="BP1769" s="1"/>
    </row>
    <row r="1770" spans="1:68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1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O1770" s="1"/>
      <c r="BP1770" s="1"/>
    </row>
    <row r="1771" spans="1:68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1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O1771" s="1"/>
      <c r="BP1771" s="1"/>
    </row>
    <row r="1772" spans="1:68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1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O1772" s="1"/>
      <c r="BP1772" s="1"/>
    </row>
    <row r="1773" spans="1:68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1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O1773" s="1"/>
      <c r="BP1773" s="1"/>
    </row>
    <row r="1774" spans="1:68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1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O1774" s="1"/>
      <c r="BP1774" s="1"/>
    </row>
    <row r="1775" spans="1:68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1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O1775" s="1"/>
      <c r="BP1775" s="1"/>
    </row>
    <row r="1776" spans="1:68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1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O1776" s="1"/>
      <c r="BP1776" s="1"/>
    </row>
    <row r="1777" spans="1:68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1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O1777" s="1"/>
      <c r="BP1777" s="1"/>
    </row>
    <row r="1778" spans="1:6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1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O1778" s="1"/>
      <c r="BP1778" s="1"/>
    </row>
    <row r="1779" spans="1:68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1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O1779" s="1"/>
      <c r="BP1779" s="1"/>
    </row>
    <row r="1780" spans="1:68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1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O1780" s="1"/>
      <c r="BP1780" s="1"/>
    </row>
    <row r="1781" spans="1:68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1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O1781" s="1"/>
      <c r="BP1781" s="1"/>
    </row>
    <row r="1782" spans="1:68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1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O1782" s="1"/>
      <c r="BP1782" s="1"/>
    </row>
    <row r="1783" spans="1:68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1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O1783" s="1"/>
      <c r="BP1783" s="1"/>
    </row>
    <row r="1784" spans="1:68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1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O1784" s="1"/>
      <c r="BP1784" s="1"/>
    </row>
    <row r="1785" spans="1:68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1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O1785" s="1"/>
      <c r="BP1785" s="1"/>
    </row>
    <row r="1786" spans="1:68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1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O1786" s="1"/>
      <c r="BP1786" s="1"/>
    </row>
    <row r="1787" spans="1:68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1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O1787" s="1"/>
      <c r="BP1787" s="1"/>
    </row>
    <row r="1788" spans="1:6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1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O1788" s="1"/>
      <c r="BP1788" s="1"/>
    </row>
    <row r="1789" spans="1:68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1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O1789" s="1"/>
      <c r="BP1789" s="1"/>
    </row>
    <row r="1790" spans="1:68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1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O1790" s="1"/>
      <c r="BP1790" s="1"/>
    </row>
    <row r="1791" spans="1:68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1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O1791" s="1"/>
      <c r="BP1791" s="1"/>
    </row>
    <row r="1792" spans="1:68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1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O1792" s="1"/>
      <c r="BP1792" s="1"/>
    </row>
    <row r="1793" spans="1:68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1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O1793" s="1"/>
      <c r="BP1793" s="1"/>
    </row>
    <row r="1794" spans="1:68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1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O1794" s="1"/>
      <c r="BP1794" s="1"/>
    </row>
    <row r="1795" spans="1:68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1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O1795" s="1"/>
      <c r="BP1795" s="1"/>
    </row>
    <row r="1796" spans="1:68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1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O1796" s="1"/>
      <c r="BP1796" s="1"/>
    </row>
    <row r="1797" spans="1:68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1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O1797" s="1"/>
      <c r="BP1797" s="1"/>
    </row>
    <row r="1798" spans="1:6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1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O1798" s="1"/>
      <c r="BP1798" s="1"/>
    </row>
    <row r="1799" spans="1:68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1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O1799" s="1"/>
      <c r="BP1799" s="1"/>
    </row>
    <row r="1800" spans="1:68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1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O1800" s="1"/>
      <c r="BP1800" s="1"/>
    </row>
    <row r="1801" spans="1:68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1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O1801" s="1"/>
      <c r="BP1801" s="1"/>
    </row>
    <row r="1802" spans="1:68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1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O1802" s="1"/>
      <c r="BP1802" s="1"/>
    </row>
    <row r="1803" spans="1:68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1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O1803" s="1"/>
      <c r="BP1803" s="1"/>
    </row>
    <row r="1804" spans="1:68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1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O1804" s="1"/>
      <c r="BP1804" s="1"/>
    </row>
    <row r="1805" spans="1:68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1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O1805" s="1"/>
      <c r="BP1805" s="1"/>
    </row>
    <row r="1806" spans="1:68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1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O1806" s="1"/>
      <c r="BP1806" s="1"/>
    </row>
    <row r="1807" spans="1:68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1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O1807" s="1"/>
      <c r="BP1807" s="1"/>
    </row>
    <row r="1808" spans="1:6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1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O1808" s="1"/>
      <c r="BP1808" s="1"/>
    </row>
    <row r="1809" spans="1:68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1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O1809" s="1"/>
      <c r="BP1809" s="1"/>
    </row>
    <row r="1810" spans="1:68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1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O1810" s="1"/>
      <c r="BP1810" s="1"/>
    </row>
    <row r="1811" spans="1:68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1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O1811" s="1"/>
      <c r="BP1811" s="1"/>
    </row>
    <row r="1812" spans="1:68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1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O1812" s="1"/>
      <c r="BP1812" s="1"/>
    </row>
    <row r="1813" spans="1:68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1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O1813" s="1"/>
      <c r="BP1813" s="1"/>
    </row>
    <row r="1814" spans="1:68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1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O1814" s="1"/>
      <c r="BP1814" s="1"/>
    </row>
    <row r="1815" spans="1:68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1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O1815" s="1"/>
      <c r="BP1815" s="1"/>
    </row>
    <row r="1816" spans="1:68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1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O1816" s="1"/>
      <c r="BP1816" s="1"/>
    </row>
    <row r="1817" spans="1:68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1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O1817" s="1"/>
      <c r="BP1817" s="1"/>
    </row>
    <row r="1818" spans="1:6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1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O1818" s="1"/>
      <c r="BP1818" s="1"/>
    </row>
    <row r="1819" spans="1:68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1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O1819" s="1"/>
      <c r="BP1819" s="1"/>
    </row>
    <row r="1820" spans="1:68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1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O1820" s="1"/>
      <c r="BP1820" s="1"/>
    </row>
    <row r="1821" spans="1:68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1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O1821" s="1"/>
      <c r="BP1821" s="1"/>
    </row>
    <row r="1822" spans="1:68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1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O1822" s="1"/>
      <c r="BP1822" s="1"/>
    </row>
    <row r="1823" spans="1:68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1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O1823" s="1"/>
      <c r="BP1823" s="1"/>
    </row>
    <row r="1824" spans="1:68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1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O1824" s="1"/>
      <c r="BP1824" s="1"/>
    </row>
    <row r="1825" spans="1:68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1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O1825" s="1"/>
      <c r="BP1825" s="1"/>
    </row>
    <row r="1826" spans="1:68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1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O1826" s="1"/>
      <c r="BP1826" s="1"/>
    </row>
    <row r="1827" spans="1:68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1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O1827" s="1"/>
      <c r="BP1827" s="1"/>
    </row>
    <row r="1828" spans="1:6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1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O1828" s="1"/>
      <c r="BP1828" s="1"/>
    </row>
    <row r="1829" spans="1:68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1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O1829" s="1"/>
      <c r="BP1829" s="1"/>
    </row>
    <row r="1830" spans="1:68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1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O1830" s="1"/>
      <c r="BP1830" s="1"/>
    </row>
    <row r="1831" spans="1:68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1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O1831" s="1"/>
      <c r="BP1831" s="1"/>
    </row>
    <row r="1832" spans="1:68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1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O1832" s="1"/>
      <c r="BP1832" s="1"/>
    </row>
    <row r="1833" spans="1:68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1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O1833" s="1"/>
      <c r="BP1833" s="1"/>
    </row>
    <row r="1834" spans="1:68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1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O1834" s="1"/>
      <c r="BP1834" s="1"/>
    </row>
    <row r="1835" spans="1:68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1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O1835" s="1"/>
      <c r="BP1835" s="1"/>
    </row>
    <row r="1836" spans="1:68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1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O1836" s="1"/>
      <c r="BP1836" s="1"/>
    </row>
    <row r="1837" spans="1:68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1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O1837" s="1"/>
      <c r="BP1837" s="1"/>
    </row>
    <row r="1838" spans="1:6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1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O1838" s="1"/>
      <c r="BP1838" s="1"/>
    </row>
    <row r="1839" spans="1:68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1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O1839" s="1"/>
      <c r="BP1839" s="1"/>
    </row>
    <row r="1840" spans="1:68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1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O1840" s="1"/>
      <c r="BP1840" s="1"/>
    </row>
    <row r="1841" spans="1:68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1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O1841" s="1"/>
      <c r="BP1841" s="1"/>
    </row>
    <row r="1842" spans="1:68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1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O1842" s="1"/>
      <c r="BP1842" s="1"/>
    </row>
    <row r="1843" spans="1:68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1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O1843" s="1"/>
      <c r="BP1843" s="1"/>
    </row>
    <row r="1844" spans="1:68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1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O1844" s="1"/>
      <c r="BP1844" s="1"/>
    </row>
    <row r="1845" spans="1:68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1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O1845" s="1"/>
      <c r="BP1845" s="1"/>
    </row>
    <row r="1846" spans="1:68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1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O1846" s="1"/>
      <c r="BP1846" s="1"/>
    </row>
    <row r="1847" spans="1:68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1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O1847" s="1"/>
      <c r="BP1847" s="1"/>
    </row>
    <row r="1848" spans="1:6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1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O1848" s="1"/>
      <c r="BP1848" s="1"/>
    </row>
    <row r="1849" spans="1:68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1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O1849" s="1"/>
      <c r="BP1849" s="1"/>
    </row>
    <row r="1850" spans="1:68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1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O1850" s="1"/>
      <c r="BP1850" s="1"/>
    </row>
    <row r="1851" spans="1:68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1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O1851" s="1"/>
      <c r="BP1851" s="1"/>
    </row>
    <row r="1852" spans="1:68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1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O1852" s="1"/>
      <c r="BP1852" s="1"/>
    </row>
    <row r="1853" spans="1:68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1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O1853" s="1"/>
      <c r="BP1853" s="1"/>
    </row>
    <row r="1854" spans="1:68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1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O1854" s="1"/>
      <c r="BP1854" s="1"/>
    </row>
    <row r="1855" spans="1:68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1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O1855" s="1"/>
      <c r="BP1855" s="1"/>
    </row>
    <row r="1856" spans="1:68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1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O1856" s="1"/>
      <c r="BP1856" s="1"/>
    </row>
    <row r="1857" spans="1:68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1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O1857" s="1"/>
      <c r="BP1857" s="1"/>
    </row>
    <row r="1858" spans="1:68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1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O1858" s="1"/>
      <c r="BP1858" s="1"/>
    </row>
    <row r="1859" spans="1:68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1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O1859" s="1"/>
      <c r="BP1859" s="1"/>
    </row>
    <row r="1860" spans="1:68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1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O1860" s="1"/>
      <c r="BP1860" s="1"/>
    </row>
    <row r="1861" spans="1:68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1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O1861" s="1"/>
      <c r="BP1861" s="1"/>
    </row>
    <row r="1862" spans="1:68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1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O1862" s="1"/>
      <c r="BP1862" s="1"/>
    </row>
    <row r="1863" spans="1:68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1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O1863" s="1"/>
      <c r="BP1863" s="1"/>
    </row>
    <row r="1864" spans="1:68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1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O1864" s="1"/>
      <c r="BP1864" s="1"/>
    </row>
    <row r="1865" spans="1:68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1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O1865" s="1"/>
      <c r="BP1865" s="1"/>
    </row>
    <row r="1866" spans="1:68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1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O1866" s="1"/>
      <c r="BP1866" s="1"/>
    </row>
    <row r="1867" spans="1:68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1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O1867" s="1"/>
      <c r="BP1867" s="1"/>
    </row>
    <row r="1868" spans="1:68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1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O1868" s="1"/>
      <c r="BP1868" s="1"/>
    </row>
    <row r="1869" spans="1:68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1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O1869" s="1"/>
      <c r="BP1869" s="1"/>
    </row>
    <row r="1870" spans="1:68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1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O1870" s="1"/>
      <c r="BP1870" s="1"/>
    </row>
    <row r="1871" spans="1:68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1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O1871" s="1"/>
      <c r="BP1871" s="1"/>
    </row>
    <row r="1872" spans="1:68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1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O1872" s="1"/>
      <c r="BP1872" s="1"/>
    </row>
    <row r="1873" spans="1:68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1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O1873" s="1"/>
      <c r="BP1873" s="1"/>
    </row>
    <row r="1874" spans="1:68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1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O1874" s="1"/>
      <c r="BP1874" s="1"/>
    </row>
    <row r="1875" spans="1:68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1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O1875" s="1"/>
      <c r="BP1875" s="1"/>
    </row>
    <row r="1876" spans="1:68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1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O1876" s="1"/>
      <c r="BP1876" s="1"/>
    </row>
    <row r="1877" spans="1:68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1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O1877" s="1"/>
      <c r="BP1877" s="1"/>
    </row>
    <row r="1878" spans="1:68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1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O1878" s="1"/>
      <c r="BP1878" s="1"/>
    </row>
    <row r="1879" spans="1:68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1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O1879" s="1"/>
      <c r="BP1879" s="1"/>
    </row>
    <row r="1880" spans="1:68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1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O1880" s="1"/>
      <c r="BP1880" s="1"/>
    </row>
    <row r="1881" spans="1:68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1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O1881" s="1"/>
      <c r="BP1881" s="1"/>
    </row>
    <row r="1882" spans="1:68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1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O1882" s="1"/>
      <c r="BP1882" s="1"/>
    </row>
    <row r="1883" spans="1:68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1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O1883" s="1"/>
      <c r="BP1883" s="1"/>
    </row>
    <row r="1884" spans="1:68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1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O1884" s="1"/>
      <c r="BP1884" s="1"/>
    </row>
    <row r="1885" spans="1:68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1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O1885" s="1"/>
      <c r="BP1885" s="1"/>
    </row>
    <row r="1886" spans="1:68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1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O1886" s="1"/>
      <c r="BP1886" s="1"/>
    </row>
    <row r="1887" spans="1:68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1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O1887" s="1"/>
      <c r="BP1887" s="1"/>
    </row>
    <row r="1888" spans="1:68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1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O1888" s="1"/>
      <c r="BP1888" s="1"/>
    </row>
    <row r="1889" spans="1:68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1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O1889" s="1"/>
      <c r="BP1889" s="1"/>
    </row>
    <row r="1890" spans="1:68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1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O1890" s="1"/>
      <c r="BP1890" s="1"/>
    </row>
    <row r="1891" spans="1:68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1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O1891" s="1"/>
      <c r="BP1891" s="1"/>
    </row>
    <row r="1892" spans="1:68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1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O1892" s="1"/>
      <c r="BP1892" s="1"/>
    </row>
    <row r="1893" spans="1:68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1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O1893" s="1"/>
      <c r="BP1893" s="1"/>
    </row>
    <row r="1894" spans="1:68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1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O1894" s="1"/>
      <c r="BP1894" s="1"/>
    </row>
    <row r="1895" spans="1:68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1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O1895" s="1"/>
      <c r="BP1895" s="1"/>
    </row>
    <row r="1896" spans="1:68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1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O1896" s="1"/>
      <c r="BP1896" s="1"/>
    </row>
    <row r="1897" spans="1:68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1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O1897" s="1"/>
      <c r="BP1897" s="1"/>
    </row>
    <row r="1898" spans="1:68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1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O1898" s="1"/>
      <c r="BP1898" s="1"/>
    </row>
    <row r="1899" spans="1:68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1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O1899" s="1"/>
      <c r="BP1899" s="1"/>
    </row>
    <row r="1900" spans="1:68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1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O1900" s="1"/>
      <c r="BP1900" s="1"/>
    </row>
    <row r="1901" spans="1:68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1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O1901" s="1"/>
      <c r="BP1901" s="1"/>
    </row>
    <row r="1902" spans="1:68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1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O1902" s="1"/>
      <c r="BP1902" s="1"/>
    </row>
    <row r="1903" spans="1:68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1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O1903" s="1"/>
      <c r="BP1903" s="1"/>
    </row>
    <row r="1904" spans="1:68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1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O1904" s="1"/>
      <c r="BP1904" s="1"/>
    </row>
    <row r="1905" spans="1:68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1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O1905" s="1"/>
      <c r="BP1905" s="1"/>
    </row>
    <row r="1906" spans="1:68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1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O1906" s="1"/>
      <c r="BP1906" s="1"/>
    </row>
    <row r="1907" spans="1:68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1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O1907" s="1"/>
      <c r="BP1907" s="1"/>
    </row>
    <row r="1908" spans="1:68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1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O1908" s="1"/>
      <c r="BP1908" s="1"/>
    </row>
    <row r="1909" spans="1:68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1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O1909" s="1"/>
      <c r="BP1909" s="1"/>
    </row>
    <row r="1910" spans="1:68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1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O1910" s="1"/>
      <c r="BP1910" s="1"/>
    </row>
    <row r="1911" spans="1:68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1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O1911" s="1"/>
      <c r="BP1911" s="1"/>
    </row>
    <row r="1912" spans="1:68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1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O1912" s="1"/>
      <c r="BP1912" s="1"/>
    </row>
    <row r="1913" spans="1:68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1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O1913" s="1"/>
      <c r="BP1913" s="1"/>
    </row>
    <row r="1914" spans="1:68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1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O1914" s="1"/>
      <c r="BP1914" s="1"/>
    </row>
    <row r="1915" spans="1:68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1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O1915" s="1"/>
      <c r="BP1915" s="1"/>
    </row>
    <row r="1916" spans="1:68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1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O1916" s="1"/>
      <c r="BP1916" s="1"/>
    </row>
    <row r="1917" spans="1:68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1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O1917" s="1"/>
      <c r="BP1917" s="1"/>
    </row>
    <row r="1918" spans="1:68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1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O1918" s="1"/>
      <c r="BP1918" s="1"/>
    </row>
    <row r="1919" spans="1:68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1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O1919" s="1"/>
      <c r="BP1919" s="1"/>
    </row>
    <row r="1920" spans="1:68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1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O1920" s="1"/>
      <c r="BP1920" s="1"/>
    </row>
    <row r="1921" spans="1:68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1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O1921" s="1"/>
      <c r="BP1921" s="1"/>
    </row>
    <row r="1922" spans="1:68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1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O1922" s="1"/>
      <c r="BP1922" s="1"/>
    </row>
    <row r="1923" spans="1:68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1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O1923" s="1"/>
      <c r="BP1923" s="1"/>
    </row>
    <row r="1924" spans="1:68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1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O1924" s="1"/>
      <c r="BP1924" s="1"/>
    </row>
    <row r="1925" spans="1:68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1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O1925" s="1"/>
      <c r="BP1925" s="1"/>
    </row>
    <row r="1926" spans="1:68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1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O1926" s="1"/>
      <c r="BP1926" s="1"/>
    </row>
    <row r="1927" spans="1:68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1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O1927" s="1"/>
      <c r="BP1927" s="1"/>
    </row>
    <row r="1928" spans="1:68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1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O1928" s="1"/>
      <c r="BP1928" s="1"/>
    </row>
    <row r="1929" spans="1:68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1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O1929" s="1"/>
      <c r="BP1929" s="1"/>
    </row>
    <row r="1930" spans="1:68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1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O1930" s="1"/>
      <c r="BP1930" s="1"/>
    </row>
    <row r="1931" spans="1:68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1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O1931" s="1"/>
      <c r="BP1931" s="1"/>
    </row>
    <row r="1932" spans="1:68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1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O1932" s="1"/>
      <c r="BP1932" s="1"/>
    </row>
    <row r="1933" spans="1:68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1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O1933" s="1"/>
      <c r="BP1933" s="1"/>
    </row>
    <row r="1934" spans="1:68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1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O1934" s="1"/>
      <c r="BP1934" s="1"/>
    </row>
    <row r="1935" spans="1:68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1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O1935" s="1"/>
      <c r="BP1935" s="1"/>
    </row>
    <row r="1936" spans="1:68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1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O1936" s="1"/>
      <c r="BP1936" s="1"/>
    </row>
    <row r="1937" spans="1:68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1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O1937" s="1"/>
      <c r="BP1937" s="1"/>
    </row>
    <row r="1938" spans="1:68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1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O1938" s="1"/>
      <c r="BP1938" s="1"/>
    </row>
    <row r="1939" spans="1:68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1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O1939" s="1"/>
      <c r="BP1939" s="1"/>
    </row>
    <row r="1940" spans="1:68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1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O1940" s="1"/>
      <c r="BP1940" s="1"/>
    </row>
    <row r="1941" spans="1:68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1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O1941" s="1"/>
      <c r="BP1941" s="1"/>
    </row>
    <row r="1942" spans="1:68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1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O1942" s="1"/>
      <c r="BP1942" s="1"/>
    </row>
    <row r="1943" spans="1:68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1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O1943" s="1"/>
      <c r="BP1943" s="1"/>
    </row>
    <row r="1944" spans="1:68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1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O1944" s="1"/>
      <c r="BP1944" s="1"/>
    </row>
    <row r="1945" spans="1:68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1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O1945" s="1"/>
      <c r="BP1945" s="1"/>
    </row>
    <row r="1946" spans="1:68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1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O1946" s="1"/>
      <c r="BP1946" s="1"/>
    </row>
    <row r="1947" spans="1:68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1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O1947" s="1"/>
      <c r="BP1947" s="1"/>
    </row>
    <row r="1948" spans="1:68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1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O1948" s="1"/>
      <c r="BP1948" s="1"/>
    </row>
    <row r="1949" spans="1:68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1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O1949" s="1"/>
      <c r="BP1949" s="1"/>
    </row>
    <row r="1950" spans="1:68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1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O1950" s="1"/>
      <c r="BP1950" s="1"/>
    </row>
    <row r="1951" spans="1:68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1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O1951" s="1"/>
      <c r="BP1951" s="1"/>
    </row>
    <row r="1952" spans="1:68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1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O1952" s="1"/>
      <c r="BP1952" s="1"/>
    </row>
    <row r="1953" spans="1:68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1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O1953" s="1"/>
      <c r="BP1953" s="1"/>
    </row>
    <row r="1954" spans="1:68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1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O1954" s="1"/>
      <c r="BP1954" s="1"/>
    </row>
    <row r="1955" spans="1:68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1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O1955" s="1"/>
      <c r="BP1955" s="1"/>
    </row>
    <row r="1956" spans="1:68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1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O1956" s="1"/>
      <c r="BP1956" s="1"/>
    </row>
    <row r="1957" spans="1:68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1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O1957" s="1"/>
      <c r="BP1957" s="1"/>
    </row>
    <row r="1958" spans="1:68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1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O1958" s="1"/>
      <c r="BP1958" s="1"/>
    </row>
    <row r="1959" spans="1:68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1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O1959" s="1"/>
      <c r="BP1959" s="1"/>
    </row>
    <row r="1960" spans="1:68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1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O1960" s="1"/>
      <c r="BP1960" s="1"/>
    </row>
    <row r="1961" spans="1:68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1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O1961" s="1"/>
      <c r="BP1961" s="1"/>
    </row>
    <row r="1962" spans="1:68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1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O1962" s="1"/>
      <c r="BP1962" s="1"/>
    </row>
    <row r="1963" spans="1:68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1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O1963" s="1"/>
      <c r="BP1963" s="1"/>
    </row>
    <row r="1964" spans="1:68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1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O1964" s="1"/>
      <c r="BP1964" s="1"/>
    </row>
    <row r="1965" spans="1:68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1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O1965" s="1"/>
      <c r="BP1965" s="1"/>
    </row>
    <row r="1966" spans="1:68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1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O1966" s="1"/>
      <c r="BP1966" s="1"/>
    </row>
    <row r="1967" spans="1:68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1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O1967" s="1"/>
      <c r="BP1967" s="1"/>
    </row>
    <row r="1968" spans="1:68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1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O1968" s="1"/>
      <c r="BP1968" s="1"/>
    </row>
    <row r="1969" spans="1:68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1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O1969" s="1"/>
      <c r="BP1969" s="1"/>
    </row>
    <row r="1970" spans="1:68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1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O1970" s="1"/>
      <c r="BP1970" s="1"/>
    </row>
    <row r="1971" spans="1:68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1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O1971" s="1"/>
      <c r="BP1971" s="1"/>
    </row>
    <row r="1972" spans="1:68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1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O1972" s="1"/>
      <c r="BP1972" s="1"/>
    </row>
    <row r="1973" spans="1:68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1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O1973" s="1"/>
      <c r="BP1973" s="1"/>
    </row>
    <row r="1974" spans="1:68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1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O1974" s="1"/>
      <c r="BP1974" s="1"/>
    </row>
    <row r="1975" spans="1:68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1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O1975" s="1"/>
      <c r="BP1975" s="1"/>
    </row>
    <row r="1976" spans="1:68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1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O1976" s="1"/>
      <c r="BP1976" s="1"/>
    </row>
    <row r="1977" spans="1:68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1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O1977" s="1"/>
      <c r="BP1977" s="1"/>
    </row>
    <row r="1978" spans="1:68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1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O1978" s="1"/>
      <c r="BP1978" s="1"/>
    </row>
    <row r="1979" spans="1:68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1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O1979" s="1"/>
      <c r="BP1979" s="1"/>
    </row>
    <row r="1980" spans="1:68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1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O1980" s="1"/>
      <c r="BP1980" s="1"/>
    </row>
    <row r="1981" spans="1:68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1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O1981" s="1"/>
      <c r="BP1981" s="1"/>
    </row>
    <row r="1982" spans="1:68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1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O1982" s="1"/>
      <c r="BP1982" s="1"/>
    </row>
    <row r="1983" spans="1:68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1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O1983" s="1"/>
      <c r="BP1983" s="1"/>
    </row>
    <row r="1984" spans="1:68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1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O1984" s="1"/>
      <c r="BP1984" s="1"/>
    </row>
    <row r="1985" spans="1:68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1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O1985" s="1"/>
      <c r="BP1985" s="1"/>
    </row>
    <row r="1986" spans="1:68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1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O1986" s="1"/>
      <c r="BP1986" s="1"/>
    </row>
    <row r="1987" spans="1:68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1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O1987" s="1"/>
      <c r="BP1987" s="1"/>
    </row>
    <row r="1988" spans="1:68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1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O1988" s="1"/>
      <c r="BP1988" s="1"/>
    </row>
    <row r="1989" spans="1:68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1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O1989" s="1"/>
      <c r="BP1989" s="1"/>
    </row>
    <row r="1990" spans="1:68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1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O1990" s="1"/>
      <c r="BP1990" s="1"/>
    </row>
    <row r="1991" spans="1:68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1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O1991" s="1"/>
      <c r="BP1991" s="1"/>
    </row>
    <row r="1992" spans="1:68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1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O1992" s="1"/>
      <c r="BP1992" s="1"/>
    </row>
    <row r="1993" spans="1:68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1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O1993" s="1"/>
      <c r="BP1993" s="1"/>
    </row>
    <row r="1994" spans="1:68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1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O1994" s="1"/>
      <c r="BP1994" s="1"/>
    </row>
    <row r="1995" spans="1:68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1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O1995" s="1"/>
      <c r="BP1995" s="1"/>
    </row>
    <row r="1996" spans="1:68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1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O1996" s="1"/>
      <c r="BP1996" s="1"/>
    </row>
    <row r="1997" spans="1:68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1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O1997" s="1"/>
      <c r="BP1997" s="1"/>
    </row>
    <row r="1998" spans="1:68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1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O1998" s="1"/>
      <c r="BP1998" s="1"/>
    </row>
    <row r="1999" spans="1:68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1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O1999" s="1"/>
      <c r="BP1999" s="1"/>
    </row>
    <row r="2000" spans="1:68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1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O2000" s="1"/>
      <c r="BP2000" s="1"/>
    </row>
    <row r="2001" spans="1:68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1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O2001" s="1"/>
      <c r="BP2001" s="1"/>
    </row>
    <row r="2002" spans="1:68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1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O2002" s="1"/>
      <c r="BP2002" s="1"/>
    </row>
    <row r="2003" spans="1:68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1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O2003" s="1"/>
      <c r="BP2003" s="1"/>
    </row>
    <row r="2004" spans="1:68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1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O2004" s="1"/>
      <c r="BP2004" s="1"/>
    </row>
    <row r="2005" spans="1:68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1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O2005" s="1"/>
      <c r="BP2005" s="1"/>
    </row>
    <row r="2006" spans="1:68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1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O2006" s="1"/>
      <c r="BP2006" s="1"/>
    </row>
    <row r="2007" spans="1:68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1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O2007" s="1"/>
      <c r="BP2007" s="1"/>
    </row>
    <row r="2008" spans="1:68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1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O2008" s="1"/>
      <c r="BP2008" s="1"/>
    </row>
    <row r="2009" spans="1:68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1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O2009" s="1"/>
      <c r="BP2009" s="1"/>
    </row>
    <row r="2010" spans="1:68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1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O2010" s="1"/>
      <c r="BP2010" s="1"/>
    </row>
    <row r="2011" spans="1:68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1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O2011" s="1"/>
      <c r="BP2011" s="1"/>
    </row>
    <row r="2012" spans="1:68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1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O2012" s="1"/>
      <c r="BP2012" s="1"/>
    </row>
    <row r="2013" spans="1:68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1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O2013" s="1"/>
      <c r="BP2013" s="1"/>
    </row>
    <row r="2014" spans="1:68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1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O2014" s="1"/>
      <c r="BP2014" s="1"/>
    </row>
    <row r="2015" spans="1:68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1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O2015" s="1"/>
      <c r="BP2015" s="1"/>
    </row>
    <row r="2016" spans="1:68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1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O2016" s="1"/>
      <c r="BP2016" s="1"/>
    </row>
    <row r="2017" spans="1:68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1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O2017" s="1"/>
      <c r="BP2017" s="1"/>
    </row>
    <row r="2018" spans="1:68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1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O2018" s="1"/>
      <c r="BP2018" s="1"/>
    </row>
    <row r="2019" spans="1:68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1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O2019" s="1"/>
      <c r="BP2019" s="1"/>
    </row>
    <row r="2020" spans="1:68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1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O2020" s="1"/>
      <c r="BP2020" s="1"/>
    </row>
    <row r="2021" spans="1:68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1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O2021" s="1"/>
      <c r="BP2021" s="1"/>
    </row>
    <row r="2022" spans="1:68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1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O2022" s="1"/>
      <c r="BP2022" s="1"/>
    </row>
    <row r="2023" spans="1:68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1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O2023" s="1"/>
      <c r="BP2023" s="1"/>
    </row>
    <row r="2024" spans="1:68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1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O2024" s="1"/>
      <c r="BP2024" s="1"/>
    </row>
    <row r="2025" spans="1:68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1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O2025" s="1"/>
      <c r="BP2025" s="1"/>
    </row>
    <row r="2026" spans="1:68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1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O2026" s="1"/>
      <c r="BP2026" s="1"/>
    </row>
    <row r="2027" spans="1:68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1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O2027" s="1"/>
      <c r="BP2027" s="1"/>
    </row>
    <row r="2028" spans="1:68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1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O2028" s="1"/>
      <c r="BP2028" s="1"/>
    </row>
    <row r="2029" spans="1:68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1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O2029" s="1"/>
      <c r="BP2029" s="1"/>
    </row>
    <row r="2030" spans="1:68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1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O2030" s="1"/>
      <c r="BP2030" s="1"/>
    </row>
    <row r="2031" spans="1:68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1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O2031" s="1"/>
      <c r="BP2031" s="1"/>
    </row>
    <row r="2032" spans="1:68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1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O2032" s="1"/>
      <c r="BP2032" s="1"/>
    </row>
    <row r="2033" spans="1:68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1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O2033" s="1"/>
      <c r="BP2033" s="1"/>
    </row>
    <row r="2034" spans="1:68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1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O2034" s="1"/>
      <c r="BP2034" s="1"/>
    </row>
    <row r="2035" spans="1:68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1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O2035" s="1"/>
      <c r="BP2035" s="1"/>
    </row>
    <row r="2036" spans="1:68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1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O2036" s="1"/>
      <c r="BP2036" s="1"/>
    </row>
    <row r="2037" spans="1:68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1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O2037" s="1"/>
      <c r="BP2037" s="1"/>
    </row>
    <row r="2038" spans="1:68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1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O2038" s="1"/>
      <c r="BP2038" s="1"/>
    </row>
    <row r="2039" spans="1:68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1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O2039" s="1"/>
      <c r="BP2039" s="1"/>
    </row>
    <row r="2040" spans="1:68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1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O2040" s="1"/>
      <c r="BP2040" s="1"/>
    </row>
    <row r="2041" spans="1:68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1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O2041" s="1"/>
      <c r="BP2041" s="1"/>
    </row>
    <row r="2042" spans="1:68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1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O2042" s="1"/>
      <c r="BP2042" s="1"/>
    </row>
    <row r="2043" spans="1:68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1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O2043" s="1"/>
      <c r="BP2043" s="1"/>
    </row>
    <row r="2044" spans="1:68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1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O2044" s="1"/>
      <c r="BP2044" s="1"/>
    </row>
    <row r="2045" spans="1:68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1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O2045" s="1"/>
      <c r="BP2045" s="1"/>
    </row>
    <row r="2046" spans="1:68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1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O2046" s="1"/>
      <c r="BP2046" s="1"/>
    </row>
    <row r="2047" spans="1:68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1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O2047" s="1"/>
      <c r="BP2047" s="1"/>
    </row>
    <row r="2048" spans="1:68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1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O2048" s="1"/>
      <c r="BP2048" s="1"/>
    </row>
    <row r="2049" spans="1:68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1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O2049" s="1"/>
      <c r="BP2049" s="1"/>
    </row>
    <row r="2050" spans="1:68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1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O2050" s="1"/>
      <c r="BP2050" s="1"/>
    </row>
    <row r="2051" spans="1:68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1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O2051" s="1"/>
      <c r="BP2051" s="1"/>
    </row>
    <row r="2052" spans="1:68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1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O2052" s="1"/>
      <c r="BP2052" s="1"/>
    </row>
    <row r="2053" spans="1:68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1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O2053" s="1"/>
      <c r="BP2053" s="1"/>
    </row>
    <row r="2054" spans="1:68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1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O2054" s="1"/>
      <c r="BP2054" s="1"/>
    </row>
    <row r="2055" spans="1:68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1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O2055" s="1"/>
      <c r="BP2055" s="1"/>
    </row>
    <row r="2056" spans="1:68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1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O2056" s="1"/>
      <c r="BP2056" s="1"/>
    </row>
    <row r="2057" spans="1:68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1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O2057" s="1"/>
      <c r="BP2057" s="1"/>
    </row>
    <row r="2058" spans="1:68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1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O2058" s="1"/>
      <c r="BP2058" s="1"/>
    </row>
    <row r="2059" spans="1:68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1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O2059" s="1"/>
      <c r="BP2059" s="1"/>
    </row>
    <row r="2060" spans="1:68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1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O2060" s="1"/>
      <c r="BP2060" s="1"/>
    </row>
    <row r="2061" spans="1:68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1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O2061" s="1"/>
      <c r="BP2061" s="1"/>
    </row>
    <row r="2062" spans="1:68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1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O2062" s="1"/>
      <c r="BP2062" s="1"/>
    </row>
    <row r="2063" spans="1:68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1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O2063" s="1"/>
      <c r="BP2063" s="1"/>
    </row>
    <row r="2064" spans="1:68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1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O2064" s="1"/>
      <c r="BP2064" s="1"/>
    </row>
    <row r="2065" spans="1:68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1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O2065" s="1"/>
      <c r="BP2065" s="1"/>
    </row>
    <row r="2066" spans="1:68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1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O2066" s="1"/>
      <c r="BP2066" s="1"/>
    </row>
    <row r="2067" spans="1:68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1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O2067" s="1"/>
      <c r="BP2067" s="1"/>
    </row>
    <row r="2068" spans="1:68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1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O2068" s="1"/>
      <c r="BP2068" s="1"/>
    </row>
    <row r="2069" spans="1:68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1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O2069" s="1"/>
      <c r="BP2069" s="1"/>
    </row>
    <row r="2070" spans="1:68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1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O2070" s="1"/>
      <c r="BP2070" s="1"/>
    </row>
    <row r="2071" spans="1:68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1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O2071" s="1"/>
      <c r="BP2071" s="1"/>
    </row>
    <row r="2072" spans="1:68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1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O2072" s="1"/>
      <c r="BP2072" s="1"/>
    </row>
    <row r="2073" spans="1:68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1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O2073" s="1"/>
      <c r="BP2073" s="1"/>
    </row>
    <row r="2074" spans="1:68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1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O2074" s="1"/>
      <c r="BP2074" s="1"/>
    </row>
    <row r="2075" spans="1:68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1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O2075" s="1"/>
      <c r="BP2075" s="1"/>
    </row>
    <row r="2076" spans="1:68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1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O2076" s="1"/>
      <c r="BP2076" s="1"/>
    </row>
    <row r="2077" spans="1:68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1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O2077" s="1"/>
      <c r="BP2077" s="1"/>
    </row>
    <row r="2078" spans="1:68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1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O2078" s="1"/>
      <c r="BP2078" s="1"/>
    </row>
    <row r="2079" spans="1:68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1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O2079" s="1"/>
      <c r="BP2079" s="1"/>
    </row>
    <row r="2080" spans="1:68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1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O2080" s="1"/>
      <c r="BP2080" s="1"/>
    </row>
    <row r="2081" spans="1:68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1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O2081" s="1"/>
      <c r="BP2081" s="1"/>
    </row>
    <row r="2082" spans="1:68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1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O2082" s="1"/>
      <c r="BP2082" s="1"/>
    </row>
    <row r="2083" spans="1:68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1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O2083" s="1"/>
      <c r="BP2083" s="1"/>
    </row>
    <row r="2084" spans="1:68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1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O2084" s="1"/>
      <c r="BP2084" s="1"/>
    </row>
    <row r="2085" spans="1:68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1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O2085" s="1"/>
      <c r="BP2085" s="1"/>
    </row>
    <row r="2086" spans="1:68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1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O2086" s="1"/>
      <c r="BP2086" s="1"/>
    </row>
    <row r="2087" spans="1:68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1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O2087" s="1"/>
      <c r="BP2087" s="1"/>
    </row>
    <row r="2088" spans="1:68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1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O2088" s="1"/>
      <c r="BP2088" s="1"/>
    </row>
    <row r="2089" spans="1:68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1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O2089" s="1"/>
      <c r="BP2089" s="1"/>
    </row>
    <row r="2090" spans="1:68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1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O2090" s="1"/>
      <c r="BP2090" s="1"/>
    </row>
    <row r="2091" spans="1:68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1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O2091" s="1"/>
      <c r="BP2091" s="1"/>
    </row>
    <row r="2092" spans="1:68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1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O2092" s="1"/>
      <c r="BP2092" s="1"/>
    </row>
    <row r="2093" spans="1:68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1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O2093" s="1"/>
      <c r="BP2093" s="1"/>
    </row>
    <row r="2094" spans="1:68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1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O2094" s="1"/>
      <c r="BP2094" s="1"/>
    </row>
    <row r="2095" spans="1:68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1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O2095" s="1"/>
      <c r="BP2095" s="1"/>
    </row>
    <row r="2096" spans="1:68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1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O2096" s="1"/>
      <c r="BP2096" s="1"/>
    </row>
    <row r="2097" spans="1:68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1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O2097" s="1"/>
      <c r="BP2097" s="1"/>
    </row>
    <row r="2098" spans="1:68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1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O2098" s="1"/>
      <c r="BP2098" s="1"/>
    </row>
    <row r="2099" spans="1:68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1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O2099" s="1"/>
      <c r="BP2099" s="1"/>
    </row>
    <row r="2100" spans="1:68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1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O2100" s="1"/>
      <c r="BP2100" s="1"/>
    </row>
    <row r="2101" spans="1:68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1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O2101" s="1"/>
      <c r="BP2101" s="1"/>
    </row>
    <row r="2102" spans="1:68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1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O2102" s="1"/>
      <c r="BP2102" s="1"/>
    </row>
    <row r="2103" spans="1:68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1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O2103" s="1"/>
      <c r="BP2103" s="1"/>
    </row>
    <row r="2104" spans="1:68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1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O2104" s="1"/>
      <c r="BP2104" s="1"/>
    </row>
    <row r="2105" spans="1:68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1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O2105" s="1"/>
      <c r="BP2105" s="1"/>
    </row>
    <row r="2106" spans="1:68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1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O2106" s="1"/>
      <c r="BP2106" s="1"/>
    </row>
    <row r="2107" spans="1:68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1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O2107" s="1"/>
      <c r="BP2107" s="1"/>
    </row>
    <row r="2108" spans="1:68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1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O2108" s="1"/>
      <c r="BP2108" s="1"/>
    </row>
    <row r="2109" spans="1:68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1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O2109" s="1"/>
      <c r="BP2109" s="1"/>
    </row>
    <row r="2110" spans="1:68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1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O2110" s="1"/>
      <c r="BP2110" s="1"/>
    </row>
    <row r="2111" spans="1:68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1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O2111" s="1"/>
      <c r="BP2111" s="1"/>
    </row>
    <row r="2112" spans="1:68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1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O2112" s="1"/>
      <c r="BP2112" s="1"/>
    </row>
    <row r="2113" spans="1:68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1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O2113" s="1"/>
      <c r="BP2113" s="1"/>
    </row>
    <row r="2114" spans="1:68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1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O2114" s="1"/>
      <c r="BP2114" s="1"/>
    </row>
    <row r="2115" spans="1:68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1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O2115" s="1"/>
      <c r="BP2115" s="1"/>
    </row>
    <row r="2116" spans="1:68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1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O2116" s="1"/>
      <c r="BP2116" s="1"/>
    </row>
    <row r="2117" spans="1:68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1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O2117" s="1"/>
      <c r="BP2117" s="1"/>
    </row>
    <row r="2118" spans="1:68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1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O2118" s="1"/>
      <c r="BP2118" s="1"/>
    </row>
    <row r="2119" spans="1:68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1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O2119" s="1"/>
      <c r="BP2119" s="1"/>
    </row>
    <row r="2120" spans="1:68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1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O2120" s="1"/>
      <c r="BP2120" s="1"/>
    </row>
    <row r="2121" spans="1:68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1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O2121" s="1"/>
      <c r="BP2121" s="1"/>
    </row>
    <row r="2122" spans="1:68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1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O2122" s="1"/>
      <c r="BP2122" s="1"/>
    </row>
    <row r="2123" spans="1:68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1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O2123" s="1"/>
      <c r="BP2123" s="1"/>
    </row>
    <row r="2124" spans="1:68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1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O2124" s="1"/>
      <c r="BP2124" s="1"/>
    </row>
    <row r="2125" spans="1:68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1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O2125" s="1"/>
      <c r="BP2125" s="1"/>
    </row>
    <row r="2126" spans="1:68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1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O2126" s="1"/>
      <c r="BP2126" s="1"/>
    </row>
    <row r="2127" spans="1:68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1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O2127" s="1"/>
      <c r="BP2127" s="1"/>
    </row>
    <row r="2128" spans="1:68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1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O2128" s="1"/>
      <c r="BP2128" s="1"/>
    </row>
    <row r="2129" spans="1:68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1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O2129" s="1"/>
      <c r="BP2129" s="1"/>
    </row>
    <row r="2130" spans="1:68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1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O2130" s="1"/>
      <c r="BP2130" s="1"/>
    </row>
    <row r="2131" spans="1:68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1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O2131" s="1"/>
      <c r="BP2131" s="1"/>
    </row>
    <row r="2132" spans="1:68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1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O2132" s="1"/>
      <c r="BP2132" s="1"/>
    </row>
    <row r="2133" spans="1:68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1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O2133" s="1"/>
      <c r="BP2133" s="1"/>
    </row>
    <row r="2134" spans="1:68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1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O2134" s="1"/>
      <c r="BP2134" s="1"/>
    </row>
    <row r="2135" spans="1:68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1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O2135" s="1"/>
      <c r="BP2135" s="1"/>
    </row>
    <row r="2136" spans="1:68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1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O2136" s="1"/>
      <c r="BP2136" s="1"/>
    </row>
    <row r="2137" spans="1:68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1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O2137" s="1"/>
      <c r="BP2137" s="1"/>
    </row>
    <row r="2138" spans="1:68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1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O2138" s="1"/>
      <c r="BP2138" s="1"/>
    </row>
    <row r="2139" spans="1:68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1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O2139" s="1"/>
      <c r="BP2139" s="1"/>
    </row>
    <row r="2140" spans="1:68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1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O2140" s="1"/>
      <c r="BP2140" s="1"/>
    </row>
    <row r="2141" spans="1:68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1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O2141" s="1"/>
      <c r="BP2141" s="1"/>
    </row>
    <row r="2142" spans="1:68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1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O2142" s="1"/>
      <c r="BP2142" s="1"/>
    </row>
    <row r="2143" spans="1:68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1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O2143" s="1"/>
      <c r="BP2143" s="1"/>
    </row>
    <row r="2144" spans="1:68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1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O2144" s="1"/>
      <c r="BP2144" s="1"/>
    </row>
    <row r="2145" spans="1:68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1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O2145" s="1"/>
      <c r="BP2145" s="1"/>
    </row>
    <row r="2146" spans="1:68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1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O2146" s="1"/>
      <c r="BP2146" s="1"/>
    </row>
    <row r="2147" spans="1:68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1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O2147" s="1"/>
      <c r="BP2147" s="1"/>
    </row>
    <row r="2148" spans="1:68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1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O2148" s="1"/>
      <c r="BP2148" s="1"/>
    </row>
    <row r="2149" spans="1:68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1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O2149" s="1"/>
      <c r="BP2149" s="1"/>
    </row>
    <row r="2150" spans="1:68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1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O2150" s="1"/>
      <c r="BP2150" s="1"/>
    </row>
    <row r="2151" spans="1:68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1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O2151" s="1"/>
      <c r="BP2151" s="1"/>
    </row>
    <row r="2152" spans="1:68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1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O2152" s="1"/>
      <c r="BP2152" s="1"/>
    </row>
    <row r="2153" spans="1:68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1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O2153" s="1"/>
      <c r="BP2153" s="1"/>
    </row>
    <row r="2154" spans="1:68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1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O2154" s="1"/>
      <c r="BP2154" s="1"/>
    </row>
    <row r="2155" spans="1:68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1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O2155" s="1"/>
      <c r="BP2155" s="1"/>
    </row>
    <row r="2156" spans="1:68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1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O2156" s="1"/>
      <c r="BP2156" s="1"/>
    </row>
    <row r="2157" spans="1:68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1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O2157" s="1"/>
      <c r="BP2157" s="1"/>
    </row>
    <row r="2158" spans="1:68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1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O2158" s="1"/>
      <c r="BP2158" s="1"/>
    </row>
    <row r="2159" spans="1:68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1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O2159" s="1"/>
      <c r="BP2159" s="1"/>
    </row>
    <row r="2160" spans="1:68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1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O2160" s="1"/>
      <c r="BP2160" s="1"/>
    </row>
    <row r="2161" spans="1:68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1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O2161" s="1"/>
      <c r="BP2161" s="1"/>
    </row>
    <row r="2162" spans="1:68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1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O2162" s="1"/>
      <c r="BP2162" s="1"/>
    </row>
    <row r="2163" spans="1:68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1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O2163" s="1"/>
      <c r="BP2163" s="1"/>
    </row>
    <row r="2164" spans="1:68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1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O2164" s="1"/>
      <c r="BP2164" s="1"/>
    </row>
    <row r="2165" spans="1:68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1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O2165" s="1"/>
      <c r="BP2165" s="1"/>
    </row>
    <row r="2166" spans="1:68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1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O2166" s="1"/>
      <c r="BP2166" s="1"/>
    </row>
    <row r="2167" spans="1:68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1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O2167" s="1"/>
      <c r="BP2167" s="1"/>
    </row>
    <row r="2168" spans="1:68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1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O2168" s="1"/>
      <c r="BP2168" s="1"/>
    </row>
    <row r="2169" spans="1:68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1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O2169" s="1"/>
      <c r="BP2169" s="1"/>
    </row>
    <row r="2170" spans="1:68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1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O2170" s="1"/>
      <c r="BP2170" s="1"/>
    </row>
    <row r="2171" spans="1:68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1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O2171" s="1"/>
      <c r="BP2171" s="1"/>
    </row>
    <row r="2172" spans="1:68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1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O2172" s="1"/>
      <c r="BP2172" s="1"/>
    </row>
    <row r="2173" spans="1:68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1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O2173" s="1"/>
      <c r="BP2173" s="1"/>
    </row>
    <row r="2174" spans="1:68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1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O2174" s="1"/>
      <c r="BP2174" s="1"/>
    </row>
    <row r="2175" spans="1:68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1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O2175" s="1"/>
      <c r="BP2175" s="1"/>
    </row>
    <row r="2176" spans="1:68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1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O2176" s="1"/>
      <c r="BP2176" s="1"/>
    </row>
    <row r="2177" spans="1:68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1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O2177" s="1"/>
      <c r="BP2177" s="1"/>
    </row>
    <row r="2178" spans="1:68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1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O2178" s="1"/>
      <c r="BP2178" s="1"/>
    </row>
    <row r="2179" spans="1:68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1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O2179" s="1"/>
      <c r="BP2179" s="1"/>
    </row>
    <row r="2180" spans="1:68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1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O2180" s="1"/>
      <c r="BP2180" s="1"/>
    </row>
    <row r="2181" spans="1:68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1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O2181" s="1"/>
      <c r="BP2181" s="1"/>
    </row>
    <row r="2182" spans="1:68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1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O2182" s="1"/>
      <c r="BP2182" s="1"/>
    </row>
    <row r="2183" spans="1:68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1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O2183" s="1"/>
      <c r="BP2183" s="1"/>
    </row>
    <row r="2184" spans="1:68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1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O2184" s="1"/>
      <c r="BP2184" s="1"/>
    </row>
    <row r="2185" spans="1:68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1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O2185" s="1"/>
      <c r="BP2185" s="1"/>
    </row>
    <row r="2186" spans="1:68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1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O2186" s="1"/>
      <c r="BP2186" s="1"/>
    </row>
    <row r="2187" spans="1:68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1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O2187" s="1"/>
      <c r="BP2187" s="1"/>
    </row>
    <row r="2188" spans="1:68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1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O2188" s="1"/>
      <c r="BP2188" s="1"/>
    </row>
    <row r="2189" spans="1:68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1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O2189" s="1"/>
      <c r="BP2189" s="1"/>
    </row>
    <row r="2190" spans="1:68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1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O2190" s="1"/>
      <c r="BP2190" s="1"/>
    </row>
    <row r="2191" spans="1:68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1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O2191" s="1"/>
      <c r="BP2191" s="1"/>
    </row>
    <row r="2192" spans="1:68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1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O2192" s="1"/>
      <c r="BP2192" s="1"/>
    </row>
    <row r="2193" spans="1:68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1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O2193" s="1"/>
      <c r="BP2193" s="1"/>
    </row>
    <row r="2194" spans="1:68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1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O2194" s="1"/>
      <c r="BP2194" s="1"/>
    </row>
    <row r="2195" spans="1:68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1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O2195" s="1"/>
      <c r="BP2195" s="1"/>
    </row>
    <row r="2196" spans="1:68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1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O2196" s="1"/>
      <c r="BP2196" s="1"/>
    </row>
    <row r="2197" spans="1:68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1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O2197" s="1"/>
      <c r="BP2197" s="1"/>
    </row>
    <row r="2198" spans="1:68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1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O2198" s="1"/>
      <c r="BP2198" s="1"/>
    </row>
    <row r="2199" spans="1:68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1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O2199" s="1"/>
      <c r="BP2199" s="1"/>
    </row>
    <row r="2200" spans="1:68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1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O2200" s="1"/>
      <c r="BP2200" s="1"/>
    </row>
    <row r="2201" spans="1:68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1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O2201" s="1"/>
      <c r="BP2201" s="1"/>
    </row>
    <row r="2202" spans="1:68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1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O2202" s="1"/>
      <c r="BP2202" s="1"/>
    </row>
    <row r="2203" spans="1:68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1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O2203" s="1"/>
      <c r="BP2203" s="1"/>
    </row>
    <row r="2204" spans="1:68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1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O2204" s="1"/>
      <c r="BP2204" s="1"/>
    </row>
    <row r="2205" spans="1:68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1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O2205" s="1"/>
      <c r="BP2205" s="1"/>
    </row>
    <row r="2206" spans="1:68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1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O2206" s="1"/>
      <c r="BP2206" s="1"/>
    </row>
    <row r="2207" spans="1:68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1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O2207" s="1"/>
      <c r="BP2207" s="1"/>
    </row>
    <row r="2208" spans="1:68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1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O2208" s="1"/>
      <c r="BP2208" s="1"/>
    </row>
    <row r="2209" spans="1:68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1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O2209" s="1"/>
      <c r="BP2209" s="1"/>
    </row>
    <row r="2210" spans="1:68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1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O2210" s="1"/>
      <c r="BP2210" s="1"/>
    </row>
    <row r="2211" spans="1:68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1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O2211" s="1"/>
      <c r="BP2211" s="1"/>
    </row>
    <row r="2212" spans="1:68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1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O2212" s="1"/>
      <c r="BP2212" s="1"/>
    </row>
    <row r="2213" spans="1:6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1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O2213" s="1"/>
      <c r="BP2213" s="1"/>
    </row>
    <row r="2214" spans="1:6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1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O2214" s="1"/>
      <c r="BP2214" s="1"/>
    </row>
    <row r="2215" spans="1:6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1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O2215" s="1"/>
      <c r="BP2215" s="1"/>
    </row>
    <row r="2216" spans="1:6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1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O2216" s="1"/>
      <c r="BP2216" s="1"/>
    </row>
    <row r="2217" spans="1:6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1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O2217" s="1"/>
      <c r="BP2217" s="1"/>
    </row>
    <row r="2218" spans="1:6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1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O2218" s="1"/>
      <c r="BP2218" s="1"/>
    </row>
    <row r="2219" spans="1:6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1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O2219" s="1"/>
      <c r="BP2219" s="1"/>
    </row>
    <row r="2220" spans="1:6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1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O2220" s="1"/>
      <c r="BP2220" s="1"/>
    </row>
    <row r="2221" spans="1:6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1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O2221" s="1"/>
      <c r="BP2221" s="1"/>
    </row>
    <row r="2222" spans="1:6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1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O2222" s="1"/>
      <c r="BP2222" s="1"/>
    </row>
    <row r="2223" spans="1:6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1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O2223" s="1"/>
      <c r="BP2223" s="1"/>
    </row>
    <row r="2224" spans="1:6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1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O2224" s="1"/>
      <c r="BP2224" s="1"/>
    </row>
    <row r="2225" spans="1:6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1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O2225" s="1"/>
      <c r="BP2225" s="1"/>
    </row>
    <row r="2226" spans="1:6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1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O2226" s="1"/>
      <c r="BP2226" s="1"/>
    </row>
    <row r="2227" spans="1:6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1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O2227" s="1"/>
      <c r="BP2227" s="1"/>
    </row>
    <row r="2228" spans="1:6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1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O2228" s="1"/>
      <c r="BP2228" s="1"/>
    </row>
    <row r="2229" spans="1:6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1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O2229" s="1"/>
      <c r="BP2229" s="1"/>
    </row>
    <row r="2230" spans="1:6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1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O2230" s="1"/>
      <c r="BP2230" s="1"/>
    </row>
    <row r="2231" spans="1:6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1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O2231" s="1"/>
      <c r="BP2231" s="1"/>
    </row>
    <row r="2232" spans="1:6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1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O2232" s="1"/>
      <c r="BP2232" s="1"/>
    </row>
    <row r="2233" spans="1:6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1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O2233" s="1"/>
      <c r="BP2233" s="1"/>
    </row>
    <row r="2234" spans="1:6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1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O2234" s="1"/>
      <c r="BP2234" s="1"/>
    </row>
    <row r="2235" spans="1:6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1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O2235" s="1"/>
      <c r="BP2235" s="1"/>
    </row>
    <row r="2236" spans="1:6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1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O2236" s="1"/>
      <c r="BP2236" s="1"/>
    </row>
    <row r="2237" spans="1:6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1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O2237" s="1"/>
      <c r="BP2237" s="1"/>
    </row>
    <row r="2238" spans="1:6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1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O2238" s="1"/>
      <c r="BP2238" s="1"/>
    </row>
    <row r="2239" spans="1:6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1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O2239" s="1"/>
      <c r="BP2239" s="1"/>
    </row>
    <row r="2240" spans="1:6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1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O2240" s="1"/>
      <c r="BP2240" s="1"/>
    </row>
    <row r="2241" spans="1:6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1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O2241" s="1"/>
      <c r="BP2241" s="1"/>
    </row>
    <row r="2242" spans="1:6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1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O2242" s="1"/>
      <c r="BP2242" s="1"/>
    </row>
    <row r="2243" spans="1:6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1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O2243" s="1"/>
      <c r="BP2243" s="1"/>
    </row>
    <row r="2244" spans="1:6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1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O2244" s="1"/>
      <c r="BP2244" s="1"/>
    </row>
    <row r="2245" spans="1:6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1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O2245" s="1"/>
      <c r="BP2245" s="1"/>
    </row>
    <row r="2246" spans="1:6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1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O2246" s="1"/>
      <c r="BP2246" s="1"/>
    </row>
    <row r="2247" spans="1:6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1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O2247" s="1"/>
      <c r="BP2247" s="1"/>
    </row>
    <row r="2248" spans="1:6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1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O2248" s="1"/>
      <c r="BP2248" s="1"/>
    </row>
    <row r="2249" spans="1:6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1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O2249" s="1"/>
      <c r="BP2249" s="1"/>
    </row>
    <row r="2250" spans="1:6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1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O2250" s="1"/>
      <c r="BP2250" s="1"/>
    </row>
    <row r="2251" spans="1:6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1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O2251" s="1"/>
      <c r="BP2251" s="1"/>
    </row>
    <row r="2252" spans="1:6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1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O2252" s="1"/>
      <c r="BP2252" s="1"/>
    </row>
    <row r="2253" spans="1:6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1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O2253" s="1"/>
      <c r="BP2253" s="1"/>
    </row>
    <row r="2254" spans="1:6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1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O2254" s="1"/>
      <c r="BP2254" s="1"/>
    </row>
    <row r="2255" spans="1:6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1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O2255" s="1"/>
      <c r="BP2255" s="1"/>
    </row>
    <row r="2256" spans="1:6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1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O2256" s="1"/>
      <c r="BP2256" s="1"/>
    </row>
    <row r="2257" spans="1:6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1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O2257" s="1"/>
      <c r="BP2257" s="1"/>
    </row>
    <row r="2258" spans="1:6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1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O2258" s="1"/>
      <c r="BP2258" s="1"/>
    </row>
    <row r="2259" spans="1:6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1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O2259" s="1"/>
      <c r="BP2259" s="1"/>
    </row>
    <row r="2260" spans="1:6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1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O2260" s="1"/>
      <c r="BP2260" s="1"/>
    </row>
    <row r="2261" spans="1:6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1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O2261" s="1"/>
      <c r="BP2261" s="1"/>
    </row>
    <row r="2262" spans="1:6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1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O2262" s="1"/>
      <c r="BP2262" s="1"/>
    </row>
    <row r="2263" spans="1:6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1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O2263" s="1"/>
      <c r="BP2263" s="1"/>
    </row>
    <row r="2264" spans="1:6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1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O2264" s="1"/>
      <c r="BP2264" s="1"/>
    </row>
    <row r="2265" spans="1:6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1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O2265" s="1"/>
      <c r="BP2265" s="1"/>
    </row>
    <row r="2266" spans="1:6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1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O2266" s="1"/>
      <c r="BP2266" s="1"/>
    </row>
    <row r="2267" spans="1:6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1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O2267" s="1"/>
      <c r="BP2267" s="1"/>
    </row>
    <row r="2268" spans="1:6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1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O2268" s="1"/>
      <c r="BP2268" s="1"/>
    </row>
    <row r="2269" spans="1:6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1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O2269" s="1"/>
      <c r="BP2269" s="1"/>
    </row>
    <row r="2270" spans="1:6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1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O2270" s="1"/>
      <c r="BP2270" s="1"/>
    </row>
    <row r="2271" spans="1:6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1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O2271" s="1"/>
      <c r="BP2271" s="1"/>
    </row>
    <row r="2272" spans="1:6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1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O2272" s="1"/>
      <c r="BP2272" s="1"/>
    </row>
    <row r="2273" spans="1:6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1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O2273" s="1"/>
      <c r="BP2273" s="1"/>
    </row>
    <row r="2274" spans="1:6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1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O2274" s="1"/>
      <c r="BP2274" s="1"/>
    </row>
    <row r="2275" spans="1:6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1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O2275" s="1"/>
      <c r="BP2275" s="1"/>
    </row>
    <row r="2276" spans="1:6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1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O2276" s="1"/>
      <c r="BP2276" s="1"/>
    </row>
    <row r="2277" spans="1:6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1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O2277" s="1"/>
      <c r="BP2277" s="1"/>
    </row>
    <row r="2278" spans="1:6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1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O2278" s="1"/>
      <c r="BP2278" s="1"/>
    </row>
    <row r="2279" spans="1:6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1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O2279" s="1"/>
      <c r="BP2279" s="1"/>
    </row>
    <row r="2280" spans="1:6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1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O2280" s="1"/>
      <c r="BP2280" s="1"/>
    </row>
    <row r="2281" spans="1:6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1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O2281" s="1"/>
      <c r="BP2281" s="1"/>
    </row>
    <row r="2282" spans="1:6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1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O2282" s="1"/>
      <c r="BP2282" s="1"/>
    </row>
    <row r="2283" spans="1:6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1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O2283" s="1"/>
      <c r="BP2283" s="1"/>
    </row>
    <row r="2284" spans="1:6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1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O2284" s="1"/>
      <c r="BP2284" s="1"/>
    </row>
    <row r="2285" spans="1:6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1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O2285" s="1"/>
      <c r="BP2285" s="1"/>
    </row>
    <row r="2286" spans="1:6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1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O2286" s="1"/>
      <c r="BP2286" s="1"/>
    </row>
    <row r="2287" spans="1:6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1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O2287" s="1"/>
      <c r="BP2287" s="1"/>
    </row>
    <row r="2288" spans="1:6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1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O2288" s="1"/>
      <c r="BP2288" s="1"/>
    </row>
    <row r="2289" spans="1:6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1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O2289" s="1"/>
      <c r="BP2289" s="1"/>
    </row>
    <row r="2290" spans="1:6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1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O2290" s="1"/>
      <c r="BP2290" s="1"/>
    </row>
    <row r="2291" spans="1:6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1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O2291" s="1"/>
      <c r="BP2291" s="1"/>
    </row>
    <row r="2292" spans="1:6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1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O2292" s="1"/>
      <c r="BP2292" s="1"/>
    </row>
    <row r="2293" spans="1:6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1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O2293" s="1"/>
      <c r="BP2293" s="1"/>
    </row>
    <row r="2294" spans="1:6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1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O2294" s="1"/>
      <c r="BP2294" s="1"/>
    </row>
    <row r="2295" spans="1:6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1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O2295" s="1"/>
      <c r="BP2295" s="1"/>
    </row>
    <row r="2296" spans="1:6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1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O2296" s="1"/>
      <c r="BP2296" s="1"/>
    </row>
    <row r="2297" spans="1:6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1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O2297" s="1"/>
      <c r="BP2297" s="1"/>
    </row>
    <row r="2298" spans="1:6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1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O2298" s="1"/>
      <c r="BP2298" s="1"/>
    </row>
    <row r="2299" spans="1:6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1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O2299" s="1"/>
      <c r="BP2299" s="1"/>
    </row>
    <row r="2300" spans="1:6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1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O2300" s="1"/>
      <c r="BP2300" s="1"/>
    </row>
    <row r="2301" spans="1:6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1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O2301" s="1"/>
      <c r="BP2301" s="1"/>
    </row>
    <row r="2302" spans="1:6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1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O2302" s="1"/>
      <c r="BP2302" s="1"/>
    </row>
    <row r="2303" spans="1:6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1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O2303" s="1"/>
      <c r="BP2303" s="1"/>
    </row>
    <row r="2304" spans="1:6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1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O2304" s="1"/>
      <c r="BP2304" s="1"/>
    </row>
    <row r="2305" spans="1:6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1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O2305" s="1"/>
      <c r="BP2305" s="1"/>
    </row>
    <row r="2306" spans="1:6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1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O2306" s="1"/>
      <c r="BP2306" s="1"/>
    </row>
    <row r="2307" spans="1:6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1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O2307" s="1"/>
      <c r="BP2307" s="1"/>
    </row>
    <row r="2308" spans="1:6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1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O2308" s="1"/>
      <c r="BP2308" s="1"/>
    </row>
    <row r="2309" spans="1:6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1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O2309" s="1"/>
      <c r="BP2309" s="1"/>
    </row>
    <row r="2310" spans="1:6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1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O2310" s="1"/>
      <c r="BP2310" s="1"/>
    </row>
    <row r="2311" spans="1:6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1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O2311" s="1"/>
      <c r="BP2311" s="1"/>
    </row>
    <row r="2312" spans="1:6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1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O2312" s="1"/>
      <c r="BP2312" s="1"/>
    </row>
    <row r="2313" spans="1:6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1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O2313" s="1"/>
      <c r="BP2313" s="1"/>
    </row>
    <row r="2314" spans="1:6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1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O2314" s="1"/>
      <c r="BP2314" s="1"/>
    </row>
    <row r="2315" spans="1:6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1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O2315" s="1"/>
      <c r="BP2315" s="1"/>
    </row>
    <row r="2316" spans="1:6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1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O2316" s="1"/>
      <c r="BP2316" s="1"/>
    </row>
    <row r="2317" spans="1:6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1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O2317" s="1"/>
      <c r="BP2317" s="1"/>
    </row>
    <row r="2318" spans="1:6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1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O2318" s="1"/>
      <c r="BP2318" s="1"/>
    </row>
    <row r="2319" spans="1:6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1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O2319" s="1"/>
      <c r="BP2319" s="1"/>
    </row>
    <row r="2320" spans="1:6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1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O2320" s="1"/>
      <c r="BP2320" s="1"/>
    </row>
    <row r="2321" spans="1:6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1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O2321" s="1"/>
      <c r="BP2321" s="1"/>
    </row>
    <row r="2322" spans="1:6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1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O2322" s="1"/>
      <c r="BP2322" s="1"/>
    </row>
    <row r="2323" spans="1:6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1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O2323" s="1"/>
      <c r="BP2323" s="1"/>
    </row>
    <row r="2324" spans="1:6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1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O2324" s="1"/>
      <c r="BP2324" s="1"/>
    </row>
    <row r="2325" spans="1:6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1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O2325" s="1"/>
      <c r="BP2325" s="1"/>
    </row>
    <row r="2326" spans="1:6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1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O2326" s="1"/>
      <c r="BP2326" s="1"/>
    </row>
    <row r="2327" spans="1:6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1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O2327" s="1"/>
      <c r="BP2327" s="1"/>
    </row>
    <row r="2328" spans="1:6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1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O2328" s="1"/>
      <c r="BP2328" s="1"/>
    </row>
    <row r="2329" spans="1:6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1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O2329" s="1"/>
      <c r="BP2329" s="1"/>
    </row>
    <row r="2330" spans="1:6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1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O2330" s="1"/>
      <c r="BP2330" s="1"/>
    </row>
    <row r="2331" spans="1:6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1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O2331" s="1"/>
      <c r="BP2331" s="1"/>
    </row>
    <row r="2332" spans="1:6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1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O2332" s="1"/>
      <c r="BP2332" s="1"/>
    </row>
    <row r="2333" spans="1:6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1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O2333" s="1"/>
      <c r="BP2333" s="1"/>
    </row>
    <row r="2334" spans="1:6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1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O2334" s="1"/>
      <c r="BP2334" s="1"/>
    </row>
    <row r="2335" spans="1:6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1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O2335" s="1"/>
      <c r="BP2335" s="1"/>
    </row>
    <row r="2336" spans="1:6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1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O2336" s="1"/>
      <c r="BP2336" s="1"/>
    </row>
    <row r="2337" spans="1:6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1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O2337" s="1"/>
      <c r="BP2337" s="1"/>
    </row>
    <row r="2338" spans="1:6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1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O2338" s="1"/>
      <c r="BP2338" s="1"/>
    </row>
    <row r="2339" spans="1:6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1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O2339" s="1"/>
      <c r="BP2339" s="1"/>
    </row>
    <row r="2340" spans="1:6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1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O2340" s="1"/>
      <c r="BP2340" s="1"/>
    </row>
    <row r="2341" spans="1:6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1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O2341" s="1"/>
      <c r="BP2341" s="1"/>
    </row>
    <row r="2342" spans="1:6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1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O2342" s="1"/>
      <c r="BP2342" s="1"/>
    </row>
    <row r="2343" spans="1:6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1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O2343" s="1"/>
      <c r="BP2343" s="1"/>
    </row>
    <row r="2344" spans="1:6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1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O2344" s="1"/>
      <c r="BP2344" s="1"/>
    </row>
    <row r="2345" spans="1:6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1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O2345" s="1"/>
      <c r="BP2345" s="1"/>
    </row>
    <row r="2346" spans="1:6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1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O2346" s="1"/>
      <c r="BP2346" s="1"/>
    </row>
    <row r="2347" spans="1:6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1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O2347" s="1"/>
      <c r="BP2347" s="1"/>
    </row>
    <row r="2348" spans="1:6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1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O2348" s="1"/>
      <c r="BP2348" s="1"/>
    </row>
    <row r="2349" spans="1:6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1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O2349" s="1"/>
      <c r="BP2349" s="1"/>
    </row>
    <row r="2350" spans="1:6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1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O2350" s="1"/>
      <c r="BP2350" s="1"/>
    </row>
    <row r="2351" spans="1:6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1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O2351" s="1"/>
      <c r="BP2351" s="1"/>
    </row>
    <row r="2352" spans="1:6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1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O2352" s="1"/>
      <c r="BP2352" s="1"/>
    </row>
    <row r="2353" spans="1:6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1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O2353" s="1"/>
      <c r="BP2353" s="1"/>
    </row>
    <row r="2354" spans="1:6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1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O2354" s="1"/>
      <c r="BP2354" s="1"/>
    </row>
    <row r="2355" spans="1:6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1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O2355" s="1"/>
      <c r="BP2355" s="1"/>
    </row>
    <row r="2356" spans="1:6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1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O2356" s="1"/>
      <c r="BP2356" s="1"/>
    </row>
    <row r="2357" spans="1:6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1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O2357" s="1"/>
      <c r="BP2357" s="1"/>
    </row>
    <row r="2358" spans="1:6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1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O2358" s="1"/>
      <c r="BP2358" s="1"/>
    </row>
    <row r="2359" spans="1:6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1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O2359" s="1"/>
      <c r="BP2359" s="1"/>
    </row>
    <row r="2360" spans="1:6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1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O2360" s="1"/>
      <c r="BP2360" s="1"/>
    </row>
    <row r="2361" spans="1:6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1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O2361" s="1"/>
      <c r="BP2361" s="1"/>
    </row>
    <row r="2362" spans="1:6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1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O2362" s="1"/>
      <c r="BP2362" s="1"/>
    </row>
    <row r="2363" spans="1:6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1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O2363" s="1"/>
      <c r="BP2363" s="1"/>
    </row>
    <row r="2364" spans="1:6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1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O2364" s="1"/>
      <c r="BP2364" s="1"/>
    </row>
    <row r="2365" spans="1:6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1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O2365" s="1"/>
      <c r="BP2365" s="1"/>
    </row>
    <row r="2366" spans="1:6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1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O2366" s="1"/>
      <c r="BP2366" s="1"/>
    </row>
    <row r="2367" spans="1:6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1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O2367" s="1"/>
      <c r="BP2367" s="1"/>
    </row>
    <row r="2368" spans="1:6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1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O2368" s="1"/>
      <c r="BP2368" s="1"/>
    </row>
    <row r="2369" spans="1:6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1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O2369" s="1"/>
      <c r="BP2369" s="1"/>
    </row>
    <row r="2370" spans="1:6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1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O2370" s="1"/>
      <c r="BP2370" s="1"/>
    </row>
    <row r="2371" spans="1:6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1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O2371" s="1"/>
      <c r="BP2371" s="1"/>
    </row>
    <row r="2372" spans="1:6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1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O2372" s="1"/>
      <c r="BP2372" s="1"/>
    </row>
    <row r="2373" spans="1:6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1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O2373" s="1"/>
      <c r="BP2373" s="1"/>
    </row>
    <row r="2374" spans="1:6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1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O2374" s="1"/>
      <c r="BP2374" s="1"/>
    </row>
    <row r="2375" spans="1:6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1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O2375" s="1"/>
      <c r="BP2375" s="1"/>
    </row>
    <row r="2376" spans="1:6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1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O2376" s="1"/>
      <c r="BP2376" s="1"/>
    </row>
    <row r="2377" spans="1:6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1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O2377" s="1"/>
      <c r="BP2377" s="1"/>
    </row>
    <row r="2378" spans="1:6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1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O2378" s="1"/>
      <c r="BP2378" s="1"/>
    </row>
    <row r="2379" spans="1:6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1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O2379" s="1"/>
      <c r="BP2379" s="1"/>
    </row>
    <row r="2380" spans="1:6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1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O2380" s="1"/>
      <c r="BP2380" s="1"/>
    </row>
    <row r="2381" spans="1:6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1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O2381" s="1"/>
      <c r="BP2381" s="1"/>
    </row>
    <row r="2382" spans="1:6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1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O2382" s="1"/>
      <c r="BP2382" s="1"/>
    </row>
    <row r="2383" spans="1:6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1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O2383" s="1"/>
      <c r="BP2383" s="1"/>
    </row>
    <row r="2384" spans="1:6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1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O2384" s="1"/>
      <c r="BP2384" s="1"/>
    </row>
    <row r="2385" spans="1:6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1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O2385" s="1"/>
      <c r="BP2385" s="1"/>
    </row>
    <row r="2386" spans="1:6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1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O2386" s="1"/>
      <c r="BP2386" s="1"/>
    </row>
    <row r="2387" spans="1:6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1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O2387" s="1"/>
      <c r="BP2387" s="1"/>
    </row>
    <row r="2388" spans="1:6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1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O2388" s="1"/>
      <c r="BP2388" s="1"/>
    </row>
    <row r="2389" spans="1:6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1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O2389" s="1"/>
      <c r="BP2389" s="1"/>
    </row>
    <row r="2390" spans="1:6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1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O2390" s="1"/>
      <c r="BP2390" s="1"/>
    </row>
    <row r="2391" spans="1:6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1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O2391" s="1"/>
      <c r="BP2391" s="1"/>
    </row>
    <row r="2392" spans="1:6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1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O2392" s="1"/>
      <c r="BP2392" s="1"/>
    </row>
    <row r="2393" spans="1:6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1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O2393" s="1"/>
      <c r="BP2393" s="1"/>
    </row>
    <row r="2394" spans="1:6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1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O2394" s="1"/>
      <c r="BP2394" s="1"/>
    </row>
    <row r="2395" spans="1:6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1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O2395" s="1"/>
      <c r="BP2395" s="1"/>
    </row>
    <row r="2396" spans="1:6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1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O2396" s="1"/>
      <c r="BP2396" s="1"/>
    </row>
    <row r="2397" spans="1:6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1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O2397" s="1"/>
      <c r="BP2397" s="1"/>
    </row>
    <row r="2398" spans="1:6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1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O2398" s="1"/>
      <c r="BP2398" s="1"/>
    </row>
    <row r="2399" spans="1:6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1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O2399" s="1"/>
      <c r="BP2399" s="1"/>
    </row>
    <row r="2400" spans="1:6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1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O2400" s="1"/>
      <c r="BP2400" s="1"/>
    </row>
    <row r="2401" spans="1:6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1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O2401" s="1"/>
      <c r="BP2401" s="1"/>
    </row>
    <row r="2402" spans="1:6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1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O2402" s="1"/>
      <c r="BP2402" s="1"/>
    </row>
    <row r="2403" spans="1:6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1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O2403" s="1"/>
      <c r="BP2403" s="1"/>
    </row>
    <row r="2404" spans="1:6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1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O2404" s="1"/>
      <c r="BP2404" s="1"/>
    </row>
    <row r="2405" spans="1:6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1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O2405" s="1"/>
      <c r="BP2405" s="1"/>
    </row>
    <row r="2406" spans="1:6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1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O2406" s="1"/>
      <c r="BP2406" s="1"/>
    </row>
    <row r="2407" spans="1:6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1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O2407" s="1"/>
      <c r="BP2407" s="1"/>
    </row>
    <row r="2408" spans="1:6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1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O2408" s="1"/>
      <c r="BP2408" s="1"/>
    </row>
    <row r="2409" spans="1:6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1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O2409" s="1"/>
      <c r="BP2409" s="1"/>
    </row>
    <row r="2410" spans="1:6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1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O2410" s="1"/>
      <c r="BP2410" s="1"/>
    </row>
    <row r="2411" spans="1:6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1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O2411" s="1"/>
      <c r="BP2411" s="1"/>
    </row>
    <row r="2412" spans="1:6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1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O2412" s="1"/>
      <c r="BP2412" s="1"/>
    </row>
    <row r="2413" spans="1:6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1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O2413" s="1"/>
      <c r="BP2413" s="1"/>
    </row>
    <row r="2414" spans="1:6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1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O2414" s="1"/>
      <c r="BP2414" s="1"/>
    </row>
    <row r="2415" spans="1:6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1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O2415" s="1"/>
      <c r="BP2415" s="1"/>
    </row>
    <row r="2416" spans="1:6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1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O2416" s="1"/>
      <c r="BP2416" s="1"/>
    </row>
    <row r="2417" spans="1:6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1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O2417" s="1"/>
      <c r="BP2417" s="1"/>
    </row>
    <row r="2418" spans="1:6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1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O2418" s="1"/>
      <c r="BP2418" s="1"/>
    </row>
    <row r="2419" spans="1:6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1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O2419" s="1"/>
      <c r="BP2419" s="1"/>
    </row>
    <row r="2420" spans="1:6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1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O2420" s="1"/>
      <c r="BP2420" s="1"/>
    </row>
    <row r="2421" spans="1:6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1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O2421" s="1"/>
      <c r="BP2421" s="1"/>
    </row>
    <row r="2422" spans="1:6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1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O2422" s="1"/>
      <c r="BP2422" s="1"/>
    </row>
    <row r="2423" spans="1:6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1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O2423" s="1"/>
      <c r="BP2423" s="1"/>
    </row>
    <row r="2424" spans="1:6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1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O2424" s="1"/>
      <c r="BP2424" s="1"/>
    </row>
    <row r="2425" spans="1:6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1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O2425" s="1"/>
      <c r="BP2425" s="1"/>
    </row>
    <row r="2426" spans="1:6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1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O2426" s="1"/>
      <c r="BP2426" s="1"/>
    </row>
    <row r="2427" spans="1:6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1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O2427" s="1"/>
      <c r="BP2427" s="1"/>
    </row>
    <row r="2428" spans="1:6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1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O2428" s="1"/>
      <c r="BP2428" s="1"/>
    </row>
    <row r="2429" spans="1:6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1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O2429" s="1"/>
      <c r="BP2429" s="1"/>
    </row>
    <row r="2430" spans="1:6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1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O2430" s="1"/>
      <c r="BP2430" s="1"/>
    </row>
    <row r="2431" spans="1:6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1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O2431" s="1"/>
      <c r="BP2431" s="1"/>
    </row>
    <row r="2432" spans="1:6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1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O2432" s="1"/>
      <c r="BP2432" s="1"/>
    </row>
    <row r="2433" spans="1:6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1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O2433" s="1"/>
      <c r="BP2433" s="1"/>
    </row>
    <row r="2434" spans="1:6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1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O2434" s="1"/>
      <c r="BP2434" s="1"/>
    </row>
    <row r="2435" spans="1:6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1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O2435" s="1"/>
      <c r="BP2435" s="1"/>
    </row>
    <row r="2436" spans="1:6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1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O2436" s="1"/>
      <c r="BP2436" s="1"/>
    </row>
    <row r="2437" spans="1:6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1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O2437" s="1"/>
      <c r="BP2437" s="1"/>
    </row>
    <row r="2438" spans="1:6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1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O2438" s="1"/>
      <c r="BP2438" s="1"/>
    </row>
    <row r="2439" spans="1:6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1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O2439" s="1"/>
      <c r="BP2439" s="1"/>
    </row>
    <row r="2440" spans="1:6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1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O2440" s="1"/>
      <c r="BP2440" s="1"/>
    </row>
    <row r="2441" spans="1:6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1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O2441" s="1"/>
      <c r="BP2441" s="1"/>
    </row>
    <row r="2442" spans="1:6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1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O2442" s="1"/>
      <c r="BP2442" s="1"/>
    </row>
    <row r="2443" spans="1:6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1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O2443" s="1"/>
      <c r="BP2443" s="1"/>
    </row>
    <row r="2444" spans="1:6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1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O2444" s="1"/>
      <c r="BP2444" s="1"/>
    </row>
    <row r="2445" spans="1:6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1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O2445" s="1"/>
      <c r="BP2445" s="1"/>
    </row>
    <row r="2446" spans="1:6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1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O2446" s="1"/>
      <c r="BP2446" s="1"/>
    </row>
    <row r="2447" spans="1:6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1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O2447" s="1"/>
      <c r="BP2447" s="1"/>
    </row>
    <row r="2448" spans="1:6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1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O2448" s="1"/>
      <c r="BP2448" s="1"/>
    </row>
    <row r="2449" spans="1:6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1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O2449" s="1"/>
      <c r="BP2449" s="1"/>
    </row>
    <row r="2450" spans="1:6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1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O2450" s="1"/>
      <c r="BP2450" s="1"/>
    </row>
    <row r="2451" spans="1:6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1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O2451" s="1"/>
      <c r="BP2451" s="1"/>
    </row>
    <row r="2452" spans="1:6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1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O2452" s="1"/>
      <c r="BP2452" s="1"/>
    </row>
    <row r="2453" spans="1:6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1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O2453" s="1"/>
      <c r="BP2453" s="1"/>
    </row>
    <row r="2454" spans="1:6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1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O2454" s="1"/>
      <c r="BP2454" s="1"/>
    </row>
    <row r="2455" spans="1:6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1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O2455" s="1"/>
      <c r="BP2455" s="1"/>
    </row>
    <row r="2456" spans="1:6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1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O2456" s="1"/>
      <c r="BP2456" s="1"/>
    </row>
    <row r="2457" spans="1:6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1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O2457" s="1"/>
      <c r="BP2457" s="1"/>
    </row>
    <row r="2458" spans="1:6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1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O2458" s="1"/>
      <c r="BP2458" s="1"/>
    </row>
    <row r="2459" spans="1:6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1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O2459" s="1"/>
      <c r="BP2459" s="1"/>
    </row>
    <row r="2460" spans="1:6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1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O2460" s="1"/>
      <c r="BP2460" s="1"/>
    </row>
    <row r="2461" spans="1:6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1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O2461" s="1"/>
      <c r="BP2461" s="1"/>
    </row>
    <row r="2462" spans="1:6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1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O2462" s="1"/>
      <c r="BP2462" s="1"/>
    </row>
    <row r="2463" spans="1:6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1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O2463" s="1"/>
      <c r="BP2463" s="1"/>
    </row>
    <row r="2464" spans="1:6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1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O2464" s="1"/>
      <c r="BP2464" s="1"/>
    </row>
    <row r="2465" spans="1:6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1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O2465" s="1"/>
      <c r="BP2465" s="1"/>
    </row>
    <row r="2466" spans="1:6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1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O2466" s="1"/>
      <c r="BP2466" s="1"/>
    </row>
    <row r="2467" spans="1:6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1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O2467" s="1"/>
      <c r="BP2467" s="1"/>
    </row>
    <row r="2468" spans="1:6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1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O2468" s="1"/>
      <c r="BP2468" s="1"/>
    </row>
    <row r="2469" spans="1:6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1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O2469" s="1"/>
      <c r="BP2469" s="1"/>
    </row>
    <row r="2470" spans="1:6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1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O2470" s="1"/>
      <c r="BP2470" s="1"/>
    </row>
    <row r="2471" spans="1:6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1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O2471" s="1"/>
      <c r="BP2471" s="1"/>
    </row>
    <row r="2472" spans="1:6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1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O2472" s="1"/>
      <c r="BP2472" s="1"/>
    </row>
    <row r="2473" spans="1:6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1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O2473" s="1"/>
      <c r="BP2473" s="1"/>
    </row>
    <row r="2474" spans="1:6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1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O2474" s="1"/>
      <c r="BP2474" s="1"/>
    </row>
    <row r="2475" spans="1:6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1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O2475" s="1"/>
      <c r="BP2475" s="1"/>
    </row>
    <row r="2476" spans="1:6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1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O2476" s="1"/>
      <c r="BP2476" s="1"/>
    </row>
    <row r="2477" spans="1:6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1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O2477" s="1"/>
      <c r="BP2477" s="1"/>
    </row>
    <row r="2478" spans="1:6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1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O2478" s="1"/>
      <c r="BP2478" s="1"/>
    </row>
    <row r="2479" spans="1:6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1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O2479" s="1"/>
      <c r="BP2479" s="1"/>
    </row>
    <row r="2480" spans="1:6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1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O2480" s="1"/>
      <c r="BP2480" s="1"/>
    </row>
    <row r="2481" spans="1:6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1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O2481" s="1"/>
      <c r="BP2481" s="1"/>
    </row>
    <row r="2482" spans="1:6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1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O2482" s="1"/>
      <c r="BP2482" s="1"/>
    </row>
    <row r="2483" spans="1:6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1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O2483" s="1"/>
      <c r="BP2483" s="1"/>
    </row>
    <row r="2484" spans="1:6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1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O2484" s="1"/>
      <c r="BP2484" s="1"/>
    </row>
    <row r="2485" spans="1:6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1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O2485" s="1"/>
      <c r="BP2485" s="1"/>
    </row>
    <row r="2486" spans="1:6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1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O2486" s="1"/>
      <c r="BP2486" s="1"/>
    </row>
    <row r="2487" spans="1:6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1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O2487" s="1"/>
      <c r="BP2487" s="1"/>
    </row>
    <row r="2488" spans="1:6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1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O2488" s="1"/>
      <c r="BP2488" s="1"/>
    </row>
    <row r="2489" spans="1:6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1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O2489" s="1"/>
      <c r="BP2489" s="1"/>
    </row>
    <row r="2490" spans="1:6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1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O2490" s="1"/>
      <c r="BP2490" s="1"/>
    </row>
    <row r="2491" spans="1:6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1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O2491" s="1"/>
      <c r="BP2491" s="1"/>
    </row>
    <row r="2492" spans="1:6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1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O2492" s="1"/>
      <c r="BP2492" s="1"/>
    </row>
    <row r="2493" spans="1:6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1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O2493" s="1"/>
      <c r="BP2493" s="1"/>
    </row>
    <row r="2494" spans="1:6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1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O2494" s="1"/>
      <c r="BP2494" s="1"/>
    </row>
    <row r="2495" spans="1:6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1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O2495" s="1"/>
      <c r="BP2495" s="1"/>
    </row>
    <row r="2496" spans="1:6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1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O2496" s="1"/>
      <c r="BP2496" s="1"/>
    </row>
    <row r="2497" spans="1:6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1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O2497" s="1"/>
      <c r="BP2497" s="1"/>
    </row>
    <row r="2498" spans="1:6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1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O2498" s="1"/>
      <c r="BP2498" s="1"/>
    </row>
    <row r="2499" spans="1:6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1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O2499" s="1"/>
      <c r="BP2499" s="1"/>
    </row>
    <row r="2500" spans="1:6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1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O2500" s="1"/>
      <c r="BP2500" s="1"/>
    </row>
    <row r="2501" spans="1:6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1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O2501" s="1"/>
      <c r="BP2501" s="1"/>
    </row>
    <row r="2502" spans="1:6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1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O2502" s="1"/>
      <c r="BP2502" s="1"/>
    </row>
    <row r="2503" spans="1:6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1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O2503" s="1"/>
      <c r="BP2503" s="1"/>
    </row>
    <row r="2504" spans="1:6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1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O2504" s="1"/>
      <c r="BP2504" s="1"/>
    </row>
    <row r="2505" spans="1:6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1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O2505" s="1"/>
      <c r="BP2505" s="1"/>
    </row>
    <row r="2506" spans="1:6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1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O2506" s="1"/>
      <c r="BP2506" s="1"/>
    </row>
    <row r="2507" spans="1:6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1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O2507" s="1"/>
      <c r="BP2507" s="1"/>
    </row>
    <row r="2508" spans="1:6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1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O2508" s="1"/>
      <c r="BP2508" s="1"/>
    </row>
    <row r="2509" spans="1:6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1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O2509" s="1"/>
      <c r="BP2509" s="1"/>
    </row>
    <row r="2510" spans="1:6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1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O2510" s="1"/>
      <c r="BP2510" s="1"/>
    </row>
    <row r="2511" spans="1:6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1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O2511" s="1"/>
      <c r="BP2511" s="1"/>
    </row>
    <row r="2512" spans="1:6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1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O2512" s="1"/>
      <c r="BP2512" s="1"/>
    </row>
    <row r="2513" spans="1:6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1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O2513" s="1"/>
      <c r="BP2513" s="1"/>
    </row>
    <row r="2514" spans="1:6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1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O2514" s="1"/>
      <c r="BP2514" s="1"/>
    </row>
    <row r="2515" spans="1:6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1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O2515" s="1"/>
      <c r="BP2515" s="1"/>
    </row>
    <row r="2516" spans="1:6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1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O2516" s="1"/>
      <c r="BP2516" s="1"/>
    </row>
    <row r="2517" spans="1:6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1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O2517" s="1"/>
      <c r="BP2517" s="1"/>
    </row>
    <row r="2518" spans="1:6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1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O2518" s="1"/>
      <c r="BP2518" s="1"/>
    </row>
    <row r="2519" spans="1:6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1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O2519" s="1"/>
      <c r="BP2519" s="1"/>
    </row>
    <row r="2520" spans="1:6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1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O2520" s="1"/>
      <c r="BP2520" s="1"/>
    </row>
    <row r="2521" spans="1:6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1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O2521" s="1"/>
      <c r="BP2521" s="1"/>
    </row>
    <row r="2522" spans="1:6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1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O2522" s="1"/>
      <c r="BP2522" s="1"/>
    </row>
    <row r="2523" spans="1:6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1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O2523" s="1"/>
      <c r="BP2523" s="1"/>
    </row>
    <row r="2524" spans="1:6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1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O2524" s="1"/>
      <c r="BP2524" s="1"/>
    </row>
    <row r="2525" spans="1:6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1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O2525" s="1"/>
      <c r="BP2525" s="1"/>
    </row>
    <row r="2526" spans="1:6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1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O2526" s="1"/>
      <c r="BP2526" s="1"/>
    </row>
    <row r="2527" spans="1:6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1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O2527" s="1"/>
      <c r="BP2527" s="1"/>
    </row>
    <row r="2528" spans="1:6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1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O2528" s="1"/>
      <c r="BP2528" s="1"/>
    </row>
    <row r="2529" spans="1:6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1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O2529" s="1"/>
      <c r="BP2529" s="1"/>
    </row>
    <row r="2530" spans="1:6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1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O2530" s="1"/>
      <c r="BP2530" s="1"/>
    </row>
    <row r="2531" spans="1:6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1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O2531" s="1"/>
      <c r="BP2531" s="1"/>
    </row>
    <row r="2532" spans="1:6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1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O2532" s="1"/>
      <c r="BP2532" s="1"/>
    </row>
    <row r="2533" spans="1:6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1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O2533" s="1"/>
      <c r="BP2533" s="1"/>
    </row>
    <row r="2534" spans="1:6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1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O2534" s="1"/>
      <c r="BP2534" s="1"/>
    </row>
    <row r="2535" spans="1:6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1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O2535" s="1"/>
      <c r="BP2535" s="1"/>
    </row>
    <row r="2536" spans="1:6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1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O2536" s="1"/>
      <c r="BP2536" s="1"/>
    </row>
    <row r="2537" spans="1:6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1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O2537" s="1"/>
      <c r="BP2537" s="1"/>
    </row>
    <row r="2538" spans="1:6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1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O2538" s="1"/>
      <c r="BP2538" s="1"/>
    </row>
    <row r="2539" spans="1:6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1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O2539" s="1"/>
      <c r="BP2539" s="1"/>
    </row>
    <row r="2540" spans="1:6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1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O2540" s="1"/>
      <c r="BP2540" s="1"/>
    </row>
    <row r="2541" spans="1:6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1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O2541" s="1"/>
      <c r="BP2541" s="1"/>
    </row>
    <row r="2542" spans="1:6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1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O2542" s="1"/>
      <c r="BP2542" s="1"/>
    </row>
    <row r="2543" spans="1:6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1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O2543" s="1"/>
      <c r="BP2543" s="1"/>
    </row>
    <row r="2544" spans="1:6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1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O2544" s="1"/>
      <c r="BP2544" s="1"/>
    </row>
    <row r="2545" spans="1:6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1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O2545" s="1"/>
      <c r="BP2545" s="1"/>
    </row>
    <row r="2546" spans="1:6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1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O2546" s="1"/>
      <c r="BP2546" s="1"/>
    </row>
    <row r="2547" spans="1:6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1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O2547" s="1"/>
      <c r="BP2547" s="1"/>
    </row>
    <row r="2548" spans="1:6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1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O2548" s="1"/>
      <c r="BP2548" s="1"/>
    </row>
    <row r="2549" spans="1:6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1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O2549" s="1"/>
      <c r="BP2549" s="1"/>
    </row>
    <row r="2550" spans="1:6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1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O2550" s="1"/>
      <c r="BP2550" s="1"/>
    </row>
    <row r="2551" spans="1:6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1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O2551" s="1"/>
      <c r="BP2551" s="1"/>
    </row>
    <row r="2552" spans="1:6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1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O2552" s="1"/>
      <c r="BP2552" s="1"/>
    </row>
    <row r="2553" spans="1:6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1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O2553" s="1"/>
      <c r="BP2553" s="1"/>
    </row>
    <row r="2554" spans="1:6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1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O2554" s="1"/>
      <c r="BP2554" s="1"/>
    </row>
    <row r="2555" spans="1:6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1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O2555" s="1"/>
      <c r="BP2555" s="1"/>
    </row>
    <row r="2556" spans="1:6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1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O2556" s="1"/>
      <c r="BP2556" s="1"/>
    </row>
    <row r="2557" spans="1:6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1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O2557" s="1"/>
      <c r="BP2557" s="1"/>
    </row>
    <row r="2558" spans="1:6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1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O2558" s="1"/>
      <c r="BP2558" s="1"/>
    </row>
    <row r="2559" spans="1:6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1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O2559" s="1"/>
      <c r="BP2559" s="1"/>
    </row>
    <row r="2560" spans="1:6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1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O2560" s="1"/>
      <c r="BP2560" s="1"/>
    </row>
    <row r="2561" spans="1:6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1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O2561" s="1"/>
      <c r="BP2561" s="1"/>
    </row>
    <row r="2562" spans="1:6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1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O2562" s="1"/>
      <c r="BP2562" s="1"/>
    </row>
    <row r="2563" spans="1:6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1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O2563" s="1"/>
      <c r="BP2563" s="1"/>
    </row>
    <row r="2564" spans="1:6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1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O2564" s="1"/>
      <c r="BP2564" s="1"/>
    </row>
    <row r="2565" spans="1:6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1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O2565" s="1"/>
      <c r="BP2565" s="1"/>
    </row>
    <row r="2566" spans="1:6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1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O2566" s="1"/>
      <c r="BP2566" s="1"/>
    </row>
    <row r="2567" spans="1:6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1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O2567" s="1"/>
      <c r="BP2567" s="1"/>
    </row>
    <row r="2568" spans="1:6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1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O2568" s="1"/>
      <c r="BP2568" s="1"/>
    </row>
    <row r="2569" spans="1:6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1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O2569" s="1"/>
      <c r="BP2569" s="1"/>
    </row>
    <row r="2570" spans="1:6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1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O2570" s="1"/>
      <c r="BP2570" s="1"/>
    </row>
    <row r="2571" spans="1:6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1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O2571" s="1"/>
      <c r="BP2571" s="1"/>
    </row>
    <row r="2572" spans="1:6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1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O2572" s="1"/>
      <c r="BP2572" s="1"/>
    </row>
    <row r="2573" spans="1:6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1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O2573" s="1"/>
      <c r="BP2573" s="1"/>
    </row>
    <row r="2574" spans="1:6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1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O2574" s="1"/>
      <c r="BP2574" s="1"/>
    </row>
    <row r="2575" spans="1:6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1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O2575" s="1"/>
      <c r="BP2575" s="1"/>
    </row>
    <row r="2576" spans="1:6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1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O2576" s="1"/>
      <c r="BP2576" s="1"/>
    </row>
    <row r="2577" spans="1:6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1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O2577" s="1"/>
      <c r="BP2577" s="1"/>
    </row>
    <row r="2578" spans="1:6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1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O2578" s="1"/>
      <c r="BP2578" s="1"/>
    </row>
    <row r="2579" spans="1:6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1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O2579" s="1"/>
      <c r="BP2579" s="1"/>
    </row>
    <row r="2580" spans="1:6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1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O2580" s="1"/>
      <c r="BP2580" s="1"/>
    </row>
    <row r="2581" spans="1:6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1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O2581" s="1"/>
      <c r="BP2581" s="1"/>
    </row>
    <row r="2582" spans="1:6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1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O2582" s="1"/>
      <c r="BP2582" s="1"/>
    </row>
    <row r="2583" spans="1:6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1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O2583" s="1"/>
      <c r="BP2583" s="1"/>
    </row>
    <row r="2584" spans="1:6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1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O2584" s="1"/>
      <c r="BP2584" s="1"/>
    </row>
    <row r="2585" spans="1:6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1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O2585" s="1"/>
      <c r="BP2585" s="1"/>
    </row>
    <row r="2586" spans="1:6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1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O2586" s="1"/>
      <c r="BP2586" s="1"/>
    </row>
    <row r="2587" spans="1:6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1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O2587" s="1"/>
      <c r="BP2587" s="1"/>
    </row>
    <row r="2588" spans="1:6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1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O2588" s="1"/>
      <c r="BP2588" s="1"/>
    </row>
    <row r="2589" spans="1:6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1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O2589" s="1"/>
      <c r="BP2589" s="1"/>
    </row>
    <row r="2590" spans="1:6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1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O2590" s="1"/>
      <c r="BP2590" s="1"/>
    </row>
    <row r="2591" spans="1:6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1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O2591" s="1"/>
      <c r="BP2591" s="1"/>
    </row>
    <row r="2592" spans="1:6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1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O2592" s="1"/>
      <c r="BP2592" s="1"/>
    </row>
    <row r="2593" spans="1:6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1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O2593" s="1"/>
      <c r="BP2593" s="1"/>
    </row>
    <row r="2594" spans="1:6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1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O2594" s="1"/>
      <c r="BP2594" s="1"/>
    </row>
    <row r="2595" spans="1:6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1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O2595" s="1"/>
      <c r="BP2595" s="1"/>
    </row>
    <row r="2596" spans="1:6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1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O2596" s="1"/>
      <c r="BP2596" s="1"/>
    </row>
    <row r="2597" spans="1:6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1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O2597" s="1"/>
      <c r="BP2597" s="1"/>
    </row>
    <row r="2598" spans="1:6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1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O2598" s="1"/>
      <c r="BP2598" s="1"/>
    </row>
    <row r="2599" spans="1:6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1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O2599" s="1"/>
      <c r="BP2599" s="1"/>
    </row>
    <row r="2600" spans="1:6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1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O2600" s="1"/>
      <c r="BP2600" s="1"/>
    </row>
    <row r="2601" spans="1:6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1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O2601" s="1"/>
      <c r="BP2601" s="1"/>
    </row>
    <row r="2602" spans="1:6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1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O2602" s="1"/>
      <c r="BP2602" s="1"/>
    </row>
    <row r="2603" spans="1:6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1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O2603" s="1"/>
      <c r="BP2603" s="1"/>
    </row>
    <row r="2604" spans="1:6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1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O2604" s="1"/>
      <c r="BP2604" s="1"/>
    </row>
    <row r="2605" spans="1:6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1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O2605" s="1"/>
      <c r="BP2605" s="1"/>
    </row>
    <row r="2606" spans="1:6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1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O2606" s="1"/>
      <c r="BP2606" s="1"/>
    </row>
    <row r="2607" spans="1:6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1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O2607" s="1"/>
      <c r="BP2607" s="1"/>
    </row>
    <row r="2608" spans="1:6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1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O2608" s="1"/>
      <c r="BP2608" s="1"/>
    </row>
    <row r="2609" spans="1:6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1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O2609" s="1"/>
      <c r="BP2609" s="1"/>
    </row>
    <row r="2610" spans="1:6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1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O2610" s="1"/>
      <c r="BP2610" s="1"/>
    </row>
    <row r="2611" spans="1:6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1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O2611" s="1"/>
      <c r="BP2611" s="1"/>
    </row>
    <row r="2612" spans="1:6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1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O2612" s="1"/>
      <c r="BP2612" s="1"/>
    </row>
    <row r="2613" spans="1:6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1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O2613" s="1"/>
      <c r="BP2613" s="1"/>
    </row>
    <row r="2614" spans="1:6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1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O2614" s="1"/>
      <c r="BP2614" s="1"/>
    </row>
    <row r="2615" spans="1:6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1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O2615" s="1"/>
      <c r="BP2615" s="1"/>
    </row>
    <row r="2616" spans="1:6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1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O2616" s="1"/>
      <c r="BP2616" s="1"/>
    </row>
    <row r="2617" spans="1:6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1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O2617" s="1"/>
      <c r="BP2617" s="1"/>
    </row>
    <row r="2618" spans="1:6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1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O2618" s="1"/>
      <c r="BP2618" s="1"/>
    </row>
    <row r="2619" spans="1:6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1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O2619" s="1"/>
      <c r="BP2619" s="1"/>
    </row>
    <row r="2620" spans="1:6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1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O2620" s="1"/>
      <c r="BP2620" s="1"/>
    </row>
    <row r="2621" spans="1:6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1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O2621" s="1"/>
      <c r="BP2621" s="1"/>
    </row>
    <row r="2622" spans="1:6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1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O2622" s="1"/>
      <c r="BP2622" s="1"/>
    </row>
    <row r="2623" spans="1:6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1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O2623" s="1"/>
      <c r="BP2623" s="1"/>
    </row>
    <row r="2624" spans="1:6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1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O2624" s="1"/>
      <c r="BP2624" s="1"/>
    </row>
    <row r="2625" spans="1:6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1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O2625" s="1"/>
      <c r="BP2625" s="1"/>
    </row>
    <row r="2626" spans="1:6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1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O2626" s="1"/>
      <c r="BP2626" s="1"/>
    </row>
    <row r="2627" spans="1:6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1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O2627" s="1"/>
      <c r="BP2627" s="1"/>
    </row>
    <row r="2628" spans="1:6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1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O2628" s="1"/>
      <c r="BP2628" s="1"/>
    </row>
    <row r="2629" spans="1:6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1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O2629" s="1"/>
      <c r="BP2629" s="1"/>
    </row>
    <row r="2630" spans="1:6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1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O2630" s="1"/>
      <c r="BP2630" s="1"/>
    </row>
    <row r="2631" spans="1:6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1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O2631" s="1"/>
      <c r="BP2631" s="1"/>
    </row>
    <row r="2632" spans="1:6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1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O2632" s="1"/>
      <c r="BP2632" s="1"/>
    </row>
    <row r="2633" spans="1:6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1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O2633" s="1"/>
      <c r="BP2633" s="1"/>
    </row>
    <row r="2634" spans="1:6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1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O2634" s="1"/>
      <c r="BP2634" s="1"/>
    </row>
    <row r="2635" spans="1:6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1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O2635" s="1"/>
      <c r="BP2635" s="1"/>
    </row>
    <row r="2636" spans="1:6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1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O2636" s="1"/>
      <c r="BP2636" s="1"/>
    </row>
    <row r="2637" spans="1:6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1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O2637" s="1"/>
      <c r="BP2637" s="1"/>
    </row>
    <row r="2638" spans="1:6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1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O2638" s="1"/>
      <c r="BP2638" s="1"/>
    </row>
    <row r="2639" spans="1:6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1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O2639" s="1"/>
      <c r="BP2639" s="1"/>
    </row>
    <row r="2640" spans="1:6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1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O2640" s="1"/>
      <c r="BP2640" s="1"/>
    </row>
    <row r="2641" spans="1:6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1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O2641" s="1"/>
      <c r="BP2641" s="1"/>
    </row>
    <row r="2642" spans="1:6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1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O2642" s="1"/>
      <c r="BP2642" s="1"/>
    </row>
    <row r="2643" spans="1:6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1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O2643" s="1"/>
      <c r="BP2643" s="1"/>
    </row>
    <row r="2644" spans="1:6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1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O2644" s="1"/>
      <c r="BP2644" s="1"/>
    </row>
    <row r="2645" spans="1:6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1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O2645" s="1"/>
      <c r="BP2645" s="1"/>
    </row>
    <row r="2646" spans="1:6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1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O2646" s="1"/>
      <c r="BP2646" s="1"/>
    </row>
    <row r="2647" spans="1:6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1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O2647" s="1"/>
      <c r="BP2647" s="1"/>
    </row>
    <row r="2648" spans="1:6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1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O2648" s="1"/>
      <c r="BP2648" s="1"/>
    </row>
    <row r="2649" spans="1:6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1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O2649" s="1"/>
      <c r="BP2649" s="1"/>
    </row>
    <row r="2650" spans="1:6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1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O2650" s="1"/>
      <c r="BP2650" s="1"/>
    </row>
    <row r="2651" spans="1:6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1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O2651" s="1"/>
      <c r="BP2651" s="1"/>
    </row>
    <row r="2652" spans="1:6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1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O2652" s="1"/>
      <c r="BP2652" s="1"/>
    </row>
    <row r="2653" spans="1:6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1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O2653" s="1"/>
      <c r="BP2653" s="1"/>
    </row>
    <row r="2654" spans="1:6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1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O2654" s="1"/>
      <c r="BP2654" s="1"/>
    </row>
    <row r="2655" spans="1:6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1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O2655" s="1"/>
      <c r="BP2655" s="1"/>
    </row>
    <row r="2656" spans="1:6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1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O2656" s="1"/>
      <c r="BP2656" s="1"/>
    </row>
    <row r="2657" spans="1:6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1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O2657" s="1"/>
      <c r="BP2657" s="1"/>
    </row>
    <row r="2658" spans="1:6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1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O2658" s="1"/>
      <c r="BP2658" s="1"/>
    </row>
    <row r="2659" spans="1:6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1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O2659" s="1"/>
      <c r="BP2659" s="1"/>
    </row>
    <row r="2660" spans="1:6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1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O2660" s="1"/>
      <c r="BP2660" s="1"/>
    </row>
    <row r="2661" spans="1:6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1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O2661" s="1"/>
      <c r="BP2661" s="1"/>
    </row>
    <row r="2662" spans="1:6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1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O2662" s="1"/>
      <c r="BP2662" s="1"/>
    </row>
    <row r="2663" spans="1:6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1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O2663" s="1"/>
      <c r="BP2663" s="1"/>
    </row>
    <row r="2664" spans="1:6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1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O2664" s="1"/>
      <c r="BP2664" s="1"/>
    </row>
    <row r="2665" spans="1:6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1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O2665" s="1"/>
      <c r="BP2665" s="1"/>
    </row>
    <row r="2666" spans="1:6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1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O2666" s="1"/>
      <c r="BP2666" s="1"/>
    </row>
    <row r="2667" spans="1:6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1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O2667" s="1"/>
      <c r="BP2667" s="1"/>
    </row>
    <row r="2668" spans="1:6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1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O2668" s="1"/>
      <c r="BP2668" s="1"/>
    </row>
    <row r="2669" spans="1:6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1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O2669" s="1"/>
      <c r="BP2669" s="1"/>
    </row>
    <row r="2670" spans="1:6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1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O2670" s="1"/>
      <c r="BP2670" s="1"/>
    </row>
    <row r="2671" spans="1:6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1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O2671" s="1"/>
      <c r="BP2671" s="1"/>
    </row>
    <row r="2672" spans="1:6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1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O2672" s="1"/>
      <c r="BP2672" s="1"/>
    </row>
    <row r="2673" spans="1:6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1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O2673" s="1"/>
      <c r="BP2673" s="1"/>
    </row>
    <row r="2674" spans="1:6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1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O2674" s="1"/>
      <c r="BP2674" s="1"/>
    </row>
    <row r="2675" spans="1:6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1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O2675" s="1"/>
      <c r="BP2675" s="1"/>
    </row>
    <row r="2676" spans="1:6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1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O2676" s="1"/>
      <c r="BP2676" s="1"/>
    </row>
    <row r="2677" spans="1:6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1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O2677" s="1"/>
      <c r="BP2677" s="1"/>
    </row>
    <row r="2678" spans="1:6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1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O2678" s="1"/>
      <c r="BP2678" s="1"/>
    </row>
    <row r="2679" spans="1:6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1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O2679" s="1"/>
      <c r="BP2679" s="1"/>
    </row>
    <row r="2680" spans="1:6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1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O2680" s="1"/>
      <c r="BP2680" s="1"/>
    </row>
    <row r="2681" spans="1:6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1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O2681" s="1"/>
      <c r="BP2681" s="1"/>
    </row>
    <row r="2682" spans="1:6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1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O2682" s="1"/>
      <c r="BP2682" s="1"/>
    </row>
    <row r="2683" spans="1:6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1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O2683" s="1"/>
      <c r="BP2683" s="1"/>
    </row>
    <row r="2684" spans="1:6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1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O2684" s="1"/>
      <c r="BP2684" s="1"/>
    </row>
    <row r="2685" spans="1:6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1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O2685" s="1"/>
      <c r="BP2685" s="1"/>
    </row>
    <row r="2686" spans="1:6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1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O2686" s="1"/>
      <c r="BP2686" s="1"/>
    </row>
    <row r="2687" spans="1:6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1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O2687" s="1"/>
      <c r="BP2687" s="1"/>
    </row>
    <row r="2688" spans="1:6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1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O2688" s="1"/>
      <c r="BP2688" s="1"/>
    </row>
    <row r="2689" spans="1:6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1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O2689" s="1"/>
      <c r="BP2689" s="1"/>
    </row>
    <row r="2690" spans="1:6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1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O2690" s="1"/>
      <c r="BP2690" s="1"/>
    </row>
    <row r="2691" spans="1:6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1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O2691" s="1"/>
      <c r="BP2691" s="1"/>
    </row>
    <row r="2692" spans="1:6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1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O2692" s="1"/>
      <c r="BP2692" s="1"/>
    </row>
    <row r="2693" spans="1:6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1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O2693" s="1"/>
      <c r="BP2693" s="1"/>
    </row>
    <row r="2694" spans="1:6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1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O2694" s="1"/>
      <c r="BP2694" s="1"/>
    </row>
    <row r="2695" spans="1:6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1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O2695" s="1"/>
      <c r="BP2695" s="1"/>
    </row>
    <row r="2696" spans="1:6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1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O2696" s="1"/>
      <c r="BP2696" s="1"/>
    </row>
    <row r="2697" spans="1:6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1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O2697" s="1"/>
      <c r="BP2697" s="1"/>
    </row>
    <row r="2698" spans="1:6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1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O2698" s="1"/>
      <c r="BP2698" s="1"/>
    </row>
    <row r="2699" spans="1:6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1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O2699" s="1"/>
      <c r="BP2699" s="1"/>
    </row>
    <row r="2700" spans="1:6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1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O2700" s="1"/>
      <c r="BP2700" s="1"/>
    </row>
    <row r="2701" spans="1:6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1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O2701" s="1"/>
      <c r="BP2701" s="1"/>
    </row>
    <row r="2702" spans="1:6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1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O2702" s="1"/>
      <c r="BP2702" s="1"/>
    </row>
    <row r="2703" spans="1:6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1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O2703" s="1"/>
      <c r="BP2703" s="1"/>
    </row>
    <row r="2704" spans="1:6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1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O2704" s="1"/>
      <c r="BP2704" s="1"/>
    </row>
    <row r="2705" spans="1:6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1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O2705" s="1"/>
      <c r="BP2705" s="1"/>
    </row>
    <row r="2706" spans="1:6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1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O2706" s="1"/>
      <c r="BP2706" s="1"/>
    </row>
    <row r="2707" spans="1:6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1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O2707" s="1"/>
      <c r="BP2707" s="1"/>
    </row>
    <row r="2708" spans="1:6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1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O2708" s="1"/>
      <c r="BP2708" s="1"/>
    </row>
    <row r="2709" spans="1:6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1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O2709" s="1"/>
      <c r="BP2709" s="1"/>
    </row>
    <row r="2710" spans="1:6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1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O2710" s="1"/>
      <c r="BP2710" s="1"/>
    </row>
    <row r="2711" spans="1:6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1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O2711" s="1"/>
      <c r="BP2711" s="1"/>
    </row>
    <row r="2712" spans="1:6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1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O2712" s="1"/>
      <c r="BP2712" s="1"/>
    </row>
    <row r="2713" spans="1:6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1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O2713" s="1"/>
      <c r="BP2713" s="1"/>
    </row>
    <row r="2714" spans="1:6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1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O2714" s="1"/>
      <c r="BP2714" s="1"/>
    </row>
    <row r="2715" spans="1:6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1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O2715" s="1"/>
      <c r="BP2715" s="1"/>
    </row>
    <row r="2716" spans="1:6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1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O2716" s="1"/>
      <c r="BP2716" s="1"/>
    </row>
    <row r="2717" spans="1:6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1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O2717" s="1"/>
      <c r="BP2717" s="1"/>
    </row>
    <row r="2718" spans="1:6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1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O2718" s="1"/>
      <c r="BP2718" s="1"/>
    </row>
    <row r="2719" spans="1:6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1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O2719" s="1"/>
      <c r="BP2719" s="1"/>
    </row>
    <row r="2720" spans="1:6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1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O2720" s="1"/>
      <c r="BP2720" s="1"/>
    </row>
    <row r="2721" spans="1:6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1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O2721" s="1"/>
      <c r="BP2721" s="1"/>
    </row>
    <row r="2722" spans="1:6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1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O2722" s="1"/>
      <c r="BP2722" s="1"/>
    </row>
    <row r="2723" spans="1:6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1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O2723" s="1"/>
      <c r="BP2723" s="1"/>
    </row>
    <row r="2724" spans="1:6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1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O2724" s="1"/>
      <c r="BP2724" s="1"/>
    </row>
    <row r="2725" spans="1:6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1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O2725" s="1"/>
      <c r="BP2725" s="1"/>
    </row>
    <row r="2726" spans="1:6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1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O2726" s="1"/>
      <c r="BP2726" s="1"/>
    </row>
    <row r="2727" spans="1:6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1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O2727" s="1"/>
      <c r="BP2727" s="1"/>
    </row>
    <row r="2728" spans="1:6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1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O2728" s="1"/>
      <c r="BP2728" s="1"/>
    </row>
    <row r="2729" spans="1:6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1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O2729" s="1"/>
      <c r="BP2729" s="1"/>
    </row>
    <row r="2730" spans="1:6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1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O2730" s="1"/>
      <c r="BP2730" s="1"/>
    </row>
    <row r="2731" spans="1:6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1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O2731" s="1"/>
      <c r="BP2731" s="1"/>
    </row>
    <row r="2732" spans="1:6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1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O2732" s="1"/>
      <c r="BP2732" s="1"/>
    </row>
    <row r="2733" spans="1:6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1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O2733" s="1"/>
      <c r="BP2733" s="1"/>
    </row>
    <row r="2734" spans="1:6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1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O2734" s="1"/>
      <c r="BP2734" s="1"/>
    </row>
    <row r="2735" spans="1:6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1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O2735" s="1"/>
      <c r="BP2735" s="1"/>
    </row>
    <row r="2736" spans="1:6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1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O2736" s="1"/>
      <c r="BP2736" s="1"/>
    </row>
    <row r="2737" spans="1:6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1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O2737" s="1"/>
      <c r="BP2737" s="1"/>
    </row>
    <row r="2738" spans="1:6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1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O2738" s="1"/>
      <c r="BP2738" s="1"/>
    </row>
    <row r="2739" spans="1:6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1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O2739" s="1"/>
      <c r="BP2739" s="1"/>
    </row>
    <row r="2740" spans="1:6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1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O2740" s="1"/>
      <c r="BP2740" s="1"/>
    </row>
    <row r="2741" spans="1:6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1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O2741" s="1"/>
      <c r="BP2741" s="1"/>
    </row>
    <row r="2742" spans="1:6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1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O2742" s="1"/>
      <c r="BP2742" s="1"/>
    </row>
    <row r="2743" spans="1:6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1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O2743" s="1"/>
      <c r="BP2743" s="1"/>
    </row>
    <row r="2744" spans="1:6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1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O2744" s="1"/>
      <c r="BP2744" s="1"/>
    </row>
    <row r="2745" spans="1:6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1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O2745" s="1"/>
      <c r="BP2745" s="1"/>
    </row>
    <row r="2746" spans="1:6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1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O2746" s="1"/>
      <c r="BP2746" s="1"/>
    </row>
    <row r="2747" spans="1:6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1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O2747" s="1"/>
      <c r="BP2747" s="1"/>
    </row>
    <row r="2748" spans="1:6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1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O2748" s="1"/>
      <c r="BP2748" s="1"/>
    </row>
    <row r="2749" spans="1:6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1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O2749" s="1"/>
      <c r="BP2749" s="1"/>
    </row>
    <row r="2750" spans="1:6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1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O2750" s="1"/>
      <c r="BP2750" s="1"/>
    </row>
    <row r="2751" spans="1:6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1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O2751" s="1"/>
      <c r="BP2751" s="1"/>
    </row>
    <row r="2752" spans="1:6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1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O2752" s="1"/>
      <c r="BP2752" s="1"/>
    </row>
    <row r="2753" spans="1:6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1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O2753" s="1"/>
      <c r="BP2753" s="1"/>
    </row>
    <row r="2754" spans="1:6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1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O2754" s="1"/>
      <c r="BP2754" s="1"/>
    </row>
    <row r="2755" spans="1:6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1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O2755" s="1"/>
      <c r="BP2755" s="1"/>
    </row>
    <row r="2756" spans="1:6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1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O2756" s="1"/>
      <c r="BP2756" s="1"/>
    </row>
    <row r="2757" spans="1:6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1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O2757" s="1"/>
      <c r="BP2757" s="1"/>
    </row>
    <row r="2758" spans="1:6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1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O2758" s="1"/>
      <c r="BP2758" s="1"/>
    </row>
    <row r="2759" spans="1:6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1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O2759" s="1"/>
      <c r="BP2759" s="1"/>
    </row>
    <row r="2760" spans="1:6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1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O2760" s="1"/>
      <c r="BP2760" s="1"/>
    </row>
    <row r="2761" spans="1:6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1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O2761" s="1"/>
      <c r="BP2761" s="1"/>
    </row>
    <row r="2762" spans="1:6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1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O2762" s="1"/>
      <c r="BP2762" s="1"/>
    </row>
    <row r="2763" spans="1:6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1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O2763" s="1"/>
      <c r="BP2763" s="1"/>
    </row>
    <row r="2764" spans="1:6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1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O2764" s="1"/>
      <c r="BP2764" s="1"/>
    </row>
    <row r="2765" spans="1:6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1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O2765" s="1"/>
      <c r="BP2765" s="1"/>
    </row>
    <row r="2766" spans="1:6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1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O2766" s="1"/>
      <c r="BP2766" s="1"/>
    </row>
    <row r="2767" spans="1:6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1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O2767" s="1"/>
      <c r="BP2767" s="1"/>
    </row>
    <row r="2768" spans="1:6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1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O2768" s="1"/>
      <c r="BP2768" s="1"/>
    </row>
    <row r="2769" spans="1:6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1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O2769" s="1"/>
      <c r="BP2769" s="1"/>
    </row>
    <row r="2770" spans="1:6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1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O2770" s="1"/>
      <c r="BP2770" s="1"/>
    </row>
    <row r="2771" spans="1:6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1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O2771" s="1"/>
      <c r="BP2771" s="1"/>
    </row>
    <row r="2772" spans="1:6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1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O2772" s="1"/>
      <c r="BP2772" s="1"/>
    </row>
    <row r="2773" spans="1:6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1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O2773" s="1"/>
      <c r="BP2773" s="1"/>
    </row>
    <row r="2774" spans="1:6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1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O2774" s="1"/>
      <c r="BP2774" s="1"/>
    </row>
    <row r="2775" spans="1:6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1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O2775" s="1"/>
      <c r="BP2775" s="1"/>
    </row>
    <row r="2776" spans="1:6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1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O2776" s="1"/>
      <c r="BP2776" s="1"/>
    </row>
    <row r="2777" spans="1:6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1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O2777" s="1"/>
      <c r="BP2777" s="1"/>
    </row>
    <row r="2778" spans="1:6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1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O2778" s="1"/>
      <c r="BP2778" s="1"/>
    </row>
    <row r="2779" spans="1:6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1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O2779" s="1"/>
      <c r="BP2779" s="1"/>
    </row>
    <row r="2780" spans="1:6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1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O2780" s="1"/>
      <c r="BP2780" s="1"/>
    </row>
    <row r="2781" spans="1:6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1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O2781" s="1"/>
      <c r="BP2781" s="1"/>
    </row>
    <row r="2782" spans="1:6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1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O2782" s="1"/>
      <c r="BP2782" s="1"/>
    </row>
    <row r="2783" spans="1:6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1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O2783" s="1"/>
      <c r="BP2783" s="1"/>
    </row>
    <row r="2784" spans="1:6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1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O2784" s="1"/>
      <c r="BP2784" s="1"/>
    </row>
    <row r="2785" spans="1:6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1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O2785" s="1"/>
      <c r="BP2785" s="1"/>
    </row>
    <row r="2786" spans="1:6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1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O2786" s="1"/>
      <c r="BP2786" s="1"/>
    </row>
    <row r="2787" spans="1:6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1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O2787" s="1"/>
      <c r="BP2787" s="1"/>
    </row>
    <row r="2788" spans="1:6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1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O2788" s="1"/>
      <c r="BP2788" s="1"/>
    </row>
    <row r="2789" spans="1:6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1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O2789" s="1"/>
      <c r="BP2789" s="1"/>
    </row>
    <row r="2790" spans="1:6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1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O2790" s="1"/>
      <c r="BP2790" s="1"/>
    </row>
    <row r="2791" spans="1:6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1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O2791" s="1"/>
      <c r="BP2791" s="1"/>
    </row>
    <row r="2792" spans="1:6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1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O2792" s="1"/>
      <c r="BP2792" s="1"/>
    </row>
    <row r="2793" spans="1:6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1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O2793" s="1"/>
      <c r="BP2793" s="1"/>
    </row>
    <row r="2794" spans="1:6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1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O2794" s="1"/>
      <c r="BP2794" s="1"/>
    </row>
    <row r="2795" spans="1:6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1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O2795" s="1"/>
      <c r="BP2795" s="1"/>
    </row>
    <row r="2796" spans="1:6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1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O2796" s="1"/>
      <c r="BP2796" s="1"/>
    </row>
    <row r="2797" spans="1:6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1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O2797" s="1"/>
      <c r="BP2797" s="1"/>
    </row>
    <row r="2798" spans="1:6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1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O2798" s="1"/>
      <c r="BP2798" s="1"/>
    </row>
    <row r="2799" spans="1:6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1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O2799" s="1"/>
      <c r="BP2799" s="1"/>
    </row>
    <row r="2800" spans="1:6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1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O2800" s="1"/>
      <c r="BP2800" s="1"/>
    </row>
    <row r="2801" spans="1:6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1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O2801" s="1"/>
      <c r="BP2801" s="1"/>
    </row>
    <row r="2802" spans="1:6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1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O2802" s="1"/>
      <c r="BP2802" s="1"/>
    </row>
    <row r="2803" spans="1:6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1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O2803" s="1"/>
      <c r="BP2803" s="1"/>
    </row>
    <row r="2804" spans="1:6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1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O2804" s="1"/>
      <c r="BP2804" s="1"/>
    </row>
    <row r="2805" spans="1:6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1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O2805" s="1"/>
      <c r="BP2805" s="1"/>
    </row>
    <row r="2806" spans="1:6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1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O2806" s="1"/>
      <c r="BP2806" s="1"/>
    </row>
    <row r="2807" spans="1:6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1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O2807" s="1"/>
      <c r="BP2807" s="1"/>
    </row>
    <row r="2808" spans="1:6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1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O2808" s="1"/>
      <c r="BP2808" s="1"/>
    </row>
    <row r="2809" spans="1:6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1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O2809" s="1"/>
      <c r="BP2809" s="1"/>
    </row>
    <row r="2810" spans="1:6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1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O2810" s="1"/>
      <c r="BP2810" s="1"/>
    </row>
    <row r="2811" spans="1:6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1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O2811" s="1"/>
      <c r="BP2811" s="1"/>
    </row>
    <row r="2812" spans="1:6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1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O2812" s="1"/>
      <c r="BP2812" s="1"/>
    </row>
    <row r="2813" spans="1:6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1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O2813" s="1"/>
      <c r="BP2813" s="1"/>
    </row>
    <row r="2814" spans="1:6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1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O2814" s="1"/>
      <c r="BP2814" s="1"/>
    </row>
    <row r="2815" spans="1:6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1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O2815" s="1"/>
      <c r="BP2815" s="1"/>
    </row>
    <row r="2816" spans="1:6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1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O2816" s="1"/>
      <c r="BP2816" s="1"/>
    </row>
    <row r="2817" spans="1:6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1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O2817" s="1"/>
      <c r="BP2817" s="1"/>
    </row>
    <row r="2818" spans="1:6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1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O2818" s="1"/>
      <c r="BP2818" s="1"/>
    </row>
    <row r="2819" spans="1:6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1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O2819" s="1"/>
      <c r="BP2819" s="1"/>
    </row>
    <row r="2820" spans="1:6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1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O2820" s="1"/>
      <c r="BP2820" s="1"/>
    </row>
    <row r="2821" spans="1:6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1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O2821" s="1"/>
      <c r="BP2821" s="1"/>
    </row>
    <row r="2822" spans="1:6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1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O2822" s="1"/>
      <c r="BP2822" s="1"/>
    </row>
    <row r="2823" spans="1:6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1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O2823" s="1"/>
      <c r="BP2823" s="1"/>
    </row>
    <row r="2824" spans="1:6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1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O2824" s="1"/>
      <c r="BP2824" s="1"/>
    </row>
    <row r="2825" spans="1:6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1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O2825" s="1"/>
      <c r="BP2825" s="1"/>
    </row>
    <row r="2826" spans="1:6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1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O2826" s="1"/>
      <c r="BP2826" s="1"/>
    </row>
    <row r="2827" spans="1:6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1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O2827" s="1"/>
      <c r="BP2827" s="1"/>
    </row>
    <row r="2828" spans="1:6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1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O2828" s="1"/>
      <c r="BP2828" s="1"/>
    </row>
    <row r="2829" spans="1:6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1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O2829" s="1"/>
      <c r="BP2829" s="1"/>
    </row>
    <row r="2830" spans="1:6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1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O2830" s="1"/>
      <c r="BP2830" s="1"/>
    </row>
    <row r="2831" spans="1:6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1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O2831" s="1"/>
      <c r="BP2831" s="1"/>
    </row>
    <row r="2832" spans="1:6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1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O2832" s="1"/>
      <c r="BP2832" s="1"/>
    </row>
    <row r="2833" spans="1:6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1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O2833" s="1"/>
      <c r="BP2833" s="1"/>
    </row>
    <row r="2834" spans="1:6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1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O2834" s="1"/>
      <c r="BP2834" s="1"/>
    </row>
    <row r="2835" spans="1:6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1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O2835" s="1"/>
      <c r="BP2835" s="1"/>
    </row>
    <row r="2836" spans="1:6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1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O2836" s="1"/>
      <c r="BP2836" s="1"/>
    </row>
    <row r="2837" spans="1:6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1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O2837" s="1"/>
      <c r="BP2837" s="1"/>
    </row>
    <row r="2838" spans="1:6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1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O2838" s="1"/>
      <c r="BP2838" s="1"/>
    </row>
    <row r="2839" spans="1:6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1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O2839" s="1"/>
      <c r="BP2839" s="1"/>
    </row>
    <row r="2840" spans="1:6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1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O2840" s="1"/>
      <c r="BP2840" s="1"/>
    </row>
    <row r="2841" spans="1:6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1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O2841" s="1"/>
      <c r="BP2841" s="1"/>
    </row>
    <row r="2842" spans="1:6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1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O2842" s="1"/>
      <c r="BP2842" s="1"/>
    </row>
    <row r="2843" spans="1:6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1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O2843" s="1"/>
      <c r="BP2843" s="1"/>
    </row>
    <row r="2844" spans="1:6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1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O2844" s="1"/>
      <c r="BP2844" s="1"/>
    </row>
    <row r="2845" spans="1:6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1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O2845" s="1"/>
      <c r="BP2845" s="1"/>
    </row>
    <row r="2846" spans="1:6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1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O2846" s="1"/>
      <c r="BP2846" s="1"/>
    </row>
    <row r="2847" spans="1:6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1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O2847" s="1"/>
      <c r="BP2847" s="1"/>
    </row>
    <row r="2848" spans="1:6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1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O2848" s="1"/>
      <c r="BP2848" s="1"/>
    </row>
    <row r="2849" spans="1:6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1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O2849" s="1"/>
      <c r="BP2849" s="1"/>
    </row>
    <row r="2850" spans="1:6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1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O2850" s="1"/>
      <c r="BP2850" s="1"/>
    </row>
    <row r="2851" spans="1:6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1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O2851" s="1"/>
      <c r="BP2851" s="1"/>
    </row>
    <row r="2852" spans="1:6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1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O2852" s="1"/>
      <c r="BP2852" s="1"/>
    </row>
    <row r="2853" spans="1:6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1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O2853" s="1"/>
      <c r="BP2853" s="1"/>
    </row>
    <row r="2854" spans="1:6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1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O2854" s="1"/>
      <c r="BP2854" s="1"/>
    </row>
    <row r="2855" spans="1:6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1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O2855" s="1"/>
      <c r="BP2855" s="1"/>
    </row>
    <row r="2856" spans="1:6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1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O2856" s="1"/>
      <c r="BP2856" s="1"/>
    </row>
    <row r="2857" spans="1:6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1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O2857" s="1"/>
      <c r="BP2857" s="1"/>
    </row>
    <row r="2858" spans="1:6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1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O2858" s="1"/>
      <c r="BP2858" s="1"/>
    </row>
    <row r="2859" spans="1:6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1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O2859" s="1"/>
      <c r="BP2859" s="1"/>
    </row>
    <row r="2860" spans="1:6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1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O2860" s="1"/>
      <c r="BP2860" s="1"/>
    </row>
    <row r="2861" spans="1:6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1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O2861" s="1"/>
      <c r="BP2861" s="1"/>
    </row>
    <row r="2862" spans="1:6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1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O2862" s="1"/>
      <c r="BP2862" s="1"/>
    </row>
    <row r="2863" spans="1:6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1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O2863" s="1"/>
      <c r="BP2863" s="1"/>
    </row>
    <row r="2864" spans="1:6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1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O2864" s="1"/>
      <c r="BP2864" s="1"/>
    </row>
    <row r="2865" spans="1:6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1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O2865" s="1"/>
      <c r="BP2865" s="1"/>
    </row>
    <row r="2866" spans="1:6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1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O2866" s="1"/>
      <c r="BP2866" s="1"/>
    </row>
    <row r="2867" spans="1:6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1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O2867" s="1"/>
      <c r="BP2867" s="1"/>
    </row>
    <row r="2868" spans="1:6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1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O2868" s="1"/>
      <c r="BP2868" s="1"/>
    </row>
    <row r="2869" spans="1:6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1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O2869" s="1"/>
      <c r="BP2869" s="1"/>
    </row>
    <row r="2870" spans="1:6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1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O2870" s="1"/>
      <c r="BP2870" s="1"/>
    </row>
    <row r="2871" spans="1:6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1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O2871" s="1"/>
      <c r="BP2871" s="1"/>
    </row>
    <row r="2872" spans="1:6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1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O2872" s="1"/>
      <c r="BP2872" s="1"/>
    </row>
    <row r="2873" spans="1:6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1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O2873" s="1"/>
      <c r="BP2873" s="1"/>
    </row>
    <row r="2874" spans="1:6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1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O2874" s="1"/>
      <c r="BP2874" s="1"/>
    </row>
    <row r="2875" spans="1:6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1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O2875" s="1"/>
      <c r="BP2875" s="1"/>
    </row>
    <row r="2876" spans="1:6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1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O2876" s="1"/>
      <c r="BP2876" s="1"/>
    </row>
    <row r="2877" spans="1:6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1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O2877" s="1"/>
      <c r="BP2877" s="1"/>
    </row>
    <row r="2878" spans="1:6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1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O2878" s="1"/>
      <c r="BP2878" s="1"/>
    </row>
    <row r="2879" spans="1:6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1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O2879" s="1"/>
      <c r="BP2879" s="1"/>
    </row>
    <row r="2880" spans="1:6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1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O2880" s="1"/>
      <c r="BP2880" s="1"/>
    </row>
    <row r="2881" spans="1:6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1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O2881" s="1"/>
      <c r="BP2881" s="1"/>
    </row>
    <row r="2882" spans="1:68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1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O2882" s="1"/>
      <c r="BP2882" s="1"/>
    </row>
    <row r="2883" spans="1:68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1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O2883" s="1"/>
      <c r="BP2883" s="1"/>
    </row>
    <row r="2884" spans="1:68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1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O2884" s="1"/>
      <c r="BP2884" s="1"/>
    </row>
    <row r="2885" spans="1:68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1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O2885" s="1"/>
      <c r="BP2885" s="1"/>
    </row>
    <row r="2886" spans="1:68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1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O2886" s="1"/>
      <c r="BP2886" s="1"/>
    </row>
    <row r="2887" spans="1:68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1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O2887" s="1"/>
      <c r="BP2887" s="1"/>
    </row>
    <row r="2888" spans="1:68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1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O2888" s="1"/>
      <c r="BP2888" s="1"/>
    </row>
    <row r="2889" spans="1:68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1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O2889" s="1"/>
      <c r="BP2889" s="1"/>
    </row>
    <row r="2890" spans="1:68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1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O2890" s="1"/>
      <c r="BP2890" s="1"/>
    </row>
    <row r="2891" spans="1:68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1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O2891" s="1"/>
      <c r="BP2891" s="1"/>
    </row>
    <row r="2892" spans="1:68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1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O2892" s="1"/>
      <c r="BP2892" s="1"/>
    </row>
    <row r="2893" spans="1:68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1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O2893" s="1"/>
      <c r="BP2893" s="1"/>
    </row>
    <row r="2894" spans="1:68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1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O2894" s="1"/>
      <c r="BP2894" s="1"/>
    </row>
    <row r="2895" spans="1:68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1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O2895" s="1"/>
      <c r="BP2895" s="1"/>
    </row>
    <row r="2896" spans="1:68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1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O2896" s="1"/>
      <c r="BP2896" s="1"/>
    </row>
    <row r="2897" spans="1:68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1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O2897" s="1"/>
      <c r="BP2897" s="1"/>
    </row>
    <row r="2898" spans="1:68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1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O2898" s="1"/>
      <c r="BP2898" s="1"/>
    </row>
    <row r="2899" spans="1:68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1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O2899" s="1"/>
      <c r="BP2899" s="1"/>
    </row>
    <row r="2900" spans="1:68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1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O2900" s="1"/>
      <c r="BP2900" s="1"/>
    </row>
    <row r="2901" spans="1:68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1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O2901" s="1"/>
      <c r="BP2901" s="1"/>
    </row>
    <row r="2902" spans="1:68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1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O2902" s="1"/>
      <c r="BP2902" s="1"/>
    </row>
    <row r="2903" spans="1:68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1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O2903" s="1"/>
      <c r="BP2903" s="1"/>
    </row>
    <row r="2904" spans="1:68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1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O2904" s="1"/>
      <c r="BP2904" s="1"/>
    </row>
    <row r="2905" spans="1:68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1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O2905" s="1"/>
      <c r="BP2905" s="1"/>
    </row>
    <row r="2906" spans="1:68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1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O2906" s="1"/>
      <c r="BP2906" s="1"/>
    </row>
    <row r="2907" spans="1:68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1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O2907" s="1"/>
      <c r="BP2907" s="1"/>
    </row>
    <row r="2908" spans="1:68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1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O2908" s="1"/>
      <c r="BP2908" s="1"/>
    </row>
    <row r="2909" spans="1:68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1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O2909" s="1"/>
      <c r="BP2909" s="1"/>
    </row>
    <row r="2910" spans="1:68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1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O2910" s="1"/>
      <c r="BP2910" s="1"/>
    </row>
    <row r="2911" spans="1:68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1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O2911" s="1"/>
      <c r="BP2911" s="1"/>
    </row>
    <row r="2912" spans="1:68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1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O2912" s="1"/>
      <c r="BP2912" s="1"/>
    </row>
    <row r="2913" spans="1:68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1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O2913" s="1"/>
      <c r="BP2913" s="1"/>
    </row>
    <row r="2914" spans="1:68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1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O2914" s="1"/>
      <c r="BP2914" s="1"/>
    </row>
    <row r="2915" spans="1:68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1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O2915" s="1"/>
      <c r="BP2915" s="1"/>
    </row>
    <row r="2916" spans="1:68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1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O2916" s="1"/>
      <c r="BP2916" s="1"/>
    </row>
    <row r="2917" spans="1:68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1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O2917" s="1"/>
      <c r="BP2917" s="1"/>
    </row>
    <row r="2918" spans="1:68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1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O2918" s="1"/>
      <c r="BP2918" s="1"/>
    </row>
    <row r="2919" spans="1:68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1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O2919" s="1"/>
      <c r="BP2919" s="1"/>
    </row>
    <row r="2920" spans="1:68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1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O2920" s="1"/>
      <c r="BP2920" s="1"/>
    </row>
    <row r="2921" spans="1:68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1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O2921" s="1"/>
      <c r="BP2921" s="1"/>
    </row>
    <row r="2922" spans="1:68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1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O2922" s="1"/>
      <c r="BP2922" s="1"/>
    </row>
    <row r="2923" spans="1:68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1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O2923" s="1"/>
      <c r="BP2923" s="1"/>
    </row>
    <row r="2924" spans="1:68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1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O2924" s="1"/>
      <c r="BP2924" s="1"/>
    </row>
    <row r="2925" spans="1:68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1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O2925" s="1"/>
      <c r="BP2925" s="1"/>
    </row>
    <row r="2926" spans="1:68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1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O2926" s="1"/>
      <c r="BP2926" s="1"/>
    </row>
    <row r="2927" spans="1:68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1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O2927" s="1"/>
      <c r="BP2927" s="1"/>
    </row>
    <row r="2928" spans="1:68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1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O2928" s="1"/>
      <c r="BP2928" s="1"/>
    </row>
    <row r="2929" spans="1:68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1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O2929" s="1"/>
      <c r="BP2929" s="1"/>
    </row>
    <row r="2930" spans="1:68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1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O2930" s="1"/>
      <c r="BP2930" s="1"/>
    </row>
    <row r="2931" spans="1:68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1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O2931" s="1"/>
      <c r="BP2931" s="1"/>
    </row>
    <row r="2932" spans="1:68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1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O2932" s="1"/>
      <c r="BP2932" s="1"/>
    </row>
    <row r="2933" spans="1:68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1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O2933" s="1"/>
      <c r="BP2933" s="1"/>
    </row>
    <row r="2934" spans="1:68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1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O2934" s="1"/>
      <c r="BP2934" s="1"/>
    </row>
    <row r="2935" spans="1:68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1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O2935" s="1"/>
      <c r="BP2935" s="1"/>
    </row>
    <row r="2936" spans="1:68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1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O2936" s="1"/>
      <c r="BP2936" s="1"/>
    </row>
    <row r="2937" spans="1:68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1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O2937" s="1"/>
      <c r="BP2937" s="1"/>
    </row>
    <row r="2938" spans="1:68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1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O2938" s="1"/>
      <c r="BP2938" s="1"/>
    </row>
    <row r="2939" spans="1:68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1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O2939" s="1"/>
      <c r="BP2939" s="1"/>
    </row>
    <row r="2940" spans="1:68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1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O2940" s="1"/>
      <c r="BP2940" s="1"/>
    </row>
    <row r="2941" spans="1:68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1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O2941" s="1"/>
      <c r="BP2941" s="1"/>
    </row>
    <row r="2942" spans="1:68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1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O2942" s="1"/>
      <c r="BP2942" s="1"/>
    </row>
    <row r="2943" spans="1:68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1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O2943" s="1"/>
      <c r="BP2943" s="1"/>
    </row>
    <row r="2944" spans="1:68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1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O2944" s="1"/>
      <c r="BP2944" s="1"/>
    </row>
    <row r="2945" spans="1:68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1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O2945" s="1"/>
      <c r="BP2945" s="1"/>
    </row>
    <row r="2946" spans="1:68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1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O2946" s="1"/>
      <c r="BP2946" s="1"/>
    </row>
    <row r="2947" spans="1:68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1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O2947" s="1"/>
      <c r="BP2947" s="1"/>
    </row>
    <row r="2948" spans="1:68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1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O2948" s="1"/>
      <c r="BP2948" s="1"/>
    </row>
    <row r="2949" spans="1:68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1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O2949" s="1"/>
      <c r="BP2949" s="1"/>
    </row>
    <row r="2950" spans="1:68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1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O2950" s="1"/>
      <c r="BP2950" s="1"/>
    </row>
    <row r="2951" spans="1:68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1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O2951" s="1"/>
      <c r="BP2951" s="1"/>
    </row>
    <row r="2952" spans="1:68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1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O2952" s="1"/>
      <c r="BP2952" s="1"/>
    </row>
    <row r="2953" spans="1:68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1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O2953" s="1"/>
      <c r="BP2953" s="1"/>
    </row>
    <row r="2954" spans="1:68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1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O2954" s="1"/>
      <c r="BP2954" s="1"/>
    </row>
    <row r="2955" spans="1:68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1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O2955" s="1"/>
      <c r="BP2955" s="1"/>
    </row>
    <row r="2956" spans="1:68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1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O2956" s="1"/>
      <c r="BP2956" s="1"/>
    </row>
    <row r="2957" spans="1:68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1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O2957" s="1"/>
      <c r="BP2957" s="1"/>
    </row>
    <row r="2958" spans="1:68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1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O2958" s="1"/>
      <c r="BP2958" s="1"/>
    </row>
    <row r="2959" spans="1:68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1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O2959" s="1"/>
      <c r="BP2959" s="1"/>
    </row>
    <row r="2960" spans="1:68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1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O2960" s="1"/>
      <c r="BP2960" s="1"/>
    </row>
    <row r="2961" spans="1:68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1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O2961" s="1"/>
      <c r="BP2961" s="1"/>
    </row>
    <row r="2962" spans="1:68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1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O2962" s="1"/>
      <c r="BP2962" s="1"/>
    </row>
    <row r="2963" spans="1:68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1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O2963" s="1"/>
      <c r="BP2963" s="1"/>
    </row>
    <row r="2964" spans="1:68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1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O2964" s="1"/>
      <c r="BP2964" s="1"/>
    </row>
    <row r="2965" spans="1:68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1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O2965" s="1"/>
      <c r="BP2965" s="1"/>
    </row>
    <row r="2966" spans="1:68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1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O2966" s="1"/>
      <c r="BP2966" s="1"/>
    </row>
    <row r="2967" spans="1:68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1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O2967" s="1"/>
      <c r="BP2967" s="1"/>
    </row>
    <row r="2968" spans="1:68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1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O2968" s="1"/>
      <c r="BP2968" s="1"/>
    </row>
    <row r="2969" spans="1:68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1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O2969" s="1"/>
      <c r="BP2969" s="1"/>
    </row>
    <row r="2970" spans="1:68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1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O2970" s="1"/>
      <c r="BP2970" s="1"/>
    </row>
    <row r="2971" spans="1:68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1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O2971" s="1"/>
      <c r="BP2971" s="1"/>
    </row>
    <row r="2972" spans="1:68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1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O2972" s="1"/>
      <c r="BP2972" s="1"/>
    </row>
    <row r="2973" spans="1:68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1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O2973" s="1"/>
      <c r="BP2973" s="1"/>
    </row>
    <row r="2974" spans="1:68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1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O2974" s="1"/>
      <c r="BP2974" s="1"/>
    </row>
    <row r="2975" spans="1:68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1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O2975" s="1"/>
      <c r="BP2975" s="1"/>
    </row>
    <row r="2976" spans="1:68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1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O2976" s="1"/>
      <c r="BP2976" s="1"/>
    </row>
    <row r="2977" spans="1:68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1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O2977" s="1"/>
      <c r="BP2977" s="1"/>
    </row>
    <row r="2978" spans="1:68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1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O2978" s="1"/>
      <c r="BP2978" s="1"/>
    </row>
    <row r="2979" spans="1:68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1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O2979" s="1"/>
      <c r="BP2979" s="1"/>
    </row>
    <row r="2980" spans="1:68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1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O2980" s="1"/>
      <c r="BP2980" s="1"/>
    </row>
    <row r="2981" spans="1:68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1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O2981" s="1"/>
      <c r="BP2981" s="1"/>
    </row>
    <row r="2982" spans="1:68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1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O2982" s="1"/>
      <c r="BP2982" s="1"/>
    </row>
    <row r="2983" spans="1:68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1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O2983" s="1"/>
      <c r="BP2983" s="1"/>
    </row>
    <row r="2984" spans="1:68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1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O2984" s="1"/>
      <c r="BP2984" s="1"/>
    </row>
    <row r="2985" spans="1:68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1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O2985" s="1"/>
      <c r="BP2985" s="1"/>
    </row>
    <row r="2986" spans="1:68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1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O2986" s="1"/>
      <c r="BP2986" s="1"/>
    </row>
    <row r="2987" spans="1:68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1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O2987" s="1"/>
      <c r="BP2987" s="1"/>
    </row>
    <row r="2988" spans="1:68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1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O2988" s="1"/>
      <c r="BP2988" s="1"/>
    </row>
    <row r="2989" spans="1:68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1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O2989" s="1"/>
      <c r="BP2989" s="1"/>
    </row>
    <row r="2990" spans="1:68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1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O2990" s="1"/>
      <c r="BP2990" s="1"/>
    </row>
    <row r="2991" spans="1:68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1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O2991" s="1"/>
      <c r="BP2991" s="1"/>
    </row>
    <row r="2992" spans="1:68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1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O2992" s="1"/>
      <c r="BP2992" s="1"/>
    </row>
    <row r="2993" spans="1:68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1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O2993" s="1"/>
      <c r="BP2993" s="1"/>
    </row>
    <row r="2994" spans="1:68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1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O2994" s="1"/>
      <c r="BP2994" s="1"/>
    </row>
    <row r="2995" spans="1:68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1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O2995" s="1"/>
      <c r="BP2995" s="1"/>
    </row>
    <row r="2996" spans="1:68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1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O2996" s="1"/>
      <c r="BP2996" s="1"/>
    </row>
    <row r="2997" spans="1:68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1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O2997" s="1"/>
      <c r="BP2997" s="1"/>
    </row>
    <row r="2998" spans="1:68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1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O2998" s="1"/>
      <c r="BP2998" s="1"/>
    </row>
    <row r="2999" spans="1:68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1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O2999" s="1"/>
      <c r="BP2999" s="1"/>
    </row>
    <row r="3000" spans="1:68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1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O3000" s="1"/>
      <c r="BP3000" s="1"/>
    </row>
    <row r="3001" spans="1:68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1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O3001" s="1"/>
      <c r="BP3001" s="1"/>
    </row>
    <row r="3002" spans="1:68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1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O3002" s="1"/>
      <c r="BP3002" s="1"/>
    </row>
    <row r="3003" spans="1:68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1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O3003" s="1"/>
      <c r="BP3003" s="1"/>
    </row>
    <row r="3004" spans="1:68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1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O3004" s="1"/>
      <c r="BP3004" s="1"/>
    </row>
    <row r="3005" spans="1:68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1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O3005" s="1"/>
      <c r="BP3005" s="1"/>
    </row>
    <row r="3006" spans="1:68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1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O3006" s="1"/>
      <c r="BP3006" s="1"/>
    </row>
    <row r="3007" spans="1:68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1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O3007" s="1"/>
      <c r="BP3007" s="1"/>
    </row>
    <row r="3008" spans="1:68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1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O3008" s="1"/>
      <c r="BP3008" s="1"/>
    </row>
    <row r="3009" spans="1:68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1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O3009" s="1"/>
      <c r="BP3009" s="1"/>
    </row>
    <row r="3010" spans="1:68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1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O3010" s="1"/>
      <c r="BP3010" s="1"/>
    </row>
    <row r="3011" spans="1:68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1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O3011" s="1"/>
      <c r="BP3011" s="1"/>
    </row>
    <row r="3012" spans="1:68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1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O3012" s="1"/>
      <c r="BP3012" s="1"/>
    </row>
    <row r="3013" spans="1:68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1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O3013" s="1"/>
      <c r="BP3013" s="1"/>
    </row>
    <row r="3014" spans="1:68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1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O3014" s="1"/>
      <c r="BP3014" s="1"/>
    </row>
    <row r="3015" spans="1:68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1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O3015" s="1"/>
      <c r="BP3015" s="1"/>
    </row>
    <row r="3016" spans="1:68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1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O3016" s="1"/>
      <c r="BP3016" s="1"/>
    </row>
    <row r="3017" spans="1:68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1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O3017" s="1"/>
      <c r="BP3017" s="1"/>
    </row>
    <row r="3018" spans="1:68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1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O3018" s="1"/>
      <c r="BP3018" s="1"/>
    </row>
    <row r="3019" spans="1:68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1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O3019" s="1"/>
      <c r="BP3019" s="1"/>
    </row>
    <row r="3020" spans="1:68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1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O3020" s="1"/>
      <c r="BP3020" s="1"/>
    </row>
    <row r="3021" spans="1:68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1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O3021" s="1"/>
      <c r="BP3021" s="1"/>
    </row>
    <row r="3022" spans="1:68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1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O3022" s="1"/>
      <c r="BP3022" s="1"/>
    </row>
    <row r="3023" spans="1:68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1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O3023" s="1"/>
      <c r="BP3023" s="1"/>
    </row>
    <row r="3024" spans="1:68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1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O3024" s="1"/>
      <c r="BP3024" s="1"/>
    </row>
    <row r="3025" spans="1:68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1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O3025" s="1"/>
      <c r="BP3025" s="1"/>
    </row>
    <row r="3026" spans="1:68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1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O3026" s="1"/>
      <c r="BP3026" s="1"/>
    </row>
    <row r="3027" spans="1:68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1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O3027" s="1"/>
      <c r="BP3027" s="1"/>
    </row>
    <row r="3028" spans="1:68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1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O3028" s="1"/>
      <c r="BP3028" s="1"/>
    </row>
    <row r="3029" spans="1:68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1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O3029" s="1"/>
      <c r="BP3029" s="1"/>
    </row>
    <row r="3030" spans="1:68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1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O3030" s="1"/>
      <c r="BP3030" s="1"/>
    </row>
    <row r="3031" spans="1:68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1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O3031" s="1"/>
      <c r="BP3031" s="1"/>
    </row>
    <row r="3032" spans="1:68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1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O3032" s="1"/>
      <c r="BP3032" s="1"/>
    </row>
    <row r="3033" spans="1:68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1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O3033" s="1"/>
      <c r="BP3033" s="1"/>
    </row>
    <row r="3034" spans="1:68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1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O3034" s="1"/>
      <c r="BP3034" s="1"/>
    </row>
    <row r="3035" spans="1:68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1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O3035" s="1"/>
      <c r="BP3035" s="1"/>
    </row>
    <row r="3036" spans="1:68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1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O3036" s="1"/>
      <c r="BP3036" s="1"/>
    </row>
    <row r="3037" spans="1:68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1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O3037" s="1"/>
      <c r="BP3037" s="1"/>
    </row>
    <row r="3038" spans="1:68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1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O3038" s="1"/>
      <c r="BP3038" s="1"/>
    </row>
    <row r="3039" spans="1:68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1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O3039" s="1"/>
      <c r="BP3039" s="1"/>
    </row>
    <row r="3040" spans="1:68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1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O3040" s="1"/>
      <c r="BP3040" s="1"/>
    </row>
    <row r="3041" spans="1:68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1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O3041" s="1"/>
      <c r="BP3041" s="1"/>
    </row>
    <row r="3042" spans="1:68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1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O3042" s="1"/>
      <c r="BP3042" s="1"/>
    </row>
    <row r="3043" spans="1:68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1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O3043" s="1"/>
      <c r="BP3043" s="1"/>
    </row>
    <row r="3044" spans="1:68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1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O3044" s="1"/>
      <c r="BP3044" s="1"/>
    </row>
    <row r="3045" spans="1:68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1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O3045" s="1"/>
      <c r="BP3045" s="1"/>
    </row>
    <row r="3046" spans="1:68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1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O3046" s="1"/>
      <c r="BP3046" s="1"/>
    </row>
    <row r="3047" spans="1:68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1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O3047" s="1"/>
      <c r="BP3047" s="1"/>
    </row>
    <row r="3048" spans="1:68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1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O3048" s="1"/>
      <c r="BP3048" s="1"/>
    </row>
    <row r="3049" spans="1:68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1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O3049" s="1"/>
      <c r="BP3049" s="1"/>
    </row>
    <row r="3050" spans="1:68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1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O3050" s="1"/>
      <c r="BP3050" s="1"/>
    </row>
    <row r="3051" spans="1:68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1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O3051" s="1"/>
      <c r="BP3051" s="1"/>
    </row>
    <row r="3052" spans="1:68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1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O3052" s="1"/>
      <c r="BP3052" s="1"/>
    </row>
    <row r="3053" spans="1:68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1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O3053" s="1"/>
      <c r="BP3053" s="1"/>
    </row>
    <row r="3054" spans="1:68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1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O3054" s="1"/>
      <c r="BP3054" s="1"/>
    </row>
    <row r="3055" spans="1:68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1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O3055" s="1"/>
      <c r="BP3055" s="1"/>
    </row>
    <row r="3056" spans="1:68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1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O3056" s="1"/>
      <c r="BP3056" s="1"/>
    </row>
    <row r="3057" spans="1:68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1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O3057" s="1"/>
      <c r="BP3057" s="1"/>
    </row>
    <row r="3058" spans="1:68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1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O3058" s="1"/>
      <c r="BP3058" s="1"/>
    </row>
    <row r="3059" spans="1:68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1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O3059" s="1"/>
      <c r="BP3059" s="1"/>
    </row>
    <row r="3060" spans="1:68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1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O3060" s="1"/>
      <c r="BP3060" s="1"/>
    </row>
    <row r="3061" spans="1:68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1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O3061" s="1"/>
      <c r="BP3061" s="1"/>
    </row>
    <row r="3062" spans="1:68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1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O3062" s="1"/>
      <c r="BP3062" s="1"/>
    </row>
    <row r="3063" spans="1:68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1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O3063" s="1"/>
      <c r="BP3063" s="1"/>
    </row>
    <row r="3064" spans="1:68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1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O3064" s="1"/>
      <c r="BP3064" s="1"/>
    </row>
    <row r="3065" spans="1:68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1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O3065" s="1"/>
      <c r="BP3065" s="1"/>
    </row>
    <row r="3066" spans="1:68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1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O3066" s="1"/>
      <c r="BP3066" s="1"/>
    </row>
    <row r="3067" spans="1:68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1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O3067" s="1"/>
      <c r="BP3067" s="1"/>
    </row>
    <row r="3068" spans="1:68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1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O3068" s="1"/>
      <c r="BP3068" s="1"/>
    </row>
    <row r="3069" spans="1:68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1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O3069" s="1"/>
      <c r="BP3069" s="1"/>
    </row>
    <row r="3070" spans="1:68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1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O3070" s="1"/>
      <c r="BP3070" s="1"/>
    </row>
    <row r="3071" spans="1:68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1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O3071" s="1"/>
      <c r="BP3071" s="1"/>
    </row>
    <row r="3072" spans="1:68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1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O3072" s="1"/>
      <c r="BP3072" s="1"/>
    </row>
    <row r="3073" spans="1:68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1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O3073" s="1"/>
      <c r="BP3073" s="1"/>
    </row>
    <row r="3074" spans="1:68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1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O3074" s="1"/>
      <c r="BP3074" s="1"/>
    </row>
    <row r="3075" spans="1:68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1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O3075" s="1"/>
      <c r="BP3075" s="1"/>
    </row>
    <row r="3076" spans="1:68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1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O3076" s="1"/>
      <c r="BP3076" s="1"/>
    </row>
    <row r="3077" spans="1:68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1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O3077" s="1"/>
      <c r="BP3077" s="1"/>
    </row>
    <row r="3078" spans="1:68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1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O3078" s="1"/>
      <c r="BP3078" s="1"/>
    </row>
    <row r="3079" spans="1:68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1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O3079" s="1"/>
      <c r="BP3079" s="1"/>
    </row>
    <row r="3080" spans="1:68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1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O3080" s="1"/>
      <c r="BP3080" s="1"/>
    </row>
    <row r="3081" spans="1:68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1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O3081" s="1"/>
      <c r="BP3081" s="1"/>
    </row>
    <row r="3082" spans="1:68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1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O3082" s="1"/>
      <c r="BP3082" s="1"/>
    </row>
    <row r="3083" spans="1:68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1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O3083" s="1"/>
      <c r="BP3083" s="1"/>
    </row>
    <row r="3084" spans="1:68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1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O3084" s="1"/>
      <c r="BP3084" s="1"/>
    </row>
    <row r="3085" spans="1:68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1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O3085" s="1"/>
      <c r="BP3085" s="1"/>
    </row>
    <row r="3086" spans="1:68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1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O3086" s="1"/>
      <c r="BP3086" s="1"/>
    </row>
    <row r="3087" spans="1:68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1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O3087" s="1"/>
      <c r="BP3087" s="1"/>
    </row>
    <row r="3088" spans="1:68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1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O3088" s="1"/>
      <c r="BP3088" s="1"/>
    </row>
    <row r="3089" spans="1:68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1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O3089" s="1"/>
      <c r="BP3089" s="1"/>
    </row>
    <row r="3090" spans="1:68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1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O3090" s="1"/>
      <c r="BP3090" s="1"/>
    </row>
    <row r="3091" spans="1:68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1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O3091" s="1"/>
      <c r="BP3091" s="1"/>
    </row>
    <row r="3092" spans="1:68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1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O3092" s="1"/>
      <c r="BP3092" s="1"/>
    </row>
    <row r="3093" spans="1:68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1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O3093" s="1"/>
      <c r="BP3093" s="1"/>
    </row>
    <row r="3094" spans="1:68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1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O3094" s="1"/>
      <c r="BP3094" s="1"/>
    </row>
    <row r="3095" spans="1:68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1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O3095" s="1"/>
      <c r="BP3095" s="1"/>
    </row>
    <row r="3096" spans="1:68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1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O3096" s="1"/>
      <c r="BP3096" s="1"/>
    </row>
    <row r="3097" spans="1:68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1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O3097" s="1"/>
      <c r="BP3097" s="1"/>
    </row>
    <row r="3098" spans="1:68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1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O3098" s="1"/>
      <c r="BP3098" s="1"/>
    </row>
    <row r="3099" spans="1:68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1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O3099" s="1"/>
      <c r="BP3099" s="1"/>
    </row>
    <row r="3100" spans="1:68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1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O3100" s="1"/>
      <c r="BP3100" s="1"/>
    </row>
    <row r="3101" spans="1:68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1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O3101" s="1"/>
      <c r="BP3101" s="1"/>
    </row>
    <row r="3102" spans="1:68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1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O3102" s="1"/>
      <c r="BP3102" s="1"/>
    </row>
    <row r="3103" spans="1:68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1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O3103" s="1"/>
      <c r="BP3103" s="1"/>
    </row>
    <row r="3104" spans="1:68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1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O3104" s="1"/>
      <c r="BP3104" s="1"/>
    </row>
    <row r="3105" spans="1:68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1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O3105" s="1"/>
      <c r="BP3105" s="1"/>
    </row>
    <row r="3106" spans="1:68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1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O3106" s="1"/>
      <c r="BP3106" s="1"/>
    </row>
    <row r="3107" spans="1:68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1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O3107" s="1"/>
      <c r="BP3107" s="1"/>
    </row>
    <row r="3108" spans="1:68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1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O3108" s="1"/>
      <c r="BP3108" s="1"/>
    </row>
    <row r="3109" spans="1:68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1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O3109" s="1"/>
      <c r="BP3109" s="1"/>
    </row>
    <row r="3110" spans="1:68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1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O3110" s="1"/>
      <c r="BP3110" s="1"/>
    </row>
    <row r="3111" spans="1:68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1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O3111" s="1"/>
      <c r="BP3111" s="1"/>
    </row>
    <row r="3112" spans="1:68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1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O3112" s="1"/>
      <c r="BP3112" s="1"/>
    </row>
    <row r="3113" spans="1:68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1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O3113" s="1"/>
      <c r="BP3113" s="1"/>
    </row>
    <row r="3114" spans="1:68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1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O3114" s="1"/>
      <c r="BP3114" s="1"/>
    </row>
    <row r="3115" spans="1:68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1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O3115" s="1"/>
      <c r="BP3115" s="1"/>
    </row>
    <row r="3116" spans="1:68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1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O3116" s="1"/>
      <c r="BP3116" s="1"/>
    </row>
    <row r="3117" spans="1:68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1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O3117" s="1"/>
      <c r="BP3117" s="1"/>
    </row>
    <row r="3118" spans="1:68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1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O3118" s="1"/>
      <c r="BP3118" s="1"/>
    </row>
    <row r="3119" spans="1:68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1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O3119" s="1"/>
      <c r="BP3119" s="1"/>
    </row>
    <row r="3120" spans="1:68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1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O3120" s="1"/>
      <c r="BP3120" s="1"/>
    </row>
    <row r="3121" spans="1:68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1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O3121" s="1"/>
      <c r="BP3121" s="1"/>
    </row>
    <row r="3122" spans="1:68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1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O3122" s="1"/>
      <c r="BP3122" s="1"/>
    </row>
    <row r="3123" spans="1:68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1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O3123" s="1"/>
      <c r="BP3123" s="1"/>
    </row>
    <row r="3124" spans="1:68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1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O3124" s="1"/>
      <c r="BP3124" s="1"/>
    </row>
    <row r="3125" spans="1:68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1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O3125" s="1"/>
      <c r="BP3125" s="1"/>
    </row>
    <row r="3126" spans="1:68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1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O3126" s="1"/>
      <c r="BP3126" s="1"/>
    </row>
    <row r="3127" spans="1:68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1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O3127" s="1"/>
      <c r="BP3127" s="1"/>
    </row>
    <row r="3128" spans="1:68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1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O3128" s="1"/>
      <c r="BP3128" s="1"/>
    </row>
    <row r="3129" spans="1:68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1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O3129" s="1"/>
      <c r="BP3129" s="1"/>
    </row>
    <row r="3130" spans="1:68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1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O3130" s="1"/>
      <c r="BP3130" s="1"/>
    </row>
    <row r="3131" spans="1:68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1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O3131" s="1"/>
      <c r="BP3131" s="1"/>
    </row>
    <row r="3132" spans="1:68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1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O3132" s="1"/>
      <c r="BP3132" s="1"/>
    </row>
    <row r="3133" spans="1:68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1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O3133" s="1"/>
      <c r="BP3133" s="1"/>
    </row>
    <row r="3134" spans="1:68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1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O3134" s="1"/>
      <c r="BP3134" s="1"/>
    </row>
    <row r="3135" spans="1:68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1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O3135" s="1"/>
      <c r="BP3135" s="1"/>
    </row>
    <row r="3136" spans="1:68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1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O3136" s="1"/>
      <c r="BP3136" s="1"/>
    </row>
    <row r="3137" spans="1:68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1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O3137" s="1"/>
      <c r="BP3137" s="1"/>
    </row>
    <row r="3138" spans="1:68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1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O3138" s="1"/>
      <c r="BP3138" s="1"/>
    </row>
    <row r="3139" spans="1:68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1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O3139" s="1"/>
      <c r="BP3139" s="1"/>
    </row>
    <row r="3140" spans="1:68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1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O3140" s="1"/>
      <c r="BP3140" s="1"/>
    </row>
    <row r="3141" spans="1:68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1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O3141" s="1"/>
      <c r="BP3141" s="1"/>
    </row>
    <row r="3142" spans="1:68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1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O3142" s="1"/>
      <c r="BP3142" s="1"/>
    </row>
    <row r="3143" spans="1:68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1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O3143" s="1"/>
      <c r="BP3143" s="1"/>
    </row>
    <row r="3144" spans="1:68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1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O3144" s="1"/>
      <c r="BP3144" s="1"/>
    </row>
    <row r="3145" spans="1:68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1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O3145" s="1"/>
      <c r="BP3145" s="1"/>
    </row>
    <row r="3146" spans="1:68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1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O3146" s="1"/>
      <c r="BP3146" s="1"/>
    </row>
    <row r="3147" spans="1:68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1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O3147" s="1"/>
      <c r="BP3147" s="1"/>
    </row>
    <row r="3148" spans="1:68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1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O3148" s="1"/>
      <c r="BP3148" s="1"/>
    </row>
    <row r="3149" spans="1:68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1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O3149" s="1"/>
      <c r="BP3149" s="1"/>
    </row>
    <row r="3150" spans="1:68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1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O3150" s="1"/>
      <c r="BP3150" s="1"/>
    </row>
    <row r="3151" spans="1:68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1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O3151" s="1"/>
      <c r="BP3151" s="1"/>
    </row>
    <row r="3152" spans="1:68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1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O3152" s="1"/>
      <c r="BP3152" s="1"/>
    </row>
    <row r="3153" spans="1:68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1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O3153" s="1"/>
      <c r="BP3153" s="1"/>
    </row>
    <row r="3154" spans="1:68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1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O3154" s="1"/>
      <c r="BP3154" s="1"/>
    </row>
    <row r="3155" spans="1:68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1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O3155" s="1"/>
      <c r="BP3155" s="1"/>
    </row>
    <row r="3156" spans="1:68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1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O3156" s="1"/>
      <c r="BP3156" s="1"/>
    </row>
    <row r="3157" spans="1:68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1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O3157" s="1"/>
      <c r="BP3157" s="1"/>
    </row>
    <row r="3158" spans="1:68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1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O3158" s="1"/>
      <c r="BP3158" s="1"/>
    </row>
    <row r="3159" spans="1:68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1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O3159" s="1"/>
      <c r="BP3159" s="1"/>
    </row>
    <row r="3160" spans="1:68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1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O3160" s="1"/>
      <c r="BP3160" s="1"/>
    </row>
    <row r="3161" spans="1:68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1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O3161" s="1"/>
      <c r="BP3161" s="1"/>
    </row>
    <row r="3162" spans="1:68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1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O3162" s="1"/>
      <c r="BP3162" s="1"/>
    </row>
    <row r="3163" spans="1:68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1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O3163" s="1"/>
      <c r="BP3163" s="1"/>
    </row>
    <row r="3164" spans="1:68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1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O3164" s="1"/>
      <c r="BP3164" s="1"/>
    </row>
    <row r="3165" spans="1:68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1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O3165" s="1"/>
      <c r="BP3165" s="1"/>
    </row>
    <row r="3166" spans="1:68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1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O3166" s="1"/>
      <c r="BP3166" s="1"/>
    </row>
    <row r="3167" spans="1:68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1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O3167" s="1"/>
      <c r="BP3167" s="1"/>
    </row>
    <row r="3168" spans="1:68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1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O3168" s="1"/>
      <c r="BP3168" s="1"/>
    </row>
    <row r="3169" spans="1:68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1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O3169" s="1"/>
      <c r="BP3169" s="1"/>
    </row>
    <row r="3170" spans="1:68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1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O3170" s="1"/>
      <c r="BP3170" s="1"/>
    </row>
    <row r="3171" spans="1:68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1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O3171" s="1"/>
      <c r="BP3171" s="1"/>
    </row>
    <row r="3172" spans="1:68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1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O3172" s="1"/>
      <c r="BP3172" s="1"/>
    </row>
    <row r="3173" spans="1:68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1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O3173" s="1"/>
      <c r="BP3173" s="1"/>
    </row>
    <row r="3174" spans="1:68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1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O3174" s="1"/>
      <c r="BP3174" s="1"/>
    </row>
    <row r="3175" spans="1:68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1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O3175" s="1"/>
      <c r="BP3175" s="1"/>
    </row>
    <row r="3176" spans="1:68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1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O3176" s="1"/>
      <c r="BP3176" s="1"/>
    </row>
    <row r="3177" spans="1:68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1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O3177" s="1"/>
      <c r="BP3177" s="1"/>
    </row>
    <row r="3178" spans="1:68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1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O3178" s="1"/>
      <c r="BP3178" s="1"/>
    </row>
    <row r="3179" spans="1:68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1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O3179" s="1"/>
      <c r="BP3179" s="1"/>
    </row>
    <row r="3180" spans="1:68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1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O3180" s="1"/>
      <c r="BP3180" s="1"/>
    </row>
    <row r="3181" spans="1:68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1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O3181" s="1"/>
      <c r="BP3181" s="1"/>
    </row>
    <row r="3182" spans="1:68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1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O3182" s="1"/>
      <c r="BP3182" s="1"/>
    </row>
    <row r="3183" spans="1:68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1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O3183" s="1"/>
      <c r="BP3183" s="1"/>
    </row>
    <row r="3184" spans="1:68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1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O3184" s="1"/>
      <c r="BP3184" s="1"/>
    </row>
    <row r="3185" spans="1:68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1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O3185" s="1"/>
      <c r="BP3185" s="1"/>
    </row>
    <row r="3186" spans="1:68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1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O3186" s="1"/>
      <c r="BP3186" s="1"/>
    </row>
    <row r="3187" spans="1:68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1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O3187" s="1"/>
      <c r="BP3187" s="1"/>
    </row>
    <row r="3188" spans="1:68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1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O3188" s="1"/>
      <c r="BP3188" s="1"/>
    </row>
    <row r="3189" spans="1:68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1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O3189" s="1"/>
      <c r="BP3189" s="1"/>
    </row>
    <row r="3190" spans="1:68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1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O3190" s="1"/>
      <c r="BP3190" s="1"/>
    </row>
    <row r="3191" spans="1:68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1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O3191" s="1"/>
      <c r="BP3191" s="1"/>
    </row>
    <row r="3192" spans="1:68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1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O3192" s="1"/>
      <c r="BP3192" s="1"/>
    </row>
    <row r="3193" spans="1:68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1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O3193" s="1"/>
      <c r="BP3193" s="1"/>
    </row>
    <row r="3194" spans="1:68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1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O3194" s="1"/>
      <c r="BP3194" s="1"/>
    </row>
    <row r="3195" spans="1:68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1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O3195" s="1"/>
      <c r="BP3195" s="1"/>
    </row>
    <row r="3196" spans="1:68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1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O3196" s="1"/>
      <c r="BP3196" s="1"/>
    </row>
    <row r="3197" spans="1:68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1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O3197" s="1"/>
      <c r="BP3197" s="1"/>
    </row>
    <row r="3198" spans="1:68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1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O3198" s="1"/>
      <c r="BP3198" s="1"/>
    </row>
    <row r="3199" spans="1:68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1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O3199" s="1"/>
      <c r="BP3199" s="1"/>
    </row>
    <row r="3200" spans="1:68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1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O3200" s="1"/>
      <c r="BP3200" s="1"/>
    </row>
    <row r="3201" spans="1:68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1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O3201" s="1"/>
      <c r="BP3201" s="1"/>
    </row>
    <row r="3202" spans="1:68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1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O3202" s="1"/>
      <c r="BP3202" s="1"/>
    </row>
    <row r="3203" spans="1:68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1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O3203" s="1"/>
      <c r="BP3203" s="1"/>
    </row>
    <row r="3204" spans="1:68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1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O3204" s="1"/>
      <c r="BP3204" s="1"/>
    </row>
    <row r="3205" spans="1:68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1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O3205" s="1"/>
      <c r="BP3205" s="1"/>
    </row>
    <row r="3206" spans="1:68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1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O3206" s="1"/>
      <c r="BP3206" s="1"/>
    </row>
    <row r="3207" spans="1:68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1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O3207" s="1"/>
      <c r="BP3207" s="1"/>
    </row>
    <row r="3208" spans="1:68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1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O3208" s="1"/>
      <c r="BP3208" s="1"/>
    </row>
    <row r="3209" spans="1:68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1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O3209" s="1"/>
      <c r="BP3209" s="1"/>
    </row>
    <row r="3210" spans="1:68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1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O3210" s="1"/>
      <c r="BP3210" s="1"/>
    </row>
    <row r="3211" spans="1:68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1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O3211" s="1"/>
      <c r="BP3211" s="1"/>
    </row>
    <row r="3212" spans="1:68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1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O3212" s="1"/>
      <c r="BP3212" s="1"/>
    </row>
    <row r="3213" spans="1:68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1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O3213" s="1"/>
      <c r="BP3213" s="1"/>
    </row>
    <row r="3214" spans="1:68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1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O3214" s="1"/>
      <c r="BP3214" s="1"/>
    </row>
    <row r="3215" spans="1:68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1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O3215" s="1"/>
      <c r="BP3215" s="1"/>
    </row>
    <row r="3216" spans="1:68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1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O3216" s="1"/>
      <c r="BP3216" s="1"/>
    </row>
    <row r="3217" spans="1:68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1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O3217" s="1"/>
      <c r="BP3217" s="1"/>
    </row>
    <row r="3218" spans="1:68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1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O3218" s="1"/>
      <c r="BP3218" s="1"/>
    </row>
    <row r="3219" spans="1:68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1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O3219" s="1"/>
      <c r="BP3219" s="1"/>
    </row>
    <row r="3220" spans="1:68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1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O3220" s="1"/>
      <c r="BP3220" s="1"/>
    </row>
    <row r="3221" spans="1:68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1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O3221" s="1"/>
      <c r="BP3221" s="1"/>
    </row>
    <row r="3222" spans="1:68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1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O3222" s="1"/>
      <c r="BP3222" s="1"/>
    </row>
    <row r="3223" spans="1:68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1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O3223" s="1"/>
      <c r="BP3223" s="1"/>
    </row>
    <row r="3224" spans="1:68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1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O3224" s="1"/>
      <c r="BP3224" s="1"/>
    </row>
    <row r="3225" spans="1:68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1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O3225" s="1"/>
      <c r="BP3225" s="1"/>
    </row>
    <row r="3226" spans="1:68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1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O3226" s="1"/>
      <c r="BP3226" s="1"/>
    </row>
    <row r="3227" spans="1:68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1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O3227" s="1"/>
      <c r="BP3227" s="1"/>
    </row>
    <row r="3228" spans="1:68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1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O3228" s="1"/>
      <c r="BP3228" s="1"/>
    </row>
    <row r="3229" spans="1:68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1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O3229" s="1"/>
      <c r="BP3229" s="1"/>
    </row>
    <row r="3230" spans="1:68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1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O3230" s="1"/>
      <c r="BP3230" s="1"/>
    </row>
    <row r="3231" spans="1:68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1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O3231" s="1"/>
      <c r="BP3231" s="1"/>
    </row>
    <row r="3232" spans="1:68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1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O3232" s="1"/>
      <c r="BP3232" s="1"/>
    </row>
    <row r="3233" spans="1:68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1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O3233" s="1"/>
      <c r="BP3233" s="1"/>
    </row>
    <row r="3234" spans="1:68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1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O3234" s="1"/>
      <c r="BP3234" s="1"/>
    </row>
    <row r="3235" spans="1:68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1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O3235" s="1"/>
      <c r="BP3235" s="1"/>
    </row>
    <row r="3236" spans="1:68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1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O3236" s="1"/>
      <c r="BP3236" s="1"/>
    </row>
    <row r="3237" spans="1:68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1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O3237" s="1"/>
      <c r="BP3237" s="1"/>
    </row>
    <row r="3238" spans="1:68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1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O3238" s="1"/>
      <c r="BP3238" s="1"/>
    </row>
    <row r="3239" spans="1:68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1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O3239" s="1"/>
      <c r="BP3239" s="1"/>
    </row>
    <row r="3240" spans="1:68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1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O3240" s="1"/>
      <c r="BP3240" s="1"/>
    </row>
    <row r="3241" spans="1:68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1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O3241" s="1"/>
      <c r="BP3241" s="1"/>
    </row>
    <row r="3242" spans="1:68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1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O3242" s="1"/>
      <c r="BP3242" s="1"/>
    </row>
    <row r="3243" spans="1:68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1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O3243" s="1"/>
      <c r="BP3243" s="1"/>
    </row>
    <row r="3244" spans="1:68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1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O3244" s="1"/>
      <c r="BP3244" s="1"/>
    </row>
    <row r="3245" spans="1:68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1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O3245" s="1"/>
      <c r="BP3245" s="1"/>
    </row>
    <row r="3246" spans="1:68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1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O3246" s="1"/>
      <c r="BP3246" s="1"/>
    </row>
    <row r="3247" spans="1:68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1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O3247" s="1"/>
      <c r="BP3247" s="1"/>
    </row>
    <row r="3248" spans="1:68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1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O3248" s="1"/>
      <c r="BP3248" s="1"/>
    </row>
    <row r="3249" spans="1:68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1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O3249" s="1"/>
      <c r="BP3249" s="1"/>
    </row>
    <row r="3250" spans="1:68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1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O3250" s="1"/>
      <c r="BP3250" s="1"/>
    </row>
    <row r="3251" spans="1:68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1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O3251" s="1"/>
      <c r="BP3251" s="1"/>
    </row>
    <row r="3252" spans="1:68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1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O3252" s="1"/>
      <c r="BP3252" s="1"/>
    </row>
    <row r="3253" spans="1:68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1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O3253" s="1"/>
      <c r="BP3253" s="1"/>
    </row>
    <row r="3254" spans="1:68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1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O3254" s="1"/>
      <c r="BP3254" s="1"/>
    </row>
    <row r="3255" spans="1:68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1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O3255" s="1"/>
      <c r="BP3255" s="1"/>
    </row>
    <row r="3256" spans="1:68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1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O3256" s="1"/>
      <c r="BP3256" s="1"/>
    </row>
    <row r="3257" spans="1:68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1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O3257" s="1"/>
      <c r="BP3257" s="1"/>
    </row>
    <row r="3258" spans="1:68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1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O3258" s="1"/>
      <c r="BP3258" s="1"/>
    </row>
    <row r="3259" spans="1:68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1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O3259" s="1"/>
      <c r="BP3259" s="1"/>
    </row>
    <row r="3260" spans="1:68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1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O3260" s="1"/>
      <c r="BP3260" s="1"/>
    </row>
    <row r="3261" spans="1:68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1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O3261" s="1"/>
      <c r="BP3261" s="1"/>
    </row>
    <row r="3262" spans="1:68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1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O3262" s="1"/>
      <c r="BP3262" s="1"/>
    </row>
    <row r="3263" spans="1:68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1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O3263" s="1"/>
      <c r="BP3263" s="1"/>
    </row>
    <row r="3264" spans="1:68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1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O3264" s="1"/>
      <c r="BP3264" s="1"/>
    </row>
    <row r="3265" spans="1:68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1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O3265" s="1"/>
      <c r="BP3265" s="1"/>
    </row>
    <row r="3266" spans="1:68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1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O3266" s="1"/>
      <c r="BP3266" s="1"/>
    </row>
    <row r="3267" spans="1:68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1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O3267" s="1"/>
      <c r="BP3267" s="1"/>
    </row>
    <row r="3268" spans="1:68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1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O3268" s="1"/>
      <c r="BP3268" s="1"/>
    </row>
    <row r="3269" spans="1:68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1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O3269" s="1"/>
      <c r="BP3269" s="1"/>
    </row>
    <row r="3270" spans="1:68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1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O3270" s="1"/>
      <c r="BP3270" s="1"/>
    </row>
    <row r="3271" spans="1:68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1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O3271" s="1"/>
      <c r="BP3271" s="1"/>
    </row>
    <row r="3272" spans="1:68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1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O3272" s="1"/>
      <c r="BP3272" s="1"/>
    </row>
    <row r="3273" spans="1:68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1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O3273" s="1"/>
      <c r="BP3273" s="1"/>
    </row>
    <row r="3274" spans="1:68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1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O3274" s="1"/>
      <c r="BP3274" s="1"/>
    </row>
    <row r="3275" spans="1:68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1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O3275" s="1"/>
      <c r="BP3275" s="1"/>
    </row>
    <row r="3276" spans="1:68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1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O3276" s="1"/>
      <c r="BP3276" s="1"/>
    </row>
    <row r="3277" spans="1:68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1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O3277" s="1"/>
      <c r="BP3277" s="1"/>
    </row>
    <row r="3278" spans="1:68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1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O3278" s="1"/>
      <c r="BP3278" s="1"/>
    </row>
    <row r="3279" spans="1:68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1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O3279" s="1"/>
      <c r="BP3279" s="1"/>
    </row>
    <row r="3280" spans="1:68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1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O3280" s="1"/>
      <c r="BP3280" s="1"/>
    </row>
    <row r="3281" spans="1:68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1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O3281" s="1"/>
      <c r="BP3281" s="1"/>
    </row>
    <row r="3282" spans="1:68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1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O3282" s="1"/>
      <c r="BP3282" s="1"/>
    </row>
    <row r="3283" spans="1:68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1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O3283" s="1"/>
      <c r="BP3283" s="1"/>
    </row>
    <row r="3284" spans="1:68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1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O3284" s="1"/>
      <c r="BP3284" s="1"/>
    </row>
    <row r="3285" spans="1:68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1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O3285" s="1"/>
      <c r="BP3285" s="1"/>
    </row>
    <row r="3286" spans="1:68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1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O3286" s="1"/>
      <c r="BP3286" s="1"/>
    </row>
    <row r="3287" spans="1:68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1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O3287" s="1"/>
      <c r="BP3287" s="1"/>
    </row>
    <row r="3288" spans="1:68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1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O3288" s="1"/>
      <c r="BP3288" s="1"/>
    </row>
    <row r="3289" spans="1:68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1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O3289" s="1"/>
      <c r="BP3289" s="1"/>
    </row>
    <row r="3290" spans="1:68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1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O3290" s="1"/>
      <c r="BP3290" s="1"/>
    </row>
    <row r="3291" spans="1:68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1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O3291" s="1"/>
      <c r="BP3291" s="1"/>
    </row>
    <row r="3292" spans="1:68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1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O3292" s="1"/>
      <c r="BP3292" s="1"/>
    </row>
    <row r="3293" spans="1:68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1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O3293" s="1"/>
      <c r="BP3293" s="1"/>
    </row>
    <row r="3294" spans="1:68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1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O3294" s="1"/>
      <c r="BP3294" s="1"/>
    </row>
    <row r="3295" spans="1:68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1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O3295" s="1"/>
      <c r="BP3295" s="1"/>
    </row>
    <row r="3296" spans="1:68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1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O3296" s="1"/>
      <c r="BP3296" s="1"/>
    </row>
    <row r="3297" spans="1:68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1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O3297" s="1"/>
      <c r="BP3297" s="1"/>
    </row>
    <row r="3298" spans="1:68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1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O3298" s="1"/>
      <c r="BP3298" s="1"/>
    </row>
    <row r="3299" spans="1:68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1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O3299" s="1"/>
      <c r="BP3299" s="1"/>
    </row>
    <row r="3300" spans="1:68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1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O3300" s="1"/>
      <c r="BP3300" s="1"/>
    </row>
    <row r="3301" spans="1:68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1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O3301" s="1"/>
      <c r="BP3301" s="1"/>
    </row>
    <row r="3302" spans="1:68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1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O3302" s="1"/>
      <c r="BP3302" s="1"/>
    </row>
    <row r="3303" spans="1:68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1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O3303" s="1"/>
      <c r="BP3303" s="1"/>
    </row>
    <row r="3304" spans="1:68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1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O3304" s="1"/>
      <c r="BP3304" s="1"/>
    </row>
    <row r="3305" spans="1:68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1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O3305" s="1"/>
      <c r="BP3305" s="1"/>
    </row>
    <row r="3306" spans="1:68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1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O3306" s="1"/>
      <c r="BP3306" s="1"/>
    </row>
    <row r="3307" spans="1:68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1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O3307" s="1"/>
      <c r="BP3307" s="1"/>
    </row>
    <row r="3308" spans="1:68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1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O3308" s="1"/>
      <c r="BP3308" s="1"/>
    </row>
    <row r="3309" spans="1:68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1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O3309" s="1"/>
      <c r="BP3309" s="1"/>
    </row>
    <row r="3310" spans="1:68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1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O3310" s="1"/>
      <c r="BP3310" s="1"/>
    </row>
    <row r="3311" spans="1:68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1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O3311" s="1"/>
      <c r="BP3311" s="1"/>
    </row>
    <row r="3312" spans="1:68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1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O3312" s="1"/>
      <c r="BP3312" s="1"/>
    </row>
    <row r="3313" spans="1:68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1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O3313" s="1"/>
      <c r="BP3313" s="1"/>
    </row>
    <row r="3314" spans="1:68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1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O3314" s="1"/>
      <c r="BP3314" s="1"/>
    </row>
    <row r="3315" spans="1:68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1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O3315" s="1"/>
      <c r="BP3315" s="1"/>
    </row>
    <row r="3316" spans="1:68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1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O3316" s="1"/>
      <c r="BP3316" s="1"/>
    </row>
    <row r="3317" spans="1:68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1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O3317" s="1"/>
      <c r="BP3317" s="1"/>
    </row>
    <row r="3318" spans="1:68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1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O3318" s="1"/>
      <c r="BP3318" s="1"/>
    </row>
    <row r="3319" spans="1:68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1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O3319" s="1"/>
      <c r="BP3319" s="1"/>
    </row>
    <row r="3320" spans="1:68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1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O3320" s="1"/>
      <c r="BP3320" s="1"/>
    </row>
    <row r="3321" spans="1:68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1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O3321" s="1"/>
      <c r="BP3321" s="1"/>
    </row>
    <row r="3322" spans="1:68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1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O3322" s="1"/>
      <c r="BP3322" s="1"/>
    </row>
    <row r="3323" spans="1:68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1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O3323" s="1"/>
      <c r="BP3323" s="1"/>
    </row>
    <row r="3324" spans="1:68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1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O3324" s="1"/>
      <c r="BP3324" s="1"/>
    </row>
    <row r="3325" spans="1:68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1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O3325" s="1"/>
      <c r="BP3325" s="1"/>
    </row>
    <row r="3326" spans="1:68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1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O3326" s="1"/>
      <c r="BP3326" s="1"/>
    </row>
    <row r="3327" spans="1:68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1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O3327" s="1"/>
      <c r="BP3327" s="1"/>
    </row>
    <row r="3328" spans="1:68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1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O3328" s="1"/>
      <c r="BP3328" s="1"/>
    </row>
    <row r="3329" spans="1:68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1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O3329" s="1"/>
      <c r="BP3329" s="1"/>
    </row>
    <row r="3330" spans="1:68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1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O3330" s="1"/>
      <c r="BP3330" s="1"/>
    </row>
    <row r="3331" spans="1:68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1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O3331" s="1"/>
      <c r="BP3331" s="1"/>
    </row>
    <row r="3332" spans="1:68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1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O3332" s="1"/>
      <c r="BP3332" s="1"/>
    </row>
    <row r="3333" spans="1:68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1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O3333" s="1"/>
      <c r="BP3333" s="1"/>
    </row>
    <row r="3334" spans="1:68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1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O3334" s="1"/>
      <c r="BP3334" s="1"/>
    </row>
    <row r="3335" spans="1:68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1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O3335" s="1"/>
      <c r="BP3335" s="1"/>
    </row>
    <row r="3336" spans="1:68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1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O3336" s="1"/>
      <c r="BP3336" s="1"/>
    </row>
    <row r="3337" spans="1:68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1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O3337" s="1"/>
      <c r="BP3337" s="1"/>
    </row>
    <row r="3338" spans="1:68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1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O3338" s="1"/>
      <c r="BP3338" s="1"/>
    </row>
    <row r="3339" spans="1:68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1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O3339" s="1"/>
      <c r="BP3339" s="1"/>
    </row>
    <row r="3340" spans="1:68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1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O3340" s="1"/>
      <c r="BP3340" s="1"/>
    </row>
    <row r="3341" spans="1:68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1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O3341" s="1"/>
      <c r="BP3341" s="1"/>
    </row>
    <row r="3342" spans="1:68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1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O3342" s="1"/>
      <c r="BP3342" s="1"/>
    </row>
    <row r="3343" spans="1:68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1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O3343" s="1"/>
      <c r="BP3343" s="1"/>
    </row>
    <row r="3344" spans="1:68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1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O3344" s="1"/>
      <c r="BP3344" s="1"/>
    </row>
    <row r="3345" spans="1:68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1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O3345" s="1"/>
      <c r="BP3345" s="1"/>
    </row>
    <row r="3346" spans="1:68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1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O3346" s="1"/>
      <c r="BP3346" s="1"/>
    </row>
    <row r="3347" spans="1:68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1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O3347" s="1"/>
      <c r="BP3347" s="1"/>
    </row>
    <row r="3348" spans="1:68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1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O3348" s="1"/>
      <c r="BP3348" s="1"/>
    </row>
    <row r="3349" spans="1:68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1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O3349" s="1"/>
      <c r="BP3349" s="1"/>
    </row>
    <row r="3350" spans="1:68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1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O3350" s="1"/>
      <c r="BP3350" s="1"/>
    </row>
    <row r="3351" spans="1:68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1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O3351" s="1"/>
      <c r="BP3351" s="1"/>
    </row>
    <row r="3352" spans="1:68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1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O3352" s="1"/>
      <c r="BP3352" s="1"/>
    </row>
    <row r="3353" spans="1:68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1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O3353" s="1"/>
      <c r="BP3353" s="1"/>
    </row>
    <row r="3354" spans="1:68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1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O3354" s="1"/>
      <c r="BP3354" s="1"/>
    </row>
    <row r="3355" spans="1:68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1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O3355" s="1"/>
      <c r="BP3355" s="1"/>
    </row>
    <row r="3356" spans="1:68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1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O3356" s="1"/>
      <c r="BP3356" s="1"/>
    </row>
    <row r="3357" spans="1:68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1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O3357" s="1"/>
      <c r="BP3357" s="1"/>
    </row>
    <row r="3358" spans="1:68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1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O3358" s="1"/>
      <c r="BP3358" s="1"/>
    </row>
    <row r="3359" spans="1:68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1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O3359" s="1"/>
      <c r="BP3359" s="1"/>
    </row>
    <row r="3360" spans="1:68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1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O3360" s="1"/>
      <c r="BP3360" s="1"/>
    </row>
    <row r="3361" spans="1:68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1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O3361" s="1"/>
      <c r="BP3361" s="1"/>
    </row>
    <row r="3362" spans="1:68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1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O3362" s="1"/>
      <c r="BP3362" s="1"/>
    </row>
    <row r="3363" spans="1:68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1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O3363" s="1"/>
      <c r="BP3363" s="1"/>
    </row>
    <row r="3364" spans="1:68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1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O3364" s="1"/>
      <c r="BP3364" s="1"/>
    </row>
    <row r="3365" spans="1:68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1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O3365" s="1"/>
      <c r="BP3365" s="1"/>
    </row>
    <row r="3366" spans="1:68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1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O3366" s="1"/>
      <c r="BP3366" s="1"/>
    </row>
    <row r="3367" spans="1:68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1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O3367" s="1"/>
      <c r="BP3367" s="1"/>
    </row>
    <row r="3368" spans="1:68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1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O3368" s="1"/>
      <c r="BP3368" s="1"/>
    </row>
    <row r="3369" spans="1:68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1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O3369" s="1"/>
      <c r="BP3369" s="1"/>
    </row>
    <row r="3370" spans="1:68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1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O3370" s="1"/>
      <c r="BP3370" s="1"/>
    </row>
    <row r="3371" spans="1:68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1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O3371" s="1"/>
      <c r="BP3371" s="1"/>
    </row>
    <row r="3372" spans="1:68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1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O3372" s="1"/>
      <c r="BP3372" s="1"/>
    </row>
    <row r="3373" spans="1:68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1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O3373" s="1"/>
      <c r="BP3373" s="1"/>
    </row>
    <row r="3374" spans="1:68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1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O3374" s="1"/>
      <c r="BP3374" s="1"/>
    </row>
    <row r="3375" spans="1:68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1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O3375" s="1"/>
      <c r="BP3375" s="1"/>
    </row>
    <row r="3376" spans="1:68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1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O3376" s="1"/>
      <c r="BP3376" s="1"/>
    </row>
    <row r="3377" spans="1:68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1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O3377" s="1"/>
      <c r="BP3377" s="1"/>
    </row>
    <row r="3378" spans="1:68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1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O3378" s="1"/>
      <c r="BP3378" s="1"/>
    </row>
    <row r="3379" spans="1:68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1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O3379" s="1"/>
      <c r="BP3379" s="1"/>
    </row>
    <row r="3380" spans="1:68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1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O3380" s="1"/>
      <c r="BP3380" s="1"/>
    </row>
    <row r="3381" spans="1:68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1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O3381" s="1"/>
      <c r="BP3381" s="1"/>
    </row>
    <row r="3382" spans="1:68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1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O3382" s="1"/>
      <c r="BP3382" s="1"/>
    </row>
    <row r="3383" spans="1:68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1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O3383" s="1"/>
      <c r="BP3383" s="1"/>
    </row>
    <row r="3384" spans="1:68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1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O3384" s="1"/>
      <c r="BP3384" s="1"/>
    </row>
    <row r="3385" spans="1:68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1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O3385" s="1"/>
      <c r="BP3385" s="1"/>
    </row>
    <row r="3386" spans="1:68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1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O3386" s="1"/>
      <c r="BP3386" s="1"/>
    </row>
    <row r="3387" spans="1:68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1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O3387" s="1"/>
      <c r="BP3387" s="1"/>
    </row>
    <row r="3388" spans="1:68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1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O3388" s="1"/>
      <c r="BP3388" s="1"/>
    </row>
    <row r="3389" spans="1:68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1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O3389" s="1"/>
      <c r="BP3389" s="1"/>
    </row>
    <row r="3390" spans="1:68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1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O3390" s="1"/>
      <c r="BP3390" s="1"/>
    </row>
    <row r="3391" spans="1:68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1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O3391" s="1"/>
      <c r="BP3391" s="1"/>
    </row>
    <row r="3392" spans="1:68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1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O3392" s="1"/>
      <c r="BP3392" s="1"/>
    </row>
    <row r="3393" spans="1:68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1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O3393" s="1"/>
      <c r="BP3393" s="1"/>
    </row>
    <row r="3394" spans="1:68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1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O3394" s="1"/>
      <c r="BP3394" s="1"/>
    </row>
    <row r="3395" spans="1:68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1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O3395" s="1"/>
      <c r="BP3395" s="1"/>
    </row>
    <row r="3396" spans="1:68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1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O3396" s="1"/>
      <c r="BP3396" s="1"/>
    </row>
    <row r="3397" spans="1:68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1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O3397" s="1"/>
      <c r="BP3397" s="1"/>
    </row>
    <row r="3398" spans="1:68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1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O3398" s="1"/>
      <c r="BP3398" s="1"/>
    </row>
    <row r="3399" spans="1:68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1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O3399" s="1"/>
      <c r="BP3399" s="1"/>
    </row>
    <row r="3400" spans="1:68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1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O3400" s="1"/>
      <c r="BP3400" s="1"/>
    </row>
    <row r="3401" spans="1:68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1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O3401" s="1"/>
      <c r="BP3401" s="1"/>
    </row>
    <row r="3402" spans="1:68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1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O3402" s="1"/>
      <c r="BP3402" s="1"/>
    </row>
    <row r="3403" spans="1:68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1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O3403" s="1"/>
      <c r="BP3403" s="1"/>
    </row>
    <row r="3404" spans="1:68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1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O3404" s="1"/>
      <c r="BP3404" s="1"/>
    </row>
    <row r="3405" spans="1:68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1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O3405" s="1"/>
      <c r="BP3405" s="1"/>
    </row>
    <row r="3406" spans="1:68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1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O3406" s="1"/>
      <c r="BP3406" s="1"/>
    </row>
    <row r="3407" spans="1:68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1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O3407" s="1"/>
      <c r="BP3407" s="1"/>
    </row>
    <row r="3408" spans="1:68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1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O3408" s="1"/>
      <c r="BP3408" s="1"/>
    </row>
    <row r="3409" spans="1:68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1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O3409" s="1"/>
      <c r="BP3409" s="1"/>
    </row>
    <row r="3410" spans="1:68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1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O3410" s="1"/>
      <c r="BP3410" s="1"/>
    </row>
    <row r="3411" spans="1:68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1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O3411" s="1"/>
      <c r="BP3411" s="1"/>
    </row>
    <row r="3412" spans="1:68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1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O3412" s="1"/>
      <c r="BP3412" s="1"/>
    </row>
    <row r="3413" spans="1:68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1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O3413" s="1"/>
      <c r="BP3413" s="1"/>
    </row>
    <row r="3414" spans="1:68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1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O3414" s="1"/>
      <c r="BP3414" s="1"/>
    </row>
    <row r="3415" spans="1:68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1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O3415" s="1"/>
      <c r="BP3415" s="1"/>
    </row>
    <row r="3416" spans="1:68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1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O3416" s="1"/>
      <c r="BP3416" s="1"/>
    </row>
    <row r="3417" spans="1:68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1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O3417" s="1"/>
      <c r="BP3417" s="1"/>
    </row>
    <row r="3418" spans="1:68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1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O3418" s="1"/>
      <c r="BP3418" s="1"/>
    </row>
    <row r="3419" spans="1:68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1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O3419" s="1"/>
      <c r="BP3419" s="1"/>
    </row>
    <row r="3420" spans="1:68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1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O3420" s="1"/>
      <c r="BP3420" s="1"/>
    </row>
    <row r="3421" spans="1:68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1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O3421" s="1"/>
      <c r="BP3421" s="1"/>
    </row>
    <row r="3422" spans="1:68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1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O3422" s="1"/>
      <c r="BP3422" s="1"/>
    </row>
    <row r="3423" spans="1:68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1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O3423" s="1"/>
      <c r="BP3423" s="1"/>
    </row>
    <row r="3424" spans="1:68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1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O3424" s="1"/>
      <c r="BP3424" s="1"/>
    </row>
    <row r="3425" spans="1:68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1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O3425" s="1"/>
      <c r="BP3425" s="1"/>
    </row>
    <row r="3426" spans="1:68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1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O3426" s="1"/>
      <c r="BP3426" s="1"/>
    </row>
    <row r="3427" spans="1:68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1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O3427" s="1"/>
      <c r="BP3427" s="1"/>
    </row>
    <row r="3428" spans="1:68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1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O3428" s="1"/>
      <c r="BP3428" s="1"/>
    </row>
    <row r="3429" spans="1:68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1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O3429" s="1"/>
      <c r="BP3429" s="1"/>
    </row>
    <row r="3430" spans="1:68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1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O3430" s="1"/>
      <c r="BP3430" s="1"/>
    </row>
    <row r="3431" spans="1:68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1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O3431" s="1"/>
      <c r="BP3431" s="1"/>
    </row>
    <row r="3432" spans="1:68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1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O3432" s="1"/>
      <c r="BP3432" s="1"/>
    </row>
    <row r="3433" spans="1:68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1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O3433" s="1"/>
      <c r="BP3433" s="1"/>
    </row>
    <row r="3434" spans="1:68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1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O3434" s="1"/>
      <c r="BP3434" s="1"/>
    </row>
    <row r="3435" spans="1:68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1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O3435" s="1"/>
      <c r="BP3435" s="1"/>
    </row>
    <row r="3436" spans="1:68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1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O3436" s="1"/>
      <c r="BP3436" s="1"/>
    </row>
    <row r="3437" spans="1:68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1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O3437" s="1"/>
      <c r="BP3437" s="1"/>
    </row>
    <row r="3438" spans="1:68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1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O3438" s="1"/>
      <c r="BP3438" s="1"/>
    </row>
    <row r="3439" spans="1:68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1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O3439" s="1"/>
      <c r="BP3439" s="1"/>
    </row>
    <row r="3440" spans="1:68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1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O3440" s="1"/>
      <c r="BP3440" s="1"/>
    </row>
    <row r="3441" spans="1:68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1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O3441" s="1"/>
      <c r="BP3441" s="1"/>
    </row>
    <row r="3442" spans="1:68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1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O3442" s="1"/>
      <c r="BP3442" s="1"/>
    </row>
    <row r="3443" spans="1:68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1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O3443" s="1"/>
      <c r="BP3443" s="1"/>
    </row>
    <row r="3444" spans="1:68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1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O3444" s="1"/>
      <c r="BP3444" s="1"/>
    </row>
    <row r="3445" spans="1:68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1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O3445" s="1"/>
      <c r="BP3445" s="1"/>
    </row>
    <row r="3446" spans="1:68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1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O3446" s="1"/>
      <c r="BP3446" s="1"/>
    </row>
    <row r="3447" spans="1:68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1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O3447" s="1"/>
      <c r="BP3447" s="1"/>
    </row>
    <row r="3448" spans="1:68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1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O3448" s="1"/>
      <c r="BP3448" s="1"/>
    </row>
    <row r="3449" spans="1:68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1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O3449" s="1"/>
      <c r="BP3449" s="1"/>
    </row>
    <row r="3450" spans="1:68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1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O3450" s="1"/>
      <c r="BP3450" s="1"/>
    </row>
    <row r="3451" spans="1:68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1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O3451" s="1"/>
      <c r="BP3451" s="1"/>
    </row>
    <row r="3452" spans="1:68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1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O3452" s="1"/>
      <c r="BP3452" s="1"/>
    </row>
    <row r="3453" spans="1:68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1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O3453" s="1"/>
      <c r="BP3453" s="1"/>
    </row>
    <row r="3454" spans="1:68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1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O3454" s="1"/>
      <c r="BP3454" s="1"/>
    </row>
    <row r="3455" spans="1:68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1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O3455" s="1"/>
      <c r="BP3455" s="1"/>
    </row>
    <row r="3456" spans="1:68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1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O3456" s="1"/>
      <c r="BP3456" s="1"/>
    </row>
    <row r="3457" spans="1:68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1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O3457" s="1"/>
      <c r="BP3457" s="1"/>
    </row>
    <row r="3458" spans="1:68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1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O3458" s="1"/>
      <c r="BP3458" s="1"/>
    </row>
    <row r="3459" spans="1:68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1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O3459" s="1"/>
      <c r="BP3459" s="1"/>
    </row>
    <row r="3460" spans="1:68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1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O3460" s="1"/>
      <c r="BP3460" s="1"/>
    </row>
    <row r="3461" spans="1:68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1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O3461" s="1"/>
      <c r="BP3461" s="1"/>
    </row>
    <row r="3462" spans="1:68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1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O3462" s="1"/>
      <c r="BP3462" s="1"/>
    </row>
    <row r="3463" spans="1:68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1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O3463" s="1"/>
      <c r="BP3463" s="1"/>
    </row>
    <row r="3464" spans="1:68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1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O3464" s="1"/>
      <c r="BP3464" s="1"/>
    </row>
    <row r="3465" spans="1:68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1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O3465" s="1"/>
      <c r="BP3465" s="1"/>
    </row>
    <row r="3466" spans="1:68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1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O3466" s="1"/>
      <c r="BP3466" s="1"/>
    </row>
    <row r="3467" spans="1:68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1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O3467" s="1"/>
      <c r="BP3467" s="1"/>
    </row>
    <row r="3468" spans="1:68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1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O3468" s="1"/>
      <c r="BP3468" s="1"/>
    </row>
    <row r="3469" spans="1:68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1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O3469" s="1"/>
      <c r="BP3469" s="1"/>
    </row>
    <row r="3470" spans="1:68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1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O3470" s="1"/>
      <c r="BP3470" s="1"/>
    </row>
    <row r="3471" spans="1:68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1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O3471" s="1"/>
      <c r="BP3471" s="1"/>
    </row>
    <row r="3472" spans="1:68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1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O3472" s="1"/>
      <c r="BP3472" s="1"/>
    </row>
    <row r="3473" spans="1:68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1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O3473" s="1"/>
      <c r="BP3473" s="1"/>
    </row>
    <row r="3474" spans="1:68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1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O3474" s="1"/>
      <c r="BP3474" s="1"/>
    </row>
    <row r="3475" spans="1:68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1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O3475" s="1"/>
      <c r="BP3475" s="1"/>
    </row>
    <row r="3476" spans="1:68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1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O3476" s="1"/>
      <c r="BP3476" s="1"/>
    </row>
    <row r="3477" spans="1:68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1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O3477" s="1"/>
      <c r="BP3477" s="1"/>
    </row>
    <row r="3478" spans="1:68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1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O3478" s="1"/>
      <c r="BP3478" s="1"/>
    </row>
    <row r="3479" spans="1:68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1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O3479" s="1"/>
      <c r="BP3479" s="1"/>
    </row>
    <row r="3480" spans="1:68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1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O3480" s="1"/>
      <c r="BP3480" s="1"/>
    </row>
    <row r="3481" spans="1:68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1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O3481" s="1"/>
      <c r="BP3481" s="1"/>
    </row>
    <row r="3482" spans="1:68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1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O3482" s="1"/>
      <c r="BP3482" s="1"/>
    </row>
    <row r="3483" spans="1:68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1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O3483" s="1"/>
      <c r="BP3483" s="1"/>
    </row>
    <row r="3484" spans="1:68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1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O3484" s="1"/>
      <c r="BP3484" s="1"/>
    </row>
    <row r="3485" spans="1:68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1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O3485" s="1"/>
      <c r="BP3485" s="1"/>
    </row>
    <row r="3486" spans="1:68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1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O3486" s="1"/>
      <c r="BP3486" s="1"/>
    </row>
    <row r="3487" spans="1:68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1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O3487" s="1"/>
      <c r="BP3487" s="1"/>
    </row>
    <row r="3488" spans="1:68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1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O3488" s="1"/>
      <c r="BP3488" s="1"/>
    </row>
    <row r="3489" spans="1:68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1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O3489" s="1"/>
      <c r="BP3489" s="1"/>
    </row>
    <row r="3490" spans="1:68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1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O3490" s="1"/>
      <c r="BP3490" s="1"/>
    </row>
    <row r="3491" spans="1:68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1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O3491" s="1"/>
      <c r="BP3491" s="1"/>
    </row>
    <row r="3492" spans="1:68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1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O3492" s="1"/>
      <c r="BP3492" s="1"/>
    </row>
    <row r="3493" spans="1:68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1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O3493" s="1"/>
      <c r="BP3493" s="1"/>
    </row>
    <row r="3494" spans="1:68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1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O3494" s="1"/>
      <c r="BP3494" s="1"/>
    </row>
    <row r="3495" spans="1:68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1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O3495" s="1"/>
      <c r="BP3495" s="1"/>
    </row>
    <row r="3496" spans="1:68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1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O3496" s="1"/>
      <c r="BP3496" s="1"/>
    </row>
    <row r="3497" spans="1:68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1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O3497" s="1"/>
      <c r="BP3497" s="1"/>
    </row>
    <row r="3498" spans="1:68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1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O3498" s="1"/>
      <c r="BP3498" s="1"/>
    </row>
    <row r="3499" spans="1:68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1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O3499" s="1"/>
      <c r="BP3499" s="1"/>
    </row>
    <row r="3500" spans="1:68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1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O3500" s="1"/>
      <c r="BP3500" s="1"/>
    </row>
    <row r="3501" spans="1:68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1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O3501" s="1"/>
      <c r="BP3501" s="1"/>
    </row>
    <row r="3502" spans="1:68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1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O3502" s="1"/>
      <c r="BP3502" s="1"/>
    </row>
    <row r="3503" spans="1:68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1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O3503" s="1"/>
      <c r="BP3503" s="1"/>
    </row>
    <row r="3504" spans="1:68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1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O3504" s="1"/>
      <c r="BP3504" s="1"/>
    </row>
    <row r="3505" spans="1:68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1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O3505" s="1"/>
      <c r="BP3505" s="1"/>
    </row>
    <row r="3506" spans="1:68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1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O3506" s="1"/>
      <c r="BP3506" s="1"/>
    </row>
    <row r="3507" spans="1:68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1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O3507" s="1"/>
      <c r="BP3507" s="1"/>
    </row>
    <row r="3508" spans="1:68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1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O3508" s="1"/>
      <c r="BP3508" s="1"/>
    </row>
    <row r="3509" spans="1:68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1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O3509" s="1"/>
      <c r="BP3509" s="1"/>
    </row>
    <row r="3510" spans="1:68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1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O3510" s="1"/>
      <c r="BP3510" s="1"/>
    </row>
    <row r="3511" spans="1:68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1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O3511" s="1"/>
      <c r="BP3511" s="1"/>
    </row>
    <row r="3512" spans="1:68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1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O3512" s="1"/>
      <c r="BP3512" s="1"/>
    </row>
    <row r="3513" spans="1:68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1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O3513" s="1"/>
      <c r="BP3513" s="1"/>
    </row>
    <row r="3514" spans="1:68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1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O3514" s="1"/>
      <c r="BP3514" s="1"/>
    </row>
    <row r="3515" spans="1:68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1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O3515" s="1"/>
      <c r="BP3515" s="1"/>
    </row>
    <row r="3516" spans="1:68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1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O3516" s="1"/>
      <c r="BP3516" s="1"/>
    </row>
    <row r="3517" spans="1:68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1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O3517" s="1"/>
      <c r="BP3517" s="1"/>
    </row>
    <row r="3518" spans="1:68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1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O3518" s="1"/>
      <c r="BP3518" s="1"/>
    </row>
    <row r="3519" spans="1:68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1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O3519" s="1"/>
      <c r="BP3519" s="1"/>
    </row>
    <row r="3520" spans="1:68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1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O3520" s="1"/>
      <c r="BP3520" s="1"/>
    </row>
    <row r="3521" spans="1:68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1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O3521" s="1"/>
      <c r="BP3521" s="1"/>
    </row>
    <row r="3522" spans="1:68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1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O3522" s="1"/>
      <c r="BP3522" s="1"/>
    </row>
    <row r="3523" spans="1:68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1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O3523" s="1"/>
      <c r="BP3523" s="1"/>
    </row>
    <row r="3524" spans="1:68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1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O3524" s="1"/>
      <c r="BP3524" s="1"/>
    </row>
    <row r="3525" spans="1:68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1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O3525" s="1"/>
      <c r="BP3525" s="1"/>
    </row>
    <row r="3526" spans="1:68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1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O3526" s="1"/>
      <c r="BP3526" s="1"/>
    </row>
    <row r="3527" spans="1:68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1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O3527" s="1"/>
      <c r="BP3527" s="1"/>
    </row>
    <row r="3528" spans="1:68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1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O3528" s="1"/>
      <c r="BP3528" s="1"/>
    </row>
    <row r="3529" spans="1:68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1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O3529" s="1"/>
      <c r="BP3529" s="1"/>
    </row>
    <row r="3530" spans="1:68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1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O3530" s="1"/>
      <c r="BP3530" s="1"/>
    </row>
    <row r="3531" spans="1:68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1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O3531" s="1"/>
      <c r="BP3531" s="1"/>
    </row>
    <row r="3532" spans="1:68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1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O3532" s="1"/>
      <c r="BP3532" s="1"/>
    </row>
    <row r="3533" spans="1:68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1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O3533" s="1"/>
      <c r="BP3533" s="1"/>
    </row>
    <row r="3534" spans="1:68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1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O3534" s="1"/>
      <c r="BP3534" s="1"/>
    </row>
    <row r="3535" spans="1:68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1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O3535" s="1"/>
      <c r="BP3535" s="1"/>
    </row>
    <row r="3536" spans="1:68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1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O3536" s="1"/>
      <c r="BP3536" s="1"/>
    </row>
    <row r="3537" spans="1:68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1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O3537" s="1"/>
      <c r="BP3537" s="1"/>
    </row>
    <row r="3538" spans="1:68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1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O3538" s="1"/>
      <c r="BP3538" s="1"/>
    </row>
    <row r="3539" spans="1:68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1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O3539" s="1"/>
      <c r="BP3539" s="1"/>
    </row>
    <row r="3540" spans="1:68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1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O3540" s="1"/>
      <c r="BP3540" s="1"/>
    </row>
    <row r="3541" spans="1:68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1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O3541" s="1"/>
      <c r="BP3541" s="1"/>
    </row>
    <row r="3542" spans="1:68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1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O3542" s="1"/>
      <c r="BP3542" s="1"/>
    </row>
    <row r="3543" spans="1:68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1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O3543" s="1"/>
      <c r="BP3543" s="1"/>
    </row>
    <row r="3544" spans="1:68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1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O3544" s="1"/>
      <c r="BP3544" s="1"/>
    </row>
    <row r="3545" spans="1:68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1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O3545" s="1"/>
      <c r="BP3545" s="1"/>
    </row>
    <row r="3546" spans="1:68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1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O3546" s="1"/>
      <c r="BP3546" s="1"/>
    </row>
    <row r="3547" spans="1:68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1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O3547" s="1"/>
      <c r="BP3547" s="1"/>
    </row>
    <row r="3548" spans="1:68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1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O3548" s="1"/>
      <c r="BP3548" s="1"/>
    </row>
    <row r="3549" spans="1:68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1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O3549" s="1"/>
      <c r="BP3549" s="1"/>
    </row>
    <row r="3550" spans="1:68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1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O3550" s="1"/>
      <c r="BP3550" s="1"/>
    </row>
    <row r="3551" spans="1:68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1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O3551" s="1"/>
      <c r="BP3551" s="1"/>
    </row>
    <row r="3552" spans="1:68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1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O3552" s="1"/>
      <c r="BP3552" s="1"/>
    </row>
    <row r="3553" spans="1:68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1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O3553" s="1"/>
      <c r="BP3553" s="1"/>
    </row>
    <row r="3554" spans="1:68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1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O3554" s="1"/>
      <c r="BP3554" s="1"/>
    </row>
    <row r="3555" spans="1:68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1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O3555" s="1"/>
      <c r="BP3555" s="1"/>
    </row>
    <row r="3556" spans="1:68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1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O3556" s="1"/>
      <c r="BP3556" s="1"/>
    </row>
    <row r="3557" spans="1:68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1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O3557" s="1"/>
      <c r="BP3557" s="1"/>
    </row>
    <row r="3558" spans="1:68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1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O3558" s="1"/>
      <c r="BP3558" s="1"/>
    </row>
    <row r="3559" spans="1:68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1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O3559" s="1"/>
      <c r="BP3559" s="1"/>
    </row>
    <row r="3560" spans="1:68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1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O3560" s="1"/>
      <c r="BP3560" s="1"/>
    </row>
    <row r="3561" spans="1:68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1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O3561" s="1"/>
      <c r="BP3561" s="1"/>
    </row>
    <row r="3562" spans="1:68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1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O3562" s="1"/>
      <c r="BP3562" s="1"/>
    </row>
    <row r="3563" spans="1:68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1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O3563" s="1"/>
      <c r="BP3563" s="1"/>
    </row>
    <row r="3564" spans="1:68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1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O3564" s="1"/>
      <c r="BP3564" s="1"/>
    </row>
    <row r="3565" spans="1:68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1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O3565" s="1"/>
      <c r="BP3565" s="1"/>
    </row>
    <row r="3566" spans="1:68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1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O3566" s="1"/>
      <c r="BP3566" s="1"/>
    </row>
    <row r="3567" spans="1:68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1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O3567" s="1"/>
      <c r="BP3567" s="1"/>
    </row>
    <row r="3568" spans="1:68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1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O3568" s="1"/>
      <c r="BP3568" s="1"/>
    </row>
    <row r="3569" spans="1:68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1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O3569" s="1"/>
      <c r="BP3569" s="1"/>
    </row>
    <row r="3570" spans="1:68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1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O3570" s="1"/>
      <c r="BP3570" s="1"/>
    </row>
    <row r="3571" spans="1:68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1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O3571" s="1"/>
      <c r="BP3571" s="1"/>
    </row>
    <row r="3572" spans="1:68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1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O3572" s="1"/>
      <c r="BP3572" s="1"/>
    </row>
    <row r="3573" spans="1:68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1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O3573" s="1"/>
      <c r="BP3573" s="1"/>
    </row>
    <row r="3574" spans="1:68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1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O3574" s="1"/>
      <c r="BP3574" s="1"/>
    </row>
    <row r="3575" spans="1:68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1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O3575" s="1"/>
      <c r="BP3575" s="1"/>
    </row>
    <row r="3576" spans="1:68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1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O3576" s="1"/>
      <c r="BP3576" s="1"/>
    </row>
    <row r="3577" spans="1:68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1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O3577" s="1"/>
      <c r="BP3577" s="1"/>
    </row>
    <row r="3578" spans="1:68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1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O3578" s="1"/>
      <c r="BP3578" s="1"/>
    </row>
    <row r="3579" spans="1:68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1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O3579" s="1"/>
      <c r="BP3579" s="1"/>
    </row>
    <row r="3580" spans="1:68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1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O3580" s="1"/>
      <c r="BP3580" s="1"/>
    </row>
    <row r="3581" spans="1:68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1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O3581" s="1"/>
      <c r="BP3581" s="1"/>
    </row>
    <row r="3582" spans="1:68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1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O3582" s="1"/>
      <c r="BP3582" s="1"/>
    </row>
    <row r="3583" spans="1:68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1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O3583" s="1"/>
      <c r="BP3583" s="1"/>
    </row>
    <row r="3584" spans="1:68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1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O3584" s="1"/>
      <c r="BP3584" s="1"/>
    </row>
    <row r="3585" spans="1:68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1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O3585" s="1"/>
      <c r="BP3585" s="1"/>
    </row>
    <row r="3586" spans="1:68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1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O3586" s="1"/>
      <c r="BP3586" s="1"/>
    </row>
    <row r="3587" spans="1:68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1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O3587" s="1"/>
      <c r="BP3587" s="1"/>
    </row>
    <row r="3588" spans="1:68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1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O3588" s="1"/>
      <c r="BP3588" s="1"/>
    </row>
    <row r="3589" spans="1:68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1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O3589" s="1"/>
      <c r="BP3589" s="1"/>
    </row>
    <row r="3590" spans="1:68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1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O3590" s="1"/>
      <c r="BP3590" s="1"/>
    </row>
    <row r="3591" spans="1:68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1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O3591" s="1"/>
      <c r="BP3591" s="1"/>
    </row>
    <row r="3592" spans="1:68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1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O3592" s="1"/>
      <c r="BP3592" s="1"/>
    </row>
    <row r="3593" spans="1:68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1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O3593" s="1"/>
      <c r="BP3593" s="1"/>
    </row>
    <row r="3594" spans="1:68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1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O3594" s="1"/>
      <c r="BP3594" s="1"/>
    </row>
    <row r="3595" spans="1:68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1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O3595" s="1"/>
      <c r="BP3595" s="1"/>
    </row>
    <row r="3596" spans="1:68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1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O3596" s="1"/>
      <c r="BP3596" s="1"/>
    </row>
    <row r="3597" spans="1:68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1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O3597" s="1"/>
      <c r="BP3597" s="1"/>
    </row>
    <row r="3598" spans="1:68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1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O3598" s="1"/>
      <c r="BP3598" s="1"/>
    </row>
    <row r="3599" spans="1:68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1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O3599" s="1"/>
      <c r="BP3599" s="1"/>
    </row>
    <row r="3600" spans="1:68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1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O3600" s="1"/>
      <c r="BP3600" s="1"/>
    </row>
    <row r="3601" spans="1:68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1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O3601" s="1"/>
      <c r="BP3601" s="1"/>
    </row>
    <row r="3602" spans="1:68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1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O3602" s="1"/>
      <c r="BP3602" s="1"/>
    </row>
    <row r="3603" spans="1:68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1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O3603" s="1"/>
      <c r="BP3603" s="1"/>
    </row>
    <row r="3604" spans="1:68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1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O3604" s="1"/>
      <c r="BP3604" s="1"/>
    </row>
    <row r="3605" spans="1:68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1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O3605" s="1"/>
      <c r="BP3605" s="1"/>
    </row>
    <row r="3606" spans="1:68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1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O3606" s="1"/>
      <c r="BP3606" s="1"/>
    </row>
    <row r="3607" spans="1:68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1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O3607" s="1"/>
      <c r="BP3607" s="1"/>
    </row>
    <row r="3608" spans="1:68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1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O3608" s="1"/>
      <c r="BP3608" s="1"/>
    </row>
    <row r="3609" spans="1:68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1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O3609" s="1"/>
      <c r="BP3609" s="1"/>
    </row>
    <row r="3610" spans="1:68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1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O3610" s="1"/>
      <c r="BP3610" s="1"/>
    </row>
    <row r="3611" spans="1:68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1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O3611" s="1"/>
      <c r="BP3611" s="1"/>
    </row>
    <row r="3612" spans="1:68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1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O3612" s="1"/>
      <c r="BP3612" s="1"/>
    </row>
    <row r="3613" spans="1:68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1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O3613" s="1"/>
      <c r="BP3613" s="1"/>
    </row>
    <row r="3614" spans="1:68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1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O3614" s="1"/>
      <c r="BP3614" s="1"/>
    </row>
    <row r="3615" spans="1:68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1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O3615" s="1"/>
      <c r="BP3615" s="1"/>
    </row>
    <row r="3616" spans="1:68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1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O3616" s="1"/>
      <c r="BP3616" s="1"/>
    </row>
    <row r="3617" spans="1:68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1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O3617" s="1"/>
      <c r="BP3617" s="1"/>
    </row>
    <row r="3618" spans="1:68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1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O3618" s="1"/>
      <c r="BP3618" s="1"/>
    </row>
    <row r="3619" spans="1:68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1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O3619" s="1"/>
      <c r="BP3619" s="1"/>
    </row>
    <row r="3620" spans="1:68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1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O3620" s="1"/>
      <c r="BP3620" s="1"/>
    </row>
    <row r="3621" spans="1:68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1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O3621" s="1"/>
      <c r="BP3621" s="1"/>
    </row>
    <row r="3622" spans="1:68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1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O3622" s="1"/>
      <c r="BP3622" s="1"/>
    </row>
    <row r="3623" spans="1:68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1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O3623" s="1"/>
      <c r="BP3623" s="1"/>
    </row>
    <row r="3624" spans="1:68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1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O3624" s="1"/>
      <c r="BP3624" s="1"/>
    </row>
    <row r="3625" spans="1:68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1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O3625" s="1"/>
      <c r="BP3625" s="1"/>
    </row>
    <row r="3626" spans="1:68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1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O3626" s="1"/>
      <c r="BP3626" s="1"/>
    </row>
    <row r="3627" spans="1:68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1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O3627" s="1"/>
      <c r="BP3627" s="1"/>
    </row>
    <row r="3628" spans="1:68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1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O3628" s="1"/>
      <c r="BP3628" s="1"/>
    </row>
    <row r="3629" spans="1:68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1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O3629" s="1"/>
      <c r="BP3629" s="1"/>
    </row>
    <row r="3630" spans="1:68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1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O3630" s="1"/>
      <c r="BP3630" s="1"/>
    </row>
    <row r="3631" spans="1:68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1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O3631" s="1"/>
      <c r="BP3631" s="1"/>
    </row>
    <row r="3632" spans="1:68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1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O3632" s="1"/>
      <c r="BP3632" s="1"/>
    </row>
    <row r="3633" spans="1:68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1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O3633" s="1"/>
      <c r="BP3633" s="1"/>
    </row>
    <row r="3634" spans="1:68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1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O3634" s="1"/>
      <c r="BP3634" s="1"/>
    </row>
    <row r="3635" spans="1:68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1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O3635" s="1"/>
      <c r="BP3635" s="1"/>
    </row>
    <row r="3636" spans="1:68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1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O3636" s="1"/>
      <c r="BP3636" s="1"/>
    </row>
    <row r="3637" spans="1:68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1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O3637" s="1"/>
      <c r="BP3637" s="1"/>
    </row>
    <row r="3638" spans="1:68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1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O3638" s="1"/>
      <c r="BP3638" s="1"/>
    </row>
    <row r="3639" spans="1:68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1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O3639" s="1"/>
      <c r="BP3639" s="1"/>
    </row>
    <row r="3640" spans="1:68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1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O3640" s="1"/>
      <c r="BP3640" s="1"/>
    </row>
    <row r="3641" spans="1:68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1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O3641" s="1"/>
      <c r="BP3641" s="1"/>
    </row>
    <row r="3642" spans="1:68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1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O3642" s="1"/>
      <c r="BP3642" s="1"/>
    </row>
    <row r="3643" spans="1:68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1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O3643" s="1"/>
      <c r="BP3643" s="1"/>
    </row>
    <row r="3644" spans="1:68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1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O3644" s="1"/>
      <c r="BP3644" s="1"/>
    </row>
    <row r="3645" spans="1:68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1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O3645" s="1"/>
      <c r="BP3645" s="1"/>
    </row>
    <row r="3646" spans="1:68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1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O3646" s="1"/>
      <c r="BP3646" s="1"/>
    </row>
    <row r="3647" spans="1:68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1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O3647" s="1"/>
      <c r="BP3647" s="1"/>
    </row>
    <row r="3648" spans="1:68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1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O3648" s="1"/>
      <c r="BP3648" s="1"/>
    </row>
    <row r="3649" spans="1:68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1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O3649" s="1"/>
      <c r="BP3649" s="1"/>
    </row>
    <row r="3650" spans="1:68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1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O3650" s="1"/>
      <c r="BP3650" s="1"/>
    </row>
    <row r="3651" spans="1:68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1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O3651" s="1"/>
      <c r="BP3651" s="1"/>
    </row>
    <row r="3652" spans="1:68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1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O3652" s="1"/>
      <c r="BP3652" s="1"/>
    </row>
    <row r="3653" spans="1:68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1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O3653" s="1"/>
      <c r="BP3653" s="1"/>
    </row>
    <row r="3654" spans="1:68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1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O3654" s="1"/>
      <c r="BP3654" s="1"/>
    </row>
    <row r="3655" spans="1:68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1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O3655" s="1"/>
      <c r="BP3655" s="1"/>
    </row>
    <row r="3656" spans="1:68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1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O3656" s="1"/>
      <c r="BP3656" s="1"/>
    </row>
    <row r="3657" spans="1:68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1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O3657" s="1"/>
      <c r="BP3657" s="1"/>
    </row>
    <row r="3658" spans="1:68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1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O3658" s="1"/>
      <c r="BP3658" s="1"/>
    </row>
    <row r="3659" spans="1:68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1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O3659" s="1"/>
      <c r="BP3659" s="1"/>
    </row>
    <row r="3660" spans="1:68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1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O3660" s="1"/>
      <c r="BP3660" s="1"/>
    </row>
    <row r="3661" spans="1:68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1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O3661" s="1"/>
      <c r="BP3661" s="1"/>
    </row>
    <row r="3662" spans="1:68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1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O3662" s="1"/>
      <c r="BP3662" s="1"/>
    </row>
    <row r="3663" spans="1:68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1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O3663" s="1"/>
      <c r="BP3663" s="1"/>
    </row>
    <row r="3664" spans="1:68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1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O3664" s="1"/>
      <c r="BP3664" s="1"/>
    </row>
    <row r="3665" spans="1:68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1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O3665" s="1"/>
      <c r="BP3665" s="1"/>
    </row>
    <row r="3666" spans="1:68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1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O3666" s="1"/>
      <c r="BP3666" s="1"/>
    </row>
    <row r="3667" spans="1:68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1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O3667" s="1"/>
      <c r="BP3667" s="1"/>
    </row>
    <row r="3668" spans="1:68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1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O3668" s="1"/>
      <c r="BP3668" s="1"/>
    </row>
    <row r="3669" spans="1:68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1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O3669" s="1"/>
      <c r="BP3669" s="1"/>
    </row>
    <row r="3670" spans="1:68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1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O3670" s="1"/>
      <c r="BP3670" s="1"/>
    </row>
    <row r="3671" spans="1:68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1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O3671" s="1"/>
      <c r="BP3671" s="1"/>
    </row>
    <row r="3672" spans="1:68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1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O3672" s="1"/>
      <c r="BP3672" s="1"/>
    </row>
    <row r="3673" spans="1:68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1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O3673" s="1"/>
      <c r="BP3673" s="1"/>
    </row>
    <row r="3674" spans="1:68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1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O3674" s="1"/>
      <c r="BP3674" s="1"/>
    </row>
    <row r="3675" spans="1:68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1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O3675" s="1"/>
      <c r="BP3675" s="1"/>
    </row>
    <row r="3676" spans="1:68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1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O3676" s="1"/>
      <c r="BP3676" s="1"/>
    </row>
    <row r="3677" spans="1:68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1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O3677" s="1"/>
      <c r="BP3677" s="1"/>
    </row>
    <row r="3678" spans="1:68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1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O3678" s="1"/>
      <c r="BP3678" s="1"/>
    </row>
    <row r="3679" spans="1:68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1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O3679" s="1"/>
      <c r="BP3679" s="1"/>
    </row>
    <row r="3680" spans="1:68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1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O3680" s="1"/>
      <c r="BP3680" s="1"/>
    </row>
    <row r="3681" spans="1:68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1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O3681" s="1"/>
      <c r="BP3681" s="1"/>
    </row>
    <row r="3682" spans="1:68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1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O3682" s="1"/>
      <c r="BP3682" s="1"/>
    </row>
    <row r="3683" spans="1:68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1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O3683" s="1"/>
      <c r="BP3683" s="1"/>
    </row>
    <row r="3684" spans="1:68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1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O3684" s="1"/>
      <c r="BP3684" s="1"/>
    </row>
    <row r="3685" spans="1:68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1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O3685" s="1"/>
      <c r="BP3685" s="1"/>
    </row>
    <row r="3686" spans="1:68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1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O3686" s="1"/>
      <c r="BP3686" s="1"/>
    </row>
    <row r="3687" spans="1:68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1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O3687" s="1"/>
      <c r="BP3687" s="1"/>
    </row>
    <row r="3688" spans="1:68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1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O3688" s="1"/>
      <c r="BP3688" s="1"/>
    </row>
    <row r="3689" spans="1:68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1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O3689" s="1"/>
      <c r="BP3689" s="1"/>
    </row>
    <row r="3690" spans="1:68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1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O3690" s="1"/>
      <c r="BP3690" s="1"/>
    </row>
    <row r="3691" spans="1:68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1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O3691" s="1"/>
      <c r="BP3691" s="1"/>
    </row>
    <row r="3692" spans="1:68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1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O3692" s="1"/>
      <c r="BP3692" s="1"/>
    </row>
    <row r="3693" spans="1:68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1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O3693" s="1"/>
      <c r="BP3693" s="1"/>
    </row>
    <row r="3694" spans="1:68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1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O3694" s="1"/>
      <c r="BP3694" s="1"/>
    </row>
    <row r="3695" spans="1:68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1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O3695" s="1"/>
      <c r="BP3695" s="1"/>
    </row>
    <row r="3696" spans="1:68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1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O3696" s="1"/>
      <c r="BP3696" s="1"/>
    </row>
    <row r="3697" spans="1:68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1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O3697" s="1"/>
      <c r="BP3697" s="1"/>
    </row>
    <row r="3698" spans="1:68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1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O3698" s="1"/>
      <c r="BP3698" s="1"/>
    </row>
    <row r="3699" spans="1:68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1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O3699" s="1"/>
      <c r="BP3699" s="1"/>
    </row>
    <row r="3700" spans="1:68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1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O3700" s="1"/>
      <c r="BP3700" s="1"/>
    </row>
    <row r="3701" spans="1:68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1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O3701" s="1"/>
      <c r="BP3701" s="1"/>
    </row>
    <row r="3702" spans="1:68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1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O3702" s="1"/>
      <c r="BP3702" s="1"/>
    </row>
    <row r="3703" spans="1:68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1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O3703" s="1"/>
      <c r="BP3703" s="1"/>
    </row>
    <row r="3704" spans="1:68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1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O3704" s="1"/>
      <c r="BP3704" s="1"/>
    </row>
    <row r="3705" spans="1:68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1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O3705" s="1"/>
      <c r="BP3705" s="1"/>
    </row>
    <row r="3706" spans="1:68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1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O3706" s="1"/>
      <c r="BP3706" s="1"/>
    </row>
    <row r="3707" spans="1:68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1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O3707" s="1"/>
      <c r="BP3707" s="1"/>
    </row>
    <row r="3708" spans="1:68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1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O3708" s="1"/>
      <c r="BP3708" s="1"/>
    </row>
    <row r="3709" spans="1:68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1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O3709" s="1"/>
      <c r="BP3709" s="1"/>
    </row>
    <row r="3710" spans="1:68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1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O3710" s="1"/>
      <c r="BP3710" s="1"/>
    </row>
    <row r="3711" spans="1:68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1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O3711" s="1"/>
      <c r="BP3711" s="1"/>
    </row>
    <row r="3712" spans="1:68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1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O3712" s="1"/>
      <c r="BP3712" s="1"/>
    </row>
    <row r="3713" spans="1:68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1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O3713" s="1"/>
      <c r="BP3713" s="1"/>
    </row>
    <row r="3714" spans="1:68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1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O3714" s="1"/>
      <c r="BP3714" s="1"/>
    </row>
    <row r="3715" spans="1:68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1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O3715" s="1"/>
      <c r="BP3715" s="1"/>
    </row>
    <row r="3716" spans="1:68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1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O3716" s="1"/>
      <c r="BP3716" s="1"/>
    </row>
    <row r="3717" spans="1:68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1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O3717" s="1"/>
      <c r="BP3717" s="1"/>
    </row>
    <row r="3718" spans="1:68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1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O3718" s="1"/>
      <c r="BP3718" s="1"/>
    </row>
    <row r="3719" spans="1:68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1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O3719" s="1"/>
      <c r="BP3719" s="1"/>
    </row>
    <row r="3720" spans="1:68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1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O3720" s="1"/>
      <c r="BP3720" s="1"/>
    </row>
    <row r="3721" spans="1:68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1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O3721" s="1"/>
      <c r="BP3721" s="1"/>
    </row>
    <row r="3722" spans="1:68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1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O3722" s="1"/>
      <c r="BP3722" s="1"/>
    </row>
    <row r="3723" spans="1:68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1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O3723" s="1"/>
      <c r="BP3723" s="1"/>
    </row>
    <row r="3724" spans="1:68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1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O3724" s="1"/>
      <c r="BP3724" s="1"/>
    </row>
    <row r="3725" spans="1:68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1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O3725" s="1"/>
      <c r="BP3725" s="1"/>
    </row>
    <row r="3726" spans="1:68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1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O3726" s="1"/>
      <c r="BP3726" s="1"/>
    </row>
    <row r="3727" spans="1:68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1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O3727" s="1"/>
      <c r="BP3727" s="1"/>
    </row>
    <row r="3728" spans="1:68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1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O3728" s="1"/>
      <c r="BP3728" s="1"/>
    </row>
    <row r="3729" spans="1:68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1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O3729" s="1"/>
      <c r="BP3729" s="1"/>
    </row>
    <row r="3730" spans="1:68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1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O3730" s="1"/>
      <c r="BP3730" s="1"/>
    </row>
    <row r="3731" spans="1:68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1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O3731" s="1"/>
      <c r="BP3731" s="1"/>
    </row>
    <row r="3732" spans="1:68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1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O3732" s="1"/>
      <c r="BP3732" s="1"/>
    </row>
    <row r="3733" spans="1:68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1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O3733" s="1"/>
      <c r="BP3733" s="1"/>
    </row>
    <row r="3734" spans="1:68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1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O3734" s="1"/>
      <c r="BP3734" s="1"/>
    </row>
    <row r="3735" spans="1:68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1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O3735" s="1"/>
      <c r="BP3735" s="1"/>
    </row>
    <row r="3736" spans="1:68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1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O3736" s="1"/>
      <c r="BP3736" s="1"/>
    </row>
    <row r="3737" spans="1:68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1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O3737" s="1"/>
      <c r="BP3737" s="1"/>
    </row>
    <row r="3738" spans="1:68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1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O3738" s="1"/>
      <c r="BP3738" s="1"/>
    </row>
    <row r="3739" spans="1:68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1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O3739" s="1"/>
      <c r="BP3739" s="1"/>
    </row>
    <row r="3740" spans="1:68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1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O3740" s="1"/>
      <c r="BP3740" s="1"/>
    </row>
    <row r="3741" spans="1:68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1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O3741" s="1"/>
      <c r="BP3741" s="1"/>
    </row>
    <row r="3742" spans="1:68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1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O3742" s="1"/>
      <c r="BP3742" s="1"/>
    </row>
    <row r="3743" spans="1:68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1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O3743" s="1"/>
      <c r="BP3743" s="1"/>
    </row>
    <row r="3744" spans="1:68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1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O3744" s="1"/>
      <c r="BP3744" s="1"/>
    </row>
    <row r="3745" spans="1:68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1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O3745" s="1"/>
      <c r="BP3745" s="1"/>
    </row>
    <row r="3746" spans="1:68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1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O3746" s="1"/>
      <c r="BP3746" s="1"/>
    </row>
    <row r="3747" spans="1:68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1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O3747" s="1"/>
      <c r="BP3747" s="1"/>
    </row>
    <row r="3748" spans="1:68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1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O3748" s="1"/>
      <c r="BP3748" s="1"/>
    </row>
    <row r="3749" spans="1:68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1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O3749" s="1"/>
      <c r="BP3749" s="1"/>
    </row>
    <row r="3750" spans="1:68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1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O3750" s="1"/>
      <c r="BP3750" s="1"/>
    </row>
    <row r="3751" spans="1:68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1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O3751" s="1"/>
      <c r="BP3751" s="1"/>
    </row>
    <row r="3752" spans="1:68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1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O3752" s="1"/>
      <c r="BP3752" s="1"/>
    </row>
    <row r="3753" spans="1:68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1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O3753" s="1"/>
      <c r="BP3753" s="1"/>
    </row>
    <row r="3754" spans="1:68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1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O3754" s="1"/>
      <c r="BP3754" s="1"/>
    </row>
    <row r="3755" spans="1:68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1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O3755" s="1"/>
      <c r="BP3755" s="1"/>
    </row>
    <row r="3756" spans="1:68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1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O3756" s="1"/>
      <c r="BP3756" s="1"/>
    </row>
    <row r="3757" spans="1:68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1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O3757" s="1"/>
      <c r="BP3757" s="1"/>
    </row>
    <row r="3758" spans="1:68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1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O3758" s="1"/>
      <c r="BP3758" s="1"/>
    </row>
    <row r="3759" spans="1:68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1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O3759" s="1"/>
      <c r="BP3759" s="1"/>
    </row>
    <row r="3760" spans="1:68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1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O3760" s="1"/>
      <c r="BP3760" s="1"/>
    </row>
    <row r="3761" spans="1:68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1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O3761" s="1"/>
      <c r="BP3761" s="1"/>
    </row>
    <row r="3762" spans="1:68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1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O3762" s="1"/>
      <c r="BP3762" s="1"/>
    </row>
    <row r="3763" spans="1:68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1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O3763" s="1"/>
      <c r="BP3763" s="1"/>
    </row>
    <row r="3764" spans="1:68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1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O3764" s="1"/>
      <c r="BP3764" s="1"/>
    </row>
    <row r="3765" spans="1:68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1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O3765" s="1"/>
      <c r="BP3765" s="1"/>
    </row>
    <row r="3766" spans="1:68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1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O3766" s="1"/>
      <c r="BP3766" s="1"/>
    </row>
    <row r="3767" spans="1:68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1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O3767" s="1"/>
      <c r="BP3767" s="1"/>
    </row>
    <row r="3768" spans="1:68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1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O3768" s="1"/>
      <c r="BP3768" s="1"/>
    </row>
    <row r="3769" spans="1:68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1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O3769" s="1"/>
      <c r="BP3769" s="1"/>
    </row>
    <row r="3770" spans="1:68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1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O3770" s="1"/>
      <c r="BP3770" s="1"/>
    </row>
    <row r="3771" spans="1:68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1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O3771" s="1"/>
      <c r="BP3771" s="1"/>
    </row>
    <row r="3772" spans="1:68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1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O3772" s="1"/>
      <c r="BP3772" s="1"/>
    </row>
    <row r="3773" spans="1:68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1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O3773" s="1"/>
      <c r="BP3773" s="1"/>
    </row>
    <row r="3774" spans="1:68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1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O3774" s="1"/>
      <c r="BP3774" s="1"/>
    </row>
    <row r="3775" spans="1:68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1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O3775" s="1"/>
      <c r="BP3775" s="1"/>
    </row>
    <row r="3776" spans="1:68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1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O3776" s="1"/>
      <c r="BP3776" s="1"/>
    </row>
    <row r="3777" spans="1:68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1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O3777" s="1"/>
      <c r="BP3777" s="1"/>
    </row>
    <row r="3778" spans="1:68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1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O3778" s="1"/>
      <c r="BP3778" s="1"/>
    </row>
    <row r="3779" spans="1:68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1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O3779" s="1"/>
      <c r="BP3779" s="1"/>
    </row>
    <row r="3780" spans="1:68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1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O3780" s="1"/>
      <c r="BP3780" s="1"/>
    </row>
    <row r="3781" spans="1:68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1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O3781" s="1"/>
      <c r="BP3781" s="1"/>
    </row>
    <row r="3782" spans="1:68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1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O3782" s="1"/>
      <c r="BP3782" s="1"/>
    </row>
    <row r="3783" spans="1:68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1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O3783" s="1"/>
      <c r="BP3783" s="1"/>
    </row>
    <row r="3784" spans="1:68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1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O3784" s="1"/>
      <c r="BP3784" s="1"/>
    </row>
    <row r="3785" spans="1:68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1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O3785" s="1"/>
      <c r="BP3785" s="1"/>
    </row>
    <row r="3786" spans="1:68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1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O3786" s="1"/>
      <c r="BP3786" s="1"/>
    </row>
    <row r="3787" spans="1:68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1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O3787" s="1"/>
      <c r="BP3787" s="1"/>
    </row>
    <row r="3788" spans="1:68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1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O3788" s="1"/>
      <c r="BP3788" s="1"/>
    </row>
    <row r="3789" spans="1:68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1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O3789" s="1"/>
      <c r="BP3789" s="1"/>
    </row>
    <row r="3790" spans="1:68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1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O3790" s="1"/>
      <c r="BP3790" s="1"/>
    </row>
    <row r="3791" spans="1:68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1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O3791" s="1"/>
      <c r="BP3791" s="1"/>
    </row>
    <row r="3792" spans="1:68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1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O3792" s="1"/>
      <c r="BP3792" s="1"/>
    </row>
    <row r="3793" spans="1:68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1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O3793" s="1"/>
      <c r="BP3793" s="1"/>
    </row>
    <row r="3794" spans="1:68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1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O3794" s="1"/>
      <c r="BP3794" s="1"/>
    </row>
    <row r="3795" spans="1:68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1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O3795" s="1"/>
      <c r="BP3795" s="1"/>
    </row>
    <row r="3796" spans="1:68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1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O3796" s="1"/>
      <c r="BP3796" s="1"/>
    </row>
    <row r="3797" spans="1:68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1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O3797" s="1"/>
      <c r="BP3797" s="1"/>
    </row>
    <row r="3798" spans="1:68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1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O3798" s="1"/>
      <c r="BP3798" s="1"/>
    </row>
    <row r="3799" spans="1:68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1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O3799" s="1"/>
      <c r="BP3799" s="1"/>
    </row>
    <row r="3800" spans="1:68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1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O3800" s="1"/>
      <c r="BP3800" s="1"/>
    </row>
    <row r="3801" spans="1:68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1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O3801" s="1"/>
      <c r="BP3801" s="1"/>
    </row>
    <row r="3802" spans="1:68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1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O3802" s="1"/>
      <c r="BP3802" s="1"/>
    </row>
    <row r="3803" spans="1:68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1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O3803" s="1"/>
      <c r="BP3803" s="1"/>
    </row>
    <row r="3804" spans="1:68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1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O3804" s="1"/>
      <c r="BP3804" s="1"/>
    </row>
    <row r="3805" spans="1:68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1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O3805" s="1"/>
      <c r="BP3805" s="1"/>
    </row>
    <row r="3806" spans="1:68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1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O3806" s="1"/>
      <c r="BP3806" s="1"/>
    </row>
    <row r="3807" spans="1:68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1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O3807" s="1"/>
      <c r="BP3807" s="1"/>
    </row>
    <row r="3808" spans="1:68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1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O3808" s="1"/>
      <c r="BP3808" s="1"/>
    </row>
    <row r="3809" spans="1:68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1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O3809" s="1"/>
      <c r="BP3809" s="1"/>
    </row>
    <row r="3810" spans="1:68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1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O3810" s="1"/>
      <c r="BP3810" s="1"/>
    </row>
    <row r="3811" spans="1:68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1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O3811" s="1"/>
      <c r="BP3811" s="1"/>
    </row>
    <row r="3812" spans="1:68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1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O3812" s="1"/>
      <c r="BP3812" s="1"/>
    </row>
    <row r="3813" spans="1:68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1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O3813" s="1"/>
      <c r="BP3813" s="1"/>
    </row>
    <row r="3814" spans="1:68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1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O3814" s="1"/>
      <c r="BP3814" s="1"/>
    </row>
    <row r="3815" spans="1:68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1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O3815" s="1"/>
      <c r="BP3815" s="1"/>
    </row>
    <row r="3816" spans="1:68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1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O3816" s="1"/>
      <c r="BP3816" s="1"/>
    </row>
    <row r="3817" spans="1:68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1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O3817" s="1"/>
      <c r="BP3817" s="1"/>
    </row>
    <row r="3818" spans="1:68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1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O3818" s="1"/>
      <c r="BP3818" s="1"/>
    </row>
    <row r="3819" spans="1:68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1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O3819" s="1"/>
      <c r="BP3819" s="1"/>
    </row>
    <row r="3820" spans="1:68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1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O3820" s="1"/>
      <c r="BP3820" s="1"/>
    </row>
    <row r="3821" spans="1:68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1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O3821" s="1"/>
      <c r="BP3821" s="1"/>
    </row>
    <row r="3822" spans="1:68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1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O3822" s="1"/>
      <c r="BP3822" s="1"/>
    </row>
    <row r="3823" spans="1:68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1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O3823" s="1"/>
      <c r="BP3823" s="1"/>
    </row>
    <row r="3824" spans="1:68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1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O3824" s="1"/>
      <c r="BP3824" s="1"/>
    </row>
    <row r="3825" spans="1:68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1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O3825" s="1"/>
      <c r="BP3825" s="1"/>
    </row>
    <row r="3826" spans="1:68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1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O3826" s="1"/>
      <c r="BP3826" s="1"/>
    </row>
    <row r="3827" spans="1:68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1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O3827" s="1"/>
      <c r="BP3827" s="1"/>
    </row>
    <row r="3828" spans="1:68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1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O3828" s="1"/>
      <c r="BP3828" s="1"/>
    </row>
    <row r="3829" spans="1:68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1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O3829" s="1"/>
      <c r="BP3829" s="1"/>
    </row>
    <row r="3830" spans="1:68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1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O3830" s="1"/>
      <c r="BP3830" s="1"/>
    </row>
    <row r="3831" spans="1:68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1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O3831" s="1"/>
      <c r="BP3831" s="1"/>
    </row>
    <row r="3832" spans="1:68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1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O3832" s="1"/>
      <c r="BP3832" s="1"/>
    </row>
  </sheetData>
  <mergeCells count="158">
    <mergeCell ref="A91:A95"/>
    <mergeCell ref="B91:B95"/>
    <mergeCell ref="C91:C95"/>
    <mergeCell ref="A129:C133"/>
    <mergeCell ref="A124:C128"/>
    <mergeCell ref="A140:C144"/>
    <mergeCell ref="B80:B84"/>
    <mergeCell ref="C80:C84"/>
    <mergeCell ref="BO80:BO84"/>
    <mergeCell ref="BP80:BP84"/>
    <mergeCell ref="A86:A90"/>
    <mergeCell ref="B86:B90"/>
    <mergeCell ref="C86:C90"/>
    <mergeCell ref="BO86:BO90"/>
    <mergeCell ref="BP86:BP90"/>
    <mergeCell ref="C62:C69"/>
    <mergeCell ref="C57:C61"/>
    <mergeCell ref="BO57:BO61"/>
    <mergeCell ref="BP57:BP61"/>
    <mergeCell ref="BO62:BO69"/>
    <mergeCell ref="BP62:BP69"/>
    <mergeCell ref="BP47:BP51"/>
    <mergeCell ref="A52:A56"/>
    <mergeCell ref="B52:B56"/>
    <mergeCell ref="BO52:BO56"/>
    <mergeCell ref="A57:A61"/>
    <mergeCell ref="B57:B61"/>
    <mergeCell ref="BP21:BP25"/>
    <mergeCell ref="A27:A31"/>
    <mergeCell ref="B27:B31"/>
    <mergeCell ref="C27:C31"/>
    <mergeCell ref="BO27:BO31"/>
    <mergeCell ref="BP27:BP31"/>
    <mergeCell ref="BO21:BO25"/>
    <mergeCell ref="BO118:BO123"/>
    <mergeCell ref="BP118:BP123"/>
    <mergeCell ref="A104:C110"/>
    <mergeCell ref="A111:C116"/>
    <mergeCell ref="BO124:BO128"/>
    <mergeCell ref="E117:BJ117"/>
    <mergeCell ref="BP124:BP128"/>
    <mergeCell ref="BO111:BO116"/>
    <mergeCell ref="BP111:BP116"/>
    <mergeCell ref="BJ1:BP1"/>
    <mergeCell ref="BJ2:BP2"/>
    <mergeCell ref="D62:D65"/>
    <mergeCell ref="D47:D50"/>
    <mergeCell ref="D52:D55"/>
    <mergeCell ref="BO74:BO78"/>
    <mergeCell ref="C14:BJ14"/>
    <mergeCell ref="D27:D30"/>
    <mergeCell ref="D57:D60"/>
    <mergeCell ref="C42:C45"/>
    <mergeCell ref="C85:BJ85"/>
    <mergeCell ref="BP70:BP72"/>
    <mergeCell ref="D70:D72"/>
    <mergeCell ref="BO70:BO72"/>
    <mergeCell ref="BP74:BP78"/>
    <mergeCell ref="D80:D83"/>
    <mergeCell ref="C74:C79"/>
    <mergeCell ref="BO91:BO95"/>
    <mergeCell ref="BP91:BP95"/>
    <mergeCell ref="D9:D11"/>
    <mergeCell ref="D21:D26"/>
    <mergeCell ref="C37:C41"/>
    <mergeCell ref="BO32:BO36"/>
    <mergeCell ref="BP32:BP36"/>
    <mergeCell ref="BO42:BO46"/>
    <mergeCell ref="BO47:BO51"/>
    <mergeCell ref="D66:D68"/>
    <mergeCell ref="AB10:AD10"/>
    <mergeCell ref="D32:D35"/>
    <mergeCell ref="D42:D46"/>
    <mergeCell ref="BP37:BP41"/>
    <mergeCell ref="BP42:BP46"/>
    <mergeCell ref="BO9:BO11"/>
    <mergeCell ref="BP9:BP11"/>
    <mergeCell ref="AH10:AJ10"/>
    <mergeCell ref="AS10:AU10"/>
    <mergeCell ref="BO37:BO41"/>
    <mergeCell ref="BK10:BL10"/>
    <mergeCell ref="K9:BN9"/>
    <mergeCell ref="BA10:BC10"/>
    <mergeCell ref="N10:P10"/>
    <mergeCell ref="BD10:BG10"/>
    <mergeCell ref="B5:AF5"/>
    <mergeCell ref="B6:AE6"/>
    <mergeCell ref="B7:AF7"/>
    <mergeCell ref="T10:V10"/>
    <mergeCell ref="Y10:AA10"/>
    <mergeCell ref="BO3:BP3"/>
    <mergeCell ref="D37:D41"/>
    <mergeCell ref="BP15:BP18"/>
    <mergeCell ref="BO4:BP4"/>
    <mergeCell ref="C13:BJ13"/>
    <mergeCell ref="BH10:BJ10"/>
    <mergeCell ref="AV10:AX10"/>
    <mergeCell ref="BO5:BP5"/>
    <mergeCell ref="BO6:BP6"/>
    <mergeCell ref="BO15:BO18"/>
    <mergeCell ref="AM10:AO10"/>
    <mergeCell ref="AP10:AR10"/>
    <mergeCell ref="Q10:S10"/>
    <mergeCell ref="F9:H10"/>
    <mergeCell ref="AE10:AG10"/>
    <mergeCell ref="A9:A11"/>
    <mergeCell ref="B9:B11"/>
    <mergeCell ref="C9:C11"/>
    <mergeCell ref="K10:M10"/>
    <mergeCell ref="E9:E11"/>
    <mergeCell ref="A74:A79"/>
    <mergeCell ref="B21:B26"/>
    <mergeCell ref="C21:C26"/>
    <mergeCell ref="A21:A26"/>
    <mergeCell ref="B32:B36"/>
    <mergeCell ref="A47:A51"/>
    <mergeCell ref="A42:A46"/>
    <mergeCell ref="A32:A36"/>
    <mergeCell ref="C47:C51"/>
    <mergeCell ref="B62:B69"/>
    <mergeCell ref="A80:A84"/>
    <mergeCell ref="A15:A20"/>
    <mergeCell ref="C15:C20"/>
    <mergeCell ref="D15:D20"/>
    <mergeCell ref="C32:C35"/>
    <mergeCell ref="C52:C55"/>
    <mergeCell ref="B15:B20"/>
    <mergeCell ref="B42:B46"/>
    <mergeCell ref="B47:B51"/>
    <mergeCell ref="B74:B79"/>
    <mergeCell ref="A118:C123"/>
    <mergeCell ref="A134:C139"/>
    <mergeCell ref="BP98:BP103"/>
    <mergeCell ref="A37:A41"/>
    <mergeCell ref="B37:B41"/>
    <mergeCell ref="C70:C72"/>
    <mergeCell ref="A62:A69"/>
    <mergeCell ref="BO129:BO133"/>
    <mergeCell ref="BP129:BP133"/>
    <mergeCell ref="BO98:BO103"/>
    <mergeCell ref="BO134:BO139"/>
    <mergeCell ref="BP134:BP139"/>
    <mergeCell ref="BO140:BO144"/>
    <mergeCell ref="BP140:BP144"/>
    <mergeCell ref="O150:Y150"/>
    <mergeCell ref="O151:Y151"/>
    <mergeCell ref="Z149:AE149"/>
    <mergeCell ref="P149:Y149"/>
    <mergeCell ref="O153:Y153"/>
    <mergeCell ref="R154:U154"/>
    <mergeCell ref="P155:Y155"/>
    <mergeCell ref="A70:A72"/>
    <mergeCell ref="B70:B72"/>
    <mergeCell ref="D74:D77"/>
    <mergeCell ref="D91:D94"/>
    <mergeCell ref="D86:D89"/>
    <mergeCell ref="A98:D103"/>
    <mergeCell ref="A117:C117"/>
  </mergeCells>
  <phoneticPr fontId="10" type="noConversion"/>
  <pageMargins left="0" right="0" top="3.937007874015748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Кузьменко Владислав Сергеевич</cp:lastModifiedBy>
  <cp:lastPrinted>2021-04-01T09:56:16Z</cp:lastPrinted>
  <dcterms:created xsi:type="dcterms:W3CDTF">2013-05-08T10:07:11Z</dcterms:created>
  <dcterms:modified xsi:type="dcterms:W3CDTF">2021-04-08T09:43:40Z</dcterms:modified>
</cp:coreProperties>
</file>