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8830" windowHeight="12780" activeTab="2"/>
  </bookViews>
  <sheets>
    <sheet name="&quot;Улучшение...&quot; 2020" sheetId="1" r:id="rId1"/>
    <sheet name="на 01.04.2020" sheetId="2" r:id="rId2"/>
    <sheet name="на 01.07.2020" sheetId="3" r:id="rId3"/>
  </sheets>
  <calcPr calcId="125725"/>
</workbook>
</file>

<file path=xl/calcChain.xml><?xml version="1.0" encoding="utf-8"?>
<calcChain xmlns="http://schemas.openxmlformats.org/spreadsheetml/2006/main">
  <c r="AQ65" i="3"/>
  <c r="AQ64"/>
  <c r="AQ63"/>
  <c r="AQ62"/>
  <c r="AN65"/>
  <c r="AN64"/>
  <c r="AN63"/>
  <c r="AN62"/>
  <c r="AK65"/>
  <c r="AK64"/>
  <c r="AK63"/>
  <c r="AK62"/>
  <c r="AH65"/>
  <c r="AH64"/>
  <c r="AH63"/>
  <c r="AH62"/>
  <c r="AE65"/>
  <c r="AE64"/>
  <c r="AE63"/>
  <c r="AE62"/>
  <c r="AB65"/>
  <c r="AB64"/>
  <c r="AB63"/>
  <c r="AB62"/>
  <c r="Z65"/>
  <c r="Y65"/>
  <c r="Z64"/>
  <c r="Y64"/>
  <c r="Z63"/>
  <c r="Y63"/>
  <c r="Z62"/>
  <c r="Y62"/>
  <c r="W65"/>
  <c r="V65"/>
  <c r="W64"/>
  <c r="V64"/>
  <c r="W63"/>
  <c r="V63"/>
  <c r="W62"/>
  <c r="V62"/>
  <c r="T65"/>
  <c r="S65"/>
  <c r="T64"/>
  <c r="S64"/>
  <c r="T63"/>
  <c r="S63"/>
  <c r="T62"/>
  <c r="S62"/>
  <c r="Q65"/>
  <c r="P65"/>
  <c r="Q64"/>
  <c r="P64"/>
  <c r="Q63"/>
  <c r="P63"/>
  <c r="Q62"/>
  <c r="P62"/>
  <c r="N65"/>
  <c r="M65"/>
  <c r="N64"/>
  <c r="M64"/>
  <c r="N63"/>
  <c r="M63"/>
  <c r="N62"/>
  <c r="M62"/>
  <c r="K64"/>
  <c r="K65"/>
  <c r="K63"/>
  <c r="K62"/>
  <c r="J64"/>
  <c r="J65"/>
  <c r="J62"/>
  <c r="I62"/>
  <c r="J63"/>
  <c r="I64"/>
  <c r="I65"/>
  <c r="I63"/>
  <c r="G62"/>
  <c r="G63"/>
  <c r="G64"/>
  <c r="G65"/>
  <c r="F64"/>
  <c r="F65"/>
  <c r="F62"/>
  <c r="F63"/>
  <c r="AT70"/>
  <c r="AU70"/>
  <c r="AT71"/>
  <c r="AU71"/>
  <c r="AT72"/>
  <c r="AU72"/>
  <c r="AT73"/>
  <c r="AU73"/>
  <c r="R63"/>
  <c r="U63"/>
  <c r="X63"/>
  <c r="AA63"/>
  <c r="AC63"/>
  <c r="AD63"/>
  <c r="AF63"/>
  <c r="AG63"/>
  <c r="AI63"/>
  <c r="AJ63"/>
  <c r="AL63"/>
  <c r="AM63"/>
  <c r="AO63"/>
  <c r="AP63"/>
  <c r="R64"/>
  <c r="U64"/>
  <c r="X64"/>
  <c r="AA64"/>
  <c r="AC64"/>
  <c r="AD64"/>
  <c r="AF64"/>
  <c r="AG64"/>
  <c r="AI64"/>
  <c r="AJ64"/>
  <c r="AL64"/>
  <c r="AM64"/>
  <c r="AO64"/>
  <c r="AP64"/>
  <c r="O65"/>
  <c r="R65"/>
  <c r="U65"/>
  <c r="X65"/>
  <c r="AA65"/>
  <c r="AC65"/>
  <c r="AD65"/>
  <c r="AF65"/>
  <c r="AG65"/>
  <c r="AI65"/>
  <c r="AJ65"/>
  <c r="AL65"/>
  <c r="AM65"/>
  <c r="AO65"/>
  <c r="AP65"/>
  <c r="AQ60"/>
  <c r="AQ59"/>
  <c r="AN61"/>
  <c r="AN60"/>
  <c r="AN59"/>
  <c r="AK61"/>
  <c r="AK60"/>
  <c r="AK59"/>
  <c r="AH61"/>
  <c r="AH60"/>
  <c r="AH59"/>
  <c r="AE61"/>
  <c r="AE60"/>
  <c r="AE59"/>
  <c r="AB61"/>
  <c r="AB60"/>
  <c r="AB59"/>
  <c r="Y61"/>
  <c r="Y60"/>
  <c r="Y59"/>
  <c r="V61"/>
  <c r="V60"/>
  <c r="V59"/>
  <c r="S61"/>
  <c r="S60"/>
  <c r="S59"/>
  <c r="P61"/>
  <c r="P60"/>
  <c r="P59"/>
  <c r="M61"/>
  <c r="M60"/>
  <c r="M59"/>
  <c r="J61"/>
  <c r="J60"/>
  <c r="J59"/>
  <c r="F59"/>
  <c r="F35"/>
  <c r="H59"/>
  <c r="K59"/>
  <c r="L59"/>
  <c r="N59"/>
  <c r="O59"/>
  <c r="Q59"/>
  <c r="R59"/>
  <c r="T59"/>
  <c r="U59"/>
  <c r="W59"/>
  <c r="X59"/>
  <c r="Z59"/>
  <c r="AA59"/>
  <c r="AC59"/>
  <c r="AD59"/>
  <c r="AF59"/>
  <c r="AG59"/>
  <c r="AI59"/>
  <c r="AJ59"/>
  <c r="AL59"/>
  <c r="AM59"/>
  <c r="AO59"/>
  <c r="AP59"/>
  <c r="K60"/>
  <c r="L60"/>
  <c r="N60"/>
  <c r="O60"/>
  <c r="Q60"/>
  <c r="R60"/>
  <c r="T60"/>
  <c r="U60" s="1"/>
  <c r="W60"/>
  <c r="X60"/>
  <c r="Z60"/>
  <c r="AC60"/>
  <c r="AD60"/>
  <c r="AF60"/>
  <c r="AG60"/>
  <c r="AI60"/>
  <c r="AJ60"/>
  <c r="AL60"/>
  <c r="AM60"/>
  <c r="AO60"/>
  <c r="AP60"/>
  <c r="K61"/>
  <c r="L61"/>
  <c r="N61"/>
  <c r="O61"/>
  <c r="Q61"/>
  <c r="T61"/>
  <c r="U61"/>
  <c r="W61"/>
  <c r="X61"/>
  <c r="Z61"/>
  <c r="AC61"/>
  <c r="AD61"/>
  <c r="AF61"/>
  <c r="AG61"/>
  <c r="AI61"/>
  <c r="AJ61"/>
  <c r="AL61"/>
  <c r="AM61"/>
  <c r="AO61"/>
  <c r="AP61"/>
  <c r="AN56"/>
  <c r="R77"/>
  <c r="F46"/>
  <c r="X77"/>
  <c r="AA77"/>
  <c r="F34"/>
  <c r="F29"/>
  <c r="F60" s="1"/>
  <c r="U13"/>
  <c r="G13"/>
  <c r="G60" s="1"/>
  <c r="G24"/>
  <c r="S11"/>
  <c r="AA35"/>
  <c r="AA34"/>
  <c r="AA33"/>
  <c r="X35"/>
  <c r="G34"/>
  <c r="X33"/>
  <c r="U29"/>
  <c r="AA24"/>
  <c r="G15"/>
  <c r="G17"/>
  <c r="G18"/>
  <c r="H64" s="1"/>
  <c r="G19"/>
  <c r="G20"/>
  <c r="G22"/>
  <c r="G23"/>
  <c r="G25"/>
  <c r="G26"/>
  <c r="G28"/>
  <c r="G59" s="1"/>
  <c r="G29"/>
  <c r="G30"/>
  <c r="G31"/>
  <c r="G33"/>
  <c r="G35"/>
  <c r="G36"/>
  <c r="G38"/>
  <c r="G39"/>
  <c r="G40"/>
  <c r="G41"/>
  <c r="G42"/>
  <c r="G44"/>
  <c r="G45"/>
  <c r="G46"/>
  <c r="G47"/>
  <c r="G49"/>
  <c r="G50"/>
  <c r="G51"/>
  <c r="G52"/>
  <c r="H13"/>
  <c r="G14"/>
  <c r="G61" s="1"/>
  <c r="L65" l="1"/>
  <c r="AN73"/>
  <c r="AN69"/>
  <c r="AA61"/>
  <c r="R61"/>
  <c r="AA60"/>
  <c r="H60"/>
  <c r="G55"/>
  <c r="X34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H57"/>
  <c r="F57"/>
  <c r="AS56"/>
  <c r="AR56"/>
  <c r="AP56"/>
  <c r="AO56"/>
  <c r="AM56"/>
  <c r="AL56"/>
  <c r="AK56"/>
  <c r="AJ56"/>
  <c r="AI56"/>
  <c r="AG56"/>
  <c r="AF56"/>
  <c r="AE56"/>
  <c r="AD56"/>
  <c r="AC56"/>
  <c r="AB56"/>
  <c r="AA56"/>
  <c r="Z56"/>
  <c r="X56"/>
  <c r="W56"/>
  <c r="U56"/>
  <c r="U73" s="1"/>
  <c r="T56"/>
  <c r="R56"/>
  <c r="Q56"/>
  <c r="O56"/>
  <c r="N56"/>
  <c r="M56"/>
  <c r="L56"/>
  <c r="K56"/>
  <c r="J56"/>
  <c r="AS55"/>
  <c r="AR55"/>
  <c r="AQ55"/>
  <c r="AP55"/>
  <c r="AO55"/>
  <c r="AN55"/>
  <c r="AM55"/>
  <c r="AL55"/>
  <c r="AK55"/>
  <c r="AJ55"/>
  <c r="AI55"/>
  <c r="AG55"/>
  <c r="AF55"/>
  <c r="AE55"/>
  <c r="AD55"/>
  <c r="AC55"/>
  <c r="AB55"/>
  <c r="AA55"/>
  <c r="Z55"/>
  <c r="X55"/>
  <c r="W55"/>
  <c r="U55"/>
  <c r="T55"/>
  <c r="R55"/>
  <c r="R72" s="1"/>
  <c r="Q55"/>
  <c r="P55"/>
  <c r="O55"/>
  <c r="O72" s="1"/>
  <c r="N55"/>
  <c r="M55"/>
  <c r="L55"/>
  <c r="L72" s="1"/>
  <c r="K55"/>
  <c r="J55"/>
  <c r="AS54"/>
  <c r="AR54"/>
  <c r="AQ54"/>
  <c r="AP54"/>
  <c r="AP53" s="1"/>
  <c r="AO54"/>
  <c r="AN54"/>
  <c r="AM54"/>
  <c r="AL54"/>
  <c r="AL53" s="1"/>
  <c r="AK54"/>
  <c r="AJ54"/>
  <c r="AI54"/>
  <c r="AG54"/>
  <c r="AG53" s="1"/>
  <c r="AF54"/>
  <c r="AE54"/>
  <c r="AD54"/>
  <c r="AC54"/>
  <c r="AC53" s="1"/>
  <c r="AB54"/>
  <c r="AA54"/>
  <c r="Z54"/>
  <c r="X54"/>
  <c r="W54"/>
  <c r="U54"/>
  <c r="U71" s="1"/>
  <c r="T54"/>
  <c r="R54"/>
  <c r="R71" s="1"/>
  <c r="Q54"/>
  <c r="P54"/>
  <c r="O54"/>
  <c r="O71" s="1"/>
  <c r="N54"/>
  <c r="M54"/>
  <c r="L54"/>
  <c r="L71" s="1"/>
  <c r="K54"/>
  <c r="J54"/>
  <c r="AS53"/>
  <c r="AR53"/>
  <c r="AN53"/>
  <c r="AJ53"/>
  <c r="AE53"/>
  <c r="R53"/>
  <c r="O53"/>
  <c r="N53"/>
  <c r="M53"/>
  <c r="L53"/>
  <c r="K53"/>
  <c r="J53"/>
  <c r="I52"/>
  <c r="I51"/>
  <c r="I50"/>
  <c r="I49"/>
  <c r="I48" s="1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H48"/>
  <c r="F48"/>
  <c r="I47"/>
  <c r="I46"/>
  <c r="I45"/>
  <c r="I44"/>
  <c r="AQ43"/>
  <c r="AP43"/>
  <c r="AO43"/>
  <c r="AN43"/>
  <c r="AM43"/>
  <c r="AL43"/>
  <c r="AK43"/>
  <c r="AJ43"/>
  <c r="AI43"/>
  <c r="AH43"/>
  <c r="AG43"/>
  <c r="AF43"/>
  <c r="AE43"/>
  <c r="AD43"/>
  <c r="AC43"/>
  <c r="AA43"/>
  <c r="X43"/>
  <c r="W43"/>
  <c r="V43"/>
  <c r="U43"/>
  <c r="T43"/>
  <c r="S43"/>
  <c r="Q43"/>
  <c r="P43"/>
  <c r="N43"/>
  <c r="M43"/>
  <c r="K43"/>
  <c r="J43"/>
  <c r="F43"/>
  <c r="I42"/>
  <c r="I41"/>
  <c r="I40"/>
  <c r="I39"/>
  <c r="I38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F37"/>
  <c r="I36"/>
  <c r="AH56"/>
  <c r="V56"/>
  <c r="S35"/>
  <c r="S32" s="1"/>
  <c r="AH55"/>
  <c r="V55"/>
  <c r="S34"/>
  <c r="AH54"/>
  <c r="Y54"/>
  <c r="V54"/>
  <c r="S33"/>
  <c r="F33"/>
  <c r="AQ32"/>
  <c r="AP32"/>
  <c r="AO32"/>
  <c r="AN32"/>
  <c r="AM32"/>
  <c r="AL32"/>
  <c r="AK32"/>
  <c r="AJ32"/>
  <c r="AI32"/>
  <c r="AH32"/>
  <c r="AG32"/>
  <c r="AF32"/>
  <c r="AE32"/>
  <c r="AD32"/>
  <c r="AC32"/>
  <c r="AB32"/>
  <c r="Z32"/>
  <c r="Y32"/>
  <c r="W32"/>
  <c r="V32"/>
  <c r="U32"/>
  <c r="T32"/>
  <c r="R32"/>
  <c r="Q32"/>
  <c r="P32"/>
  <c r="O32"/>
  <c r="O63" s="1"/>
  <c r="N32"/>
  <c r="M32"/>
  <c r="L32"/>
  <c r="K32"/>
  <c r="J32"/>
  <c r="H32"/>
  <c r="I31"/>
  <c r="I30"/>
  <c r="I29"/>
  <c r="I28"/>
  <c r="G54"/>
  <c r="AQ27"/>
  <c r="AQ77" s="1"/>
  <c r="AP27"/>
  <c r="AP77" s="1"/>
  <c r="AO27"/>
  <c r="AO77" s="1"/>
  <c r="AN27"/>
  <c r="AN77" s="1"/>
  <c r="AM27"/>
  <c r="AM77" s="1"/>
  <c r="AL27"/>
  <c r="AL77" s="1"/>
  <c r="AK27"/>
  <c r="AK77" s="1"/>
  <c r="AJ27"/>
  <c r="AJ77" s="1"/>
  <c r="AI27"/>
  <c r="AI77" s="1"/>
  <c r="AH27"/>
  <c r="AG27"/>
  <c r="AG77" s="1"/>
  <c r="AF27"/>
  <c r="AF77" s="1"/>
  <c r="AE27"/>
  <c r="AD27"/>
  <c r="AD77" s="1"/>
  <c r="AC27"/>
  <c r="AC77" s="1"/>
  <c r="AB27"/>
  <c r="AA27"/>
  <c r="Z27"/>
  <c r="Y27"/>
  <c r="X27"/>
  <c r="W27"/>
  <c r="V27"/>
  <c r="U27"/>
  <c r="T27"/>
  <c r="S27"/>
  <c r="S58" s="1"/>
  <c r="R27"/>
  <c r="Q27"/>
  <c r="P27"/>
  <c r="O27"/>
  <c r="O77" s="1"/>
  <c r="N27"/>
  <c r="M27"/>
  <c r="L27"/>
  <c r="L77" s="1"/>
  <c r="K27"/>
  <c r="K77" s="1"/>
  <c r="J27"/>
  <c r="J77" s="1"/>
  <c r="H27"/>
  <c r="F27"/>
  <c r="I25"/>
  <c r="G57"/>
  <c r="Y56"/>
  <c r="P24"/>
  <c r="I23"/>
  <c r="I22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H21"/>
  <c r="AQ16"/>
  <c r="AP16"/>
  <c r="AO16"/>
  <c r="AO62" s="1"/>
  <c r="AN16"/>
  <c r="AM16"/>
  <c r="AM62" s="1"/>
  <c r="AL16"/>
  <c r="AK16"/>
  <c r="AJ16"/>
  <c r="AI16"/>
  <c r="AI62" s="1"/>
  <c r="AH16"/>
  <c r="AG16"/>
  <c r="AG62" s="1"/>
  <c r="AF16"/>
  <c r="AE16"/>
  <c r="AD16"/>
  <c r="AC16"/>
  <c r="AC62" s="1"/>
  <c r="AB16"/>
  <c r="AA16"/>
  <c r="Z16"/>
  <c r="Y16"/>
  <c r="X16"/>
  <c r="W16"/>
  <c r="V16"/>
  <c r="U16"/>
  <c r="U62" s="1"/>
  <c r="T16"/>
  <c r="S16"/>
  <c r="R16"/>
  <c r="Q16"/>
  <c r="P16"/>
  <c r="N16"/>
  <c r="O62" s="1"/>
  <c r="M16"/>
  <c r="L16"/>
  <c r="L63" s="1"/>
  <c r="K16"/>
  <c r="J16"/>
  <c r="I16"/>
  <c r="H16"/>
  <c r="F16"/>
  <c r="I15"/>
  <c r="I57" s="1"/>
  <c r="AQ14"/>
  <c r="AQ61" s="1"/>
  <c r="S56"/>
  <c r="I14"/>
  <c r="I61" s="1"/>
  <c r="G56"/>
  <c r="I13"/>
  <c r="I60" s="1"/>
  <c r="I12"/>
  <c r="I59" s="1"/>
  <c r="AQ11"/>
  <c r="AQ58" s="1"/>
  <c r="AP11"/>
  <c r="AP58" s="1"/>
  <c r="AO11"/>
  <c r="AO58" s="1"/>
  <c r="AN11"/>
  <c r="AN58" s="1"/>
  <c r="AM11"/>
  <c r="AM58" s="1"/>
  <c r="AL11"/>
  <c r="AL58" s="1"/>
  <c r="AK11"/>
  <c r="AK58" s="1"/>
  <c r="AJ11"/>
  <c r="AJ58" s="1"/>
  <c r="AI11"/>
  <c r="AI58" s="1"/>
  <c r="AH11"/>
  <c r="AH58" s="1"/>
  <c r="AG11"/>
  <c r="AG58" s="1"/>
  <c r="AF11"/>
  <c r="AF58" s="1"/>
  <c r="AE11"/>
  <c r="AE58" s="1"/>
  <c r="AD11"/>
  <c r="AD58" s="1"/>
  <c r="AC11"/>
  <c r="AC58" s="1"/>
  <c r="AB11"/>
  <c r="AB58" s="1"/>
  <c r="AA11"/>
  <c r="Z11"/>
  <c r="Z58" s="1"/>
  <c r="AA58" s="1"/>
  <c r="Y11"/>
  <c r="Y58" s="1"/>
  <c r="X11"/>
  <c r="X58" s="1"/>
  <c r="W11"/>
  <c r="W58" s="1"/>
  <c r="V11"/>
  <c r="V58" s="1"/>
  <c r="U11"/>
  <c r="T11"/>
  <c r="T58" s="1"/>
  <c r="Q11"/>
  <c r="Q58" s="1"/>
  <c r="P11"/>
  <c r="P58" s="1"/>
  <c r="O11"/>
  <c r="O58" s="1"/>
  <c r="N11"/>
  <c r="N58" s="1"/>
  <c r="M11"/>
  <c r="M58" s="1"/>
  <c r="L11"/>
  <c r="L58" s="1"/>
  <c r="K11"/>
  <c r="K58" s="1"/>
  <c r="J11"/>
  <c r="J58" s="1"/>
  <c r="G11"/>
  <c r="F56" i="2"/>
  <c r="F57"/>
  <c r="F54"/>
  <c r="H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F55"/>
  <c r="G48"/>
  <c r="G49"/>
  <c r="G50"/>
  <c r="G51"/>
  <c r="G52"/>
  <c r="G25"/>
  <c r="G26"/>
  <c r="G27"/>
  <c r="G28"/>
  <c r="G29"/>
  <c r="G30"/>
  <c r="G31"/>
  <c r="G32"/>
  <c r="G33"/>
  <c r="G34"/>
  <c r="G35"/>
  <c r="G36"/>
  <c r="G38"/>
  <c r="G54" s="1"/>
  <c r="G39"/>
  <c r="G55" s="1"/>
  <c r="G40"/>
  <c r="G56" s="1"/>
  <c r="G41"/>
  <c r="G57" s="1"/>
  <c r="G42"/>
  <c r="G43"/>
  <c r="G44"/>
  <c r="G45"/>
  <c r="G46"/>
  <c r="G47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S43"/>
  <c r="Q43"/>
  <c r="P43"/>
  <c r="N43"/>
  <c r="M43"/>
  <c r="K43"/>
  <c r="J43"/>
  <c r="I44"/>
  <c r="I45"/>
  <c r="I46"/>
  <c r="I47"/>
  <c r="F43"/>
  <c r="AH34"/>
  <c r="F32"/>
  <c r="F34"/>
  <c r="F35"/>
  <c r="F33"/>
  <c r="G24"/>
  <c r="G14"/>
  <c r="M59"/>
  <c r="F59"/>
  <c r="Y34"/>
  <c r="V34"/>
  <c r="S34"/>
  <c r="Y35"/>
  <c r="V35"/>
  <c r="S35"/>
  <c r="AH35"/>
  <c r="Y33"/>
  <c r="V33"/>
  <c r="S33"/>
  <c r="AH33"/>
  <c r="Y24"/>
  <c r="P24"/>
  <c r="S11"/>
  <c r="AQ14"/>
  <c r="S14"/>
  <c r="AC66" i="3" l="1"/>
  <c r="AC70"/>
  <c r="AG66"/>
  <c r="AG70"/>
  <c r="AL66"/>
  <c r="AL70" s="1"/>
  <c r="AP66"/>
  <c r="AP70" s="1"/>
  <c r="S69"/>
  <c r="S73" s="1"/>
  <c r="Y69"/>
  <c r="Y73" s="1"/>
  <c r="S54"/>
  <c r="Y67"/>
  <c r="Y71" s="1"/>
  <c r="I34"/>
  <c r="AH68"/>
  <c r="AH72" s="1"/>
  <c r="V69"/>
  <c r="V73" s="1"/>
  <c r="K66"/>
  <c r="K70"/>
  <c r="M66"/>
  <c r="M70" s="1"/>
  <c r="AS66"/>
  <c r="AS70"/>
  <c r="K67"/>
  <c r="K71" s="1"/>
  <c r="M67"/>
  <c r="M71" s="1"/>
  <c r="Q67"/>
  <c r="Q71" s="1"/>
  <c r="T67"/>
  <c r="T71"/>
  <c r="W67"/>
  <c r="W71" s="1"/>
  <c r="Z67"/>
  <c r="Z71"/>
  <c r="AB67"/>
  <c r="AB71" s="1"/>
  <c r="AD53"/>
  <c r="AD71"/>
  <c r="AD67"/>
  <c r="AF53"/>
  <c r="AF67"/>
  <c r="AF71" s="1"/>
  <c r="AI53"/>
  <c r="AI71"/>
  <c r="AI67"/>
  <c r="AK53"/>
  <c r="AK67"/>
  <c r="AK71" s="1"/>
  <c r="AM53"/>
  <c r="AM71"/>
  <c r="AM67"/>
  <c r="AO53"/>
  <c r="AO67"/>
  <c r="AO71" s="1"/>
  <c r="AQ67"/>
  <c r="AQ71" s="1"/>
  <c r="AS67"/>
  <c r="AS71" s="1"/>
  <c r="K68"/>
  <c r="K72"/>
  <c r="M68"/>
  <c r="M72" s="1"/>
  <c r="Q68"/>
  <c r="Q72"/>
  <c r="T68"/>
  <c r="T72" s="1"/>
  <c r="W68"/>
  <c r="W72"/>
  <c r="Z68"/>
  <c r="Z72" s="1"/>
  <c r="AB68"/>
  <c r="AB72" s="1"/>
  <c r="AD68"/>
  <c r="AD72" s="1"/>
  <c r="AF68"/>
  <c r="AF72" s="1"/>
  <c r="AI68"/>
  <c r="AI72"/>
  <c r="AK68"/>
  <c r="AK72"/>
  <c r="AM68"/>
  <c r="AM72"/>
  <c r="AO68"/>
  <c r="AO72"/>
  <c r="AQ68"/>
  <c r="AQ72"/>
  <c r="AS68"/>
  <c r="AS72"/>
  <c r="K69"/>
  <c r="K73" s="1"/>
  <c r="M69"/>
  <c r="M73" s="1"/>
  <c r="AC69"/>
  <c r="AC73" s="1"/>
  <c r="AE69"/>
  <c r="AE73" s="1"/>
  <c r="AG69"/>
  <c r="AG73" s="1"/>
  <c r="AJ69"/>
  <c r="AJ73" s="1"/>
  <c r="AL69"/>
  <c r="AL73" s="1"/>
  <c r="AO69"/>
  <c r="AO73" s="1"/>
  <c r="AR69"/>
  <c r="AR73" s="1"/>
  <c r="R58"/>
  <c r="L62"/>
  <c r="R62"/>
  <c r="AA62"/>
  <c r="AD62"/>
  <c r="AF62"/>
  <c r="AJ62"/>
  <c r="AL62"/>
  <c r="AP62"/>
  <c r="G69"/>
  <c r="G73" s="1"/>
  <c r="G71"/>
  <c r="G67"/>
  <c r="F54"/>
  <c r="H54" s="1"/>
  <c r="H63"/>
  <c r="V71"/>
  <c r="V67"/>
  <c r="AH71"/>
  <c r="AH67"/>
  <c r="V72"/>
  <c r="V68"/>
  <c r="I35"/>
  <c r="AH73"/>
  <c r="AH69"/>
  <c r="J70"/>
  <c r="J66"/>
  <c r="N70"/>
  <c r="N66"/>
  <c r="O66" s="1"/>
  <c r="AE66"/>
  <c r="AE70" s="1"/>
  <c r="AJ70"/>
  <c r="AJ66"/>
  <c r="AN70"/>
  <c r="AN66"/>
  <c r="AR70"/>
  <c r="AR66"/>
  <c r="J71"/>
  <c r="J67"/>
  <c r="N67"/>
  <c r="N71" s="1"/>
  <c r="P71"/>
  <c r="P67"/>
  <c r="AC71"/>
  <c r="AC67"/>
  <c r="AE71"/>
  <c r="AE67"/>
  <c r="AG71"/>
  <c r="AG67"/>
  <c r="AJ71"/>
  <c r="AJ67"/>
  <c r="AL71"/>
  <c r="AL67"/>
  <c r="AN71"/>
  <c r="AN67"/>
  <c r="AP71"/>
  <c r="AP67"/>
  <c r="AR71"/>
  <c r="AR67"/>
  <c r="J72"/>
  <c r="J68"/>
  <c r="N72"/>
  <c r="N68"/>
  <c r="P72"/>
  <c r="P68"/>
  <c r="AC68"/>
  <c r="AC72" s="1"/>
  <c r="AE68"/>
  <c r="AE72" s="1"/>
  <c r="AG68"/>
  <c r="AG72" s="1"/>
  <c r="AJ72"/>
  <c r="AJ68"/>
  <c r="AL72"/>
  <c r="AL68"/>
  <c r="AN72"/>
  <c r="AN68"/>
  <c r="AP72"/>
  <c r="AP68"/>
  <c r="AR72"/>
  <c r="AR68"/>
  <c r="J73"/>
  <c r="J69"/>
  <c r="N69"/>
  <c r="O69" s="1"/>
  <c r="Q73"/>
  <c r="Q69"/>
  <c r="T69"/>
  <c r="T73" s="1"/>
  <c r="W73"/>
  <c r="W69"/>
  <c r="X69" s="1"/>
  <c r="X73" s="1"/>
  <c r="Z69"/>
  <c r="AA69" s="1"/>
  <c r="AB73"/>
  <c r="AB69"/>
  <c r="AD73"/>
  <c r="AD69"/>
  <c r="AF73"/>
  <c r="AF69"/>
  <c r="AI73"/>
  <c r="AI69"/>
  <c r="AK73"/>
  <c r="AK69"/>
  <c r="AM73"/>
  <c r="AM69"/>
  <c r="AP73"/>
  <c r="AP69"/>
  <c r="AS73"/>
  <c r="AS69"/>
  <c r="G72"/>
  <c r="G68"/>
  <c r="U58"/>
  <c r="X62"/>
  <c r="I27"/>
  <c r="V53"/>
  <c r="G37"/>
  <c r="G43"/>
  <c r="G16"/>
  <c r="F14"/>
  <c r="F61" s="1"/>
  <c r="H61" s="1"/>
  <c r="AQ56"/>
  <c r="I56" s="1"/>
  <c r="P56"/>
  <c r="F24"/>
  <c r="F77"/>
  <c r="I77"/>
  <c r="I11"/>
  <c r="U53"/>
  <c r="Q53"/>
  <c r="AB53"/>
  <c r="G21"/>
  <c r="I24"/>
  <c r="I33"/>
  <c r="I54" s="1"/>
  <c r="G48"/>
  <c r="T53"/>
  <c r="I43"/>
  <c r="X53"/>
  <c r="G32"/>
  <c r="X32"/>
  <c r="I55"/>
  <c r="G77"/>
  <c r="AH53"/>
  <c r="Z53"/>
  <c r="AA32"/>
  <c r="I32"/>
  <c r="W53"/>
  <c r="AA53"/>
  <c r="G27"/>
  <c r="G58" s="1"/>
  <c r="F55"/>
  <c r="F32"/>
  <c r="G53"/>
  <c r="S55"/>
  <c r="Y55"/>
  <c r="I43" i="2"/>
  <c r="F21"/>
  <c r="I14"/>
  <c r="I69" i="3" l="1"/>
  <c r="I73" s="1"/>
  <c r="Y53"/>
  <c r="Y72"/>
  <c r="Y68"/>
  <c r="G70"/>
  <c r="G66"/>
  <c r="I71"/>
  <c r="I67"/>
  <c r="Q66"/>
  <c r="Q70" s="1"/>
  <c r="F21"/>
  <c r="H65"/>
  <c r="S53"/>
  <c r="S68"/>
  <c r="S72" s="1"/>
  <c r="W66"/>
  <c r="W70"/>
  <c r="AH66"/>
  <c r="AH70" s="1"/>
  <c r="I68"/>
  <c r="I72"/>
  <c r="I21"/>
  <c r="AB66"/>
  <c r="AB70" s="1"/>
  <c r="P53"/>
  <c r="P73"/>
  <c r="P69"/>
  <c r="V70"/>
  <c r="V66"/>
  <c r="AM66"/>
  <c r="AM70" s="1"/>
  <c r="AI66"/>
  <c r="AI70" s="1"/>
  <c r="AD70"/>
  <c r="AD66"/>
  <c r="S71"/>
  <c r="S67"/>
  <c r="H62"/>
  <c r="I58"/>
  <c r="Z73"/>
  <c r="R69"/>
  <c r="N73"/>
  <c r="X68"/>
  <c r="X72" s="1"/>
  <c r="AA67"/>
  <c r="AA71" s="1"/>
  <c r="L66"/>
  <c r="L70" s="1"/>
  <c r="H55"/>
  <c r="F72"/>
  <c r="F68"/>
  <c r="H68" s="1"/>
  <c r="Z70"/>
  <c r="Z66"/>
  <c r="T70"/>
  <c r="T66"/>
  <c r="AQ53"/>
  <c r="AQ69"/>
  <c r="AQ73" s="1"/>
  <c r="F67"/>
  <c r="H67" s="1"/>
  <c r="H71" s="1"/>
  <c r="AO66"/>
  <c r="AO70"/>
  <c r="AK66"/>
  <c r="AK70"/>
  <c r="AF66"/>
  <c r="AF70" s="1"/>
  <c r="L69"/>
  <c r="L73" s="1"/>
  <c r="AA68"/>
  <c r="X67"/>
  <c r="X71" s="1"/>
  <c r="H14"/>
  <c r="F56"/>
  <c r="F11"/>
  <c r="H77"/>
  <c r="I53"/>
  <c r="G53" i="2"/>
  <c r="AQ59"/>
  <c r="AP59"/>
  <c r="AO59"/>
  <c r="AN59"/>
  <c r="AM59"/>
  <c r="AL59"/>
  <c r="AK59"/>
  <c r="AJ59"/>
  <c r="AI59"/>
  <c r="AF59"/>
  <c r="AD59"/>
  <c r="AC59"/>
  <c r="AA59"/>
  <c r="Z59"/>
  <c r="X59"/>
  <c r="W59"/>
  <c r="V59"/>
  <c r="U59"/>
  <c r="T59"/>
  <c r="R59"/>
  <c r="Q59"/>
  <c r="P59"/>
  <c r="O59"/>
  <c r="L59"/>
  <c r="K59"/>
  <c r="G59" s="1"/>
  <c r="H59"/>
  <c r="AS53"/>
  <c r="AR53"/>
  <c r="AP53"/>
  <c r="AO53"/>
  <c r="AN53"/>
  <c r="AM53"/>
  <c r="AL53"/>
  <c r="AK53"/>
  <c r="AJ53"/>
  <c r="AI53"/>
  <c r="AF53"/>
  <c r="AD53"/>
  <c r="AC53"/>
  <c r="AB53"/>
  <c r="AA53"/>
  <c r="Z53"/>
  <c r="X53"/>
  <c r="W53"/>
  <c r="U53"/>
  <c r="T53"/>
  <c r="M53"/>
  <c r="H53"/>
  <c r="I52"/>
  <c r="I51"/>
  <c r="I50"/>
  <c r="I49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F48"/>
  <c r="I42"/>
  <c r="I41"/>
  <c r="I40"/>
  <c r="I39"/>
  <c r="I38"/>
  <c r="I54" s="1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F37"/>
  <c r="I36"/>
  <c r="I35"/>
  <c r="I34"/>
  <c r="I33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H32"/>
  <c r="I31"/>
  <c r="I30"/>
  <c r="I29"/>
  <c r="I28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F27"/>
  <c r="I25"/>
  <c r="I24"/>
  <c r="I21" s="1"/>
  <c r="I23"/>
  <c r="I22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H21"/>
  <c r="G21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N16"/>
  <c r="M16"/>
  <c r="L16"/>
  <c r="K16"/>
  <c r="J16"/>
  <c r="I16"/>
  <c r="H16"/>
  <c r="G16"/>
  <c r="F16"/>
  <c r="I15"/>
  <c r="I13"/>
  <c r="I12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Q11"/>
  <c r="P11"/>
  <c r="O11"/>
  <c r="N11"/>
  <c r="M11"/>
  <c r="L11"/>
  <c r="K11"/>
  <c r="J11"/>
  <c r="H11"/>
  <c r="G11"/>
  <c r="F11"/>
  <c r="AQ66" i="3" l="1"/>
  <c r="AQ70"/>
  <c r="I66"/>
  <c r="I70"/>
  <c r="H11"/>
  <c r="F58"/>
  <c r="H58" s="1"/>
  <c r="P66"/>
  <c r="P70" s="1"/>
  <c r="Y66"/>
  <c r="Y70" s="1"/>
  <c r="U68"/>
  <c r="F71"/>
  <c r="AA66"/>
  <c r="H72"/>
  <c r="X66"/>
  <c r="F73"/>
  <c r="F69"/>
  <c r="H69" s="1"/>
  <c r="S70"/>
  <c r="S66"/>
  <c r="U66" s="1"/>
  <c r="R66"/>
  <c r="H56"/>
  <c r="H73" s="1"/>
  <c r="F53"/>
  <c r="G37" i="2"/>
  <c r="J59"/>
  <c r="I59" s="1"/>
  <c r="J53"/>
  <c r="AG53"/>
  <c r="AG59"/>
  <c r="AQ53"/>
  <c r="S53"/>
  <c r="AE53"/>
  <c r="Y53"/>
  <c r="V53"/>
  <c r="I32"/>
  <c r="AH53"/>
  <c r="P53"/>
  <c r="F53"/>
  <c r="R53"/>
  <c r="N53"/>
  <c r="L53"/>
  <c r="Q53"/>
  <c r="I53"/>
  <c r="I11"/>
  <c r="O53"/>
  <c r="K53"/>
  <c r="J50" i="1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M50"/>
  <c r="I50"/>
  <c r="H50"/>
  <c r="G50"/>
  <c r="F50"/>
  <c r="F47"/>
  <c r="H53" i="3" l="1"/>
  <c r="F70"/>
  <c r="F66"/>
  <c r="H66" s="1"/>
  <c r="F51" i="1"/>
  <c r="F49"/>
  <c r="F48"/>
  <c r="AH10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F15"/>
  <c r="H70" i="3" l="1"/>
  <c r="G42" i="1"/>
  <c r="H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F42"/>
  <c r="G36"/>
  <c r="H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F36"/>
  <c r="G31"/>
  <c r="H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F31"/>
  <c r="G26"/>
  <c r="H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F26"/>
  <c r="G20"/>
  <c r="H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I21"/>
  <c r="I22"/>
  <c r="I23"/>
  <c r="I24"/>
  <c r="I27"/>
  <c r="I28"/>
  <c r="I29"/>
  <c r="I30"/>
  <c r="I32"/>
  <c r="I33"/>
  <c r="I34"/>
  <c r="I35"/>
  <c r="I37"/>
  <c r="I38"/>
  <c r="I39"/>
  <c r="I40"/>
  <c r="I41"/>
  <c r="I43"/>
  <c r="I44"/>
  <c r="I45"/>
  <c r="I46"/>
  <c r="I12"/>
  <c r="I13"/>
  <c r="I14"/>
  <c r="I11"/>
  <c r="G10"/>
  <c r="H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I10"/>
  <c r="AJ10"/>
  <c r="AK10"/>
  <c r="AL10"/>
  <c r="AM10"/>
  <c r="AN10"/>
  <c r="AO10"/>
  <c r="AP10"/>
  <c r="AQ10"/>
  <c r="F10"/>
  <c r="K50"/>
  <c r="L50"/>
  <c r="I42" l="1"/>
  <c r="I36"/>
  <c r="I31"/>
  <c r="I26"/>
  <c r="I20"/>
  <c r="I10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G48"/>
  <c r="H48"/>
  <c r="I48"/>
  <c r="J48"/>
  <c r="K48"/>
  <c r="L48"/>
  <c r="M48"/>
  <c r="M47" s="1"/>
  <c r="N48"/>
  <c r="O48"/>
  <c r="P48"/>
  <c r="Q48"/>
  <c r="R48"/>
  <c r="S48"/>
  <c r="S47" s="1"/>
  <c r="T48"/>
  <c r="U48"/>
  <c r="U47" s="1"/>
  <c r="V48"/>
  <c r="W48"/>
  <c r="W47" s="1"/>
  <c r="X48"/>
  <c r="Y48"/>
  <c r="Y47" s="1"/>
  <c r="Z48"/>
  <c r="AA48"/>
  <c r="AB48"/>
  <c r="AC48"/>
  <c r="AD48"/>
  <c r="AE48"/>
  <c r="AE47" s="1"/>
  <c r="AF48"/>
  <c r="AG48"/>
  <c r="AH48"/>
  <c r="AI48"/>
  <c r="AJ48"/>
  <c r="AK48"/>
  <c r="AL48"/>
  <c r="AM48"/>
  <c r="AN48"/>
  <c r="AO48"/>
  <c r="AO47" s="1"/>
  <c r="AP48"/>
  <c r="AQ48"/>
  <c r="AQ47" s="1"/>
  <c r="AS48"/>
  <c r="AR48"/>
  <c r="AR47" s="1"/>
  <c r="AS47" l="1"/>
  <c r="AM47"/>
  <c r="AI47"/>
  <c r="AG47"/>
  <c r="AC47"/>
  <c r="AK47"/>
  <c r="Q47"/>
  <c r="AP47"/>
  <c r="AN47"/>
  <c r="AL47"/>
  <c r="AH47"/>
  <c r="AF47"/>
  <c r="AD47"/>
  <c r="AB47"/>
  <c r="Z47"/>
  <c r="V47"/>
  <c r="T47"/>
  <c r="R47"/>
  <c r="P47"/>
  <c r="N47"/>
  <c r="J47"/>
  <c r="O47"/>
  <c r="AJ47"/>
  <c r="I47"/>
  <c r="X47"/>
  <c r="AA47"/>
  <c r="G47" l="1"/>
  <c r="L47"/>
  <c r="K47"/>
  <c r="H47"/>
</calcChain>
</file>

<file path=xl/sharedStrings.xml><?xml version="1.0" encoding="utf-8"?>
<sst xmlns="http://schemas.openxmlformats.org/spreadsheetml/2006/main" count="536" uniqueCount="108">
  <si>
    <t>№ п/п</t>
  </si>
  <si>
    <t xml:space="preserve">Наименование программных мероприятий </t>
  </si>
  <si>
    <t>Исполнитель</t>
  </si>
  <si>
    <t>Целевой показатель, №</t>
  </si>
  <si>
    <t>Источники финансирования</t>
  </si>
  <si>
    <t>Объем финансирования (тыс.рублей), всего:</t>
  </si>
  <si>
    <t>проверка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</si>
  <si>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</si>
  <si>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</si>
  <si>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</si>
  <si>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</si>
  <si>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</si>
  <si>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</si>
  <si>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</si>
  <si>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</si>
  <si>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</si>
  <si>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</si>
  <si>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</si>
  <si>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</si>
  <si>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</si>
  <si>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</si>
  <si>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</si>
  <si>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</si>
  <si>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</si>
  <si>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>9</t>
  </si>
  <si>
    <t>38</t>
  </si>
  <si>
    <t>39</t>
  </si>
  <si>
    <t>40</t>
  </si>
  <si>
    <t xml:space="preserve">Управление по учету и распределению муниципального жилого фонда администрации города Урай </t>
  </si>
  <si>
    <t>Бюджет Ханты-Мансийского автономного округа-Югры</t>
  </si>
  <si>
    <t>Бюджет городского округа город Урай</t>
  </si>
  <si>
    <t>Управление по учету и распределению муниципального жилого фонда администрации города Урай</t>
  </si>
  <si>
    <t>без финансирования</t>
  </si>
  <si>
    <t>Выплата возмещений за жилые помещения в рамках соглашений, заключенных с собственниками изымаемых жилых помещений</t>
  </si>
  <si>
    <t>Предоставление молодым семьям социальных выплат в виде субсидий</t>
  </si>
  <si>
    <t xml:space="preserve">Федеральный  бюджет </t>
  </si>
  <si>
    <t>Муниципальное казенное учреждение «Управление капитального строительства города Урай»"</t>
  </si>
  <si>
    <t xml:space="preserve">ВСЕГО </t>
  </si>
  <si>
    <t>Ответственный исполнитель</t>
  </si>
  <si>
    <t>Согласовано:</t>
  </si>
  <si>
    <t>муниципальной программы:</t>
  </si>
  <si>
    <t xml:space="preserve">Председатель Комитета по финансам администрации города Урай </t>
  </si>
  <si>
    <t xml:space="preserve">______________И.В.Хусаинова </t>
  </si>
  <si>
    <t>"____"___________2018 года</t>
  </si>
  <si>
    <t>"_____"____________2018 года</t>
  </si>
  <si>
    <t>Исполнитель Аристархова Е..В. 2-33-51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</si>
  <si>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</t>
  </si>
  <si>
    <t>1.1.1</t>
  </si>
  <si>
    <t>Всего:</t>
  </si>
  <si>
    <t xml:space="preserve">Иные источники финансирования </t>
  </si>
  <si>
    <t>1.1.2</t>
  </si>
  <si>
    <t>1</t>
  </si>
  <si>
    <t>1.2.1</t>
  </si>
  <si>
    <t>Предоставление жилых помещений по договорам социального найма гражданам в порядке очередности</t>
  </si>
  <si>
    <t xml:space="preserve"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</t>
  </si>
  <si>
    <t xml:space="preserve"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</t>
  </si>
  <si>
    <t>Отнесение жилых помещений муниципального жилого фонда к специализированному жилищному фонду</t>
  </si>
  <si>
    <t>Реконструкция нежилого здания детской поликлиники под жилой дом в городе Урай</t>
  </si>
  <si>
    <t xml:space="preserve">Начальник управления по учету и распределению муниципального жилого фонда администрации города Урай </t>
  </si>
  <si>
    <t>_________________ С.В.Белова</t>
  </si>
  <si>
    <t>Сетевой график</t>
  </si>
  <si>
    <t>на 2020 год</t>
  </si>
  <si>
    <t>2</t>
  </si>
  <si>
    <t>3</t>
  </si>
  <si>
    <t>Реализация основных мероприятий регионального проекта «Обеспечение устойчивого сокращения непригодного для проживания жилищного фонда»</t>
  </si>
  <si>
    <t>4</t>
  </si>
  <si>
    <t>5</t>
  </si>
  <si>
    <t>6</t>
  </si>
  <si>
    <t>7</t>
  </si>
  <si>
    <t>8</t>
  </si>
  <si>
    <t>по исполнению муниципальной программы</t>
  </si>
  <si>
    <t xml:space="preserve">«Улучшение жилищных условий жителей, проживающих на территории муниципального образования город Урай» на 2019-2030 
</t>
  </si>
  <si>
    <t>по состоянию на 01.04.2020</t>
  </si>
  <si>
    <t>В муниципальную собственность приобретены 2 квартиры площадью 84,3 кв.м. полная оплата ожидается в апреле 2020 г</t>
  </si>
  <si>
    <t>Объявление аукционов на приобретение квартир будет  после ввода в эксплуатацию строящегося многоквартирного дома, сроки ввода которого нарушены застройщиком</t>
  </si>
  <si>
    <t>Произведены выплаты по обязательствам прошлого года, а так же выплачено возмещение по соглашению 2020 года за 1 жилое помещение площадью 41,2 кв.м.</t>
  </si>
  <si>
    <t xml:space="preserve">Заключенны еще 2 соглашения с собственниками  на выплату возмещения на сумму 3 291,5 тыс.руб, .после регистрации перехода права оплата ожидается в апреле 2020 года </t>
  </si>
  <si>
    <t>4 семьям предоставлены жилые помещения в порядке очередности по договорам социального найма площадью 179,1 кв.м.</t>
  </si>
  <si>
    <t>Из числа приобретенных в 2019 году квартир предоставлены лицам данной  категории 5 квартир площадью 165,0 кв.м. Контракты не заключалсь, выплаты не производились.</t>
  </si>
  <si>
    <t>По результатам проведенных аукционов в апреле ожидаетс я заключение 2 муниципальных контрактов на приобретение в муниципальную собственность  2 квартир</t>
  </si>
  <si>
    <t>В 1 квартале 2020 года выданы 5 свидетельств молодым семьям, выплаты ожидаются во 2 и 3 кварталах 2020 года</t>
  </si>
  <si>
    <t>"____"___________2020 года</t>
  </si>
  <si>
    <t>"_____"____________2020 года</t>
  </si>
  <si>
    <t>остатки прошлых лет (УКС)</t>
  </si>
  <si>
    <t>Приобретение жилых помещений для замены инвалидам, семьям, имеющим детей-инвалидов, являющихся нанимателями жилых помещений по договорам социального найма муниципального фонда (2)</t>
  </si>
  <si>
    <t>10</t>
  </si>
  <si>
    <t>1, 2</t>
  </si>
  <si>
    <t>по состоянию на 01.07.2020</t>
  </si>
  <si>
    <t>В муниципальную собственность приобретены 7 квартир площадью 345,3 кв.м. полная оплата ожидается в июле 2020 г</t>
  </si>
  <si>
    <t>В связи с переносом срока ввода 4 этапа многоквартирого жилого дома по ул.Ленина-104 с мая на июль приобретение квартир не состоялось</t>
  </si>
  <si>
    <t>Произведены выплаты по обязательствам прошлого года, а так же выплачены возмещения по соглашениям 2020 года за 6 жилых помещений площадью 242,9 кв.м.</t>
  </si>
  <si>
    <t>Заключенны еще 2 соглашения с собственниками  на выплату возмещения на сумму 3 071,9 тыс.руб, .после регистрации перехода права оплата ожидается в июле 2020 года. Вопрос выплаты остальных средств рассматривается в Урайском городском суде.</t>
  </si>
  <si>
    <t>6 семьям предоставлены жилые помещения в порядке очередности по договорам социального найма площадью 236,5 кв.м.</t>
  </si>
  <si>
    <t xml:space="preserve">По результатам 18 проведенных аукционов заключены лишь 5 контрактов. Размещение аукционов продолжается </t>
  </si>
  <si>
    <t xml:space="preserve">В 1 квартале 2020 года выданы 5 свидетельств молодым семьям, выплаты произведены 3 семьям </t>
  </si>
  <si>
    <t>Выплаты по 2 свидетельствам ожилаеются в 3 квартале 2020 года</t>
  </si>
  <si>
    <t xml:space="preserve">Исполняющий обязанности начальника управления по учету и распределению муниципального жилого фонда администрации города Урай </t>
  </si>
  <si>
    <t>_________________ Е.В.Аристархова</t>
  </si>
  <si>
    <t>2-33-51</t>
  </si>
  <si>
    <t xml:space="preserve">Исполняющий обязанности председателя Комитета по финансам администрации города Урай </t>
  </si>
  <si>
    <t>______________ Л.В.Зорина</t>
  </si>
  <si>
    <t>В 2020 году планируется выполнение работ по озеленению территории, устройству площадки ТБО, кадастровые.</t>
  </si>
  <si>
    <t>Неосвоены средства по итогам 1 полугодия в сумме 1 030,6 тыс. руб., из них 785,6 тыс. руб. находятся под бюджетными обязательствами, подрядчиками нарушены сроки исполнения обязательств, ведется претензионная работа, средства в сумме 245,0 тыс. - экономия в результате заключения договора на озеленение территории.</t>
  </si>
  <si>
    <t>Из числа приобретенных в 2019 году квартир предоставлены лицам данной  категории 5 квартир площадью 165,0 кв.м. и 1 квартира площадью 42 кв.м. из приобретенных в 2020 году.</t>
  </si>
  <si>
    <t>Инвестиции</t>
  </si>
  <si>
    <t>Прочие расходы</t>
  </si>
  <si>
    <t>Ответсвенный исполнитель: Управление по учету и распределению муниципального жилого фонда администрации города Урай,Соисполнитель 1</t>
  </si>
  <si>
    <t>Соисполнитель 1: МКУ "УКС г. Урай"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</si>
</sst>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%"/>
    <numFmt numFmtId="167" formatCode="_-* #,##0.0_р_._-;\-* #,##0.0_р_._-;_-* &quot;-&quot;??_р_._-;_-@_-"/>
    <numFmt numFmtId="168" formatCode="#,##0.0_ ;\-#,##0.0\ "/>
    <numFmt numFmtId="169" formatCode="_-* #,##0.00000_р_._-;\-* #,##0.00000_р_._-;_-* &quot;-&quot;??_р_._-;_-@_-"/>
    <numFmt numFmtId="170" formatCode="#,##0.0"/>
    <numFmt numFmtId="171" formatCode="_-* #,##0.0_р_._-;\-* #,##0.0_р_._-;_-* &quot;-&quot;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8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left" vertical="center" wrapText="1"/>
    </xf>
    <xf numFmtId="167" fontId="2" fillId="2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right" vertical="center" wrapText="1"/>
    </xf>
    <xf numFmtId="166" fontId="2" fillId="0" borderId="2" xfId="1" applyNumberFormat="1" applyFont="1" applyFill="1" applyBorder="1" applyAlignment="1">
      <alignment horizontal="right" vertical="center" wrapText="1"/>
    </xf>
    <xf numFmtId="167" fontId="2" fillId="0" borderId="2" xfId="1" applyNumberFormat="1" applyFont="1" applyFill="1" applyBorder="1" applyAlignment="1">
      <alignment horizontal="right" vertical="center" wrapText="1"/>
    </xf>
    <xf numFmtId="169" fontId="2" fillId="0" borderId="2" xfId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3" fontId="2" fillId="2" borderId="2" xfId="1" applyFont="1" applyFill="1" applyBorder="1" applyAlignment="1">
      <alignment horizontal="right" vertical="center" wrapText="1"/>
    </xf>
    <xf numFmtId="43" fontId="4" fillId="0" borderId="2" xfId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9" fontId="2" fillId="0" borderId="2" xfId="2" applyFont="1" applyFill="1" applyBorder="1" applyAlignment="1">
      <alignment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167" fontId="4" fillId="4" borderId="4" xfId="1" applyNumberFormat="1" applyFont="1" applyFill="1" applyBorder="1" applyAlignment="1">
      <alignment horizontal="right" vertical="center" wrapText="1"/>
    </xf>
    <xf numFmtId="167" fontId="4" fillId="4" borderId="2" xfId="1" applyNumberFormat="1" applyFont="1" applyFill="1" applyBorder="1" applyAlignment="1">
      <alignment horizontal="right" vertical="center" wrapText="1"/>
    </xf>
    <xf numFmtId="167" fontId="4" fillId="2" borderId="2" xfId="1" applyNumberFormat="1" applyFont="1" applyFill="1" applyBorder="1" applyAlignment="1">
      <alignment horizontal="right" vertical="center" wrapText="1" indent="1"/>
    </xf>
    <xf numFmtId="167" fontId="4" fillId="2" borderId="2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168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170" fontId="6" fillId="0" borderId="2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49" fontId="2" fillId="4" borderId="2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167" fontId="4" fillId="4" borderId="2" xfId="1" applyNumberFormat="1" applyFont="1" applyFill="1" applyBorder="1" applyAlignment="1">
      <alignment horizontal="right" vertical="center" wrapText="1" indent="1"/>
    </xf>
    <xf numFmtId="165" fontId="2" fillId="4" borderId="2" xfId="0" applyNumberFormat="1" applyFont="1" applyFill="1" applyBorder="1" applyAlignment="1">
      <alignment horizontal="left" vertical="center" wrapText="1"/>
    </xf>
    <xf numFmtId="167" fontId="2" fillId="2" borderId="3" xfId="1" applyNumberFormat="1" applyFont="1" applyFill="1" applyBorder="1" applyAlignment="1">
      <alignment horizontal="right" vertical="center" wrapText="1"/>
    </xf>
    <xf numFmtId="17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" xfId="1" applyNumberFormat="1" applyFont="1" applyFill="1" applyBorder="1" applyAlignment="1">
      <alignment horizontal="right" vertical="center" wrapText="1"/>
    </xf>
    <xf numFmtId="167" fontId="3" fillId="4" borderId="4" xfId="1" applyNumberFormat="1" applyFont="1" applyFill="1" applyBorder="1" applyAlignment="1">
      <alignment horizontal="right" vertical="center" wrapText="1"/>
    </xf>
    <xf numFmtId="167" fontId="3" fillId="2" borderId="2" xfId="1" applyNumberFormat="1" applyFont="1" applyFill="1" applyBorder="1" applyAlignment="1">
      <alignment horizontal="right" vertical="center" wrapText="1" indent="1"/>
    </xf>
    <xf numFmtId="167" fontId="3" fillId="2" borderId="2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17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71" fontId="2" fillId="2" borderId="2" xfId="1" applyNumberFormat="1" applyFont="1" applyFill="1" applyBorder="1" applyAlignment="1">
      <alignment horizontal="right" vertical="center" wrapText="1"/>
    </xf>
    <xf numFmtId="171" fontId="2" fillId="2" borderId="3" xfId="1" applyNumberFormat="1" applyFont="1" applyFill="1" applyBorder="1" applyAlignment="1">
      <alignment horizontal="right" vertical="center" wrapText="1"/>
    </xf>
    <xf numFmtId="9" fontId="2" fillId="0" borderId="2" xfId="1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71" fontId="9" fillId="2" borderId="2" xfId="1" applyNumberFormat="1" applyFont="1" applyFill="1" applyBorder="1" applyAlignment="1">
      <alignment horizontal="right" vertical="center" wrapText="1"/>
    </xf>
    <xf numFmtId="167" fontId="9" fillId="0" borderId="2" xfId="1" applyNumberFormat="1" applyFont="1" applyFill="1" applyBorder="1" applyAlignment="1">
      <alignment horizontal="right" vertical="center" wrapText="1"/>
    </xf>
    <xf numFmtId="168" fontId="9" fillId="0" borderId="2" xfId="1" applyNumberFormat="1" applyFont="1" applyFill="1" applyBorder="1" applyAlignment="1">
      <alignment horizontal="right" vertical="center" wrapText="1"/>
    </xf>
    <xf numFmtId="9" fontId="9" fillId="0" borderId="2" xfId="2" applyFont="1" applyFill="1" applyBorder="1" applyAlignment="1">
      <alignment horizontal="right" vertical="center" wrapText="1"/>
    </xf>
    <xf numFmtId="166" fontId="9" fillId="0" borderId="2" xfId="1" applyNumberFormat="1" applyFont="1" applyFill="1" applyBorder="1" applyAlignment="1">
      <alignment horizontal="right" vertical="center" wrapText="1"/>
    </xf>
    <xf numFmtId="43" fontId="9" fillId="0" borderId="2" xfId="1" applyFont="1" applyFill="1" applyBorder="1" applyAlignment="1">
      <alignment horizontal="right" vertical="center" wrapText="1"/>
    </xf>
    <xf numFmtId="170" fontId="2" fillId="0" borderId="2" xfId="1" applyNumberFormat="1" applyFont="1" applyFill="1" applyBorder="1" applyAlignment="1">
      <alignment horizontal="right" vertical="center" wrapText="1"/>
    </xf>
    <xf numFmtId="170" fontId="2" fillId="0" borderId="2" xfId="2" applyNumberFormat="1" applyFont="1" applyFill="1" applyBorder="1" applyAlignment="1">
      <alignment horizontal="right" vertical="center" wrapText="1"/>
    </xf>
    <xf numFmtId="165" fontId="9" fillId="0" borderId="2" xfId="1" applyNumberFormat="1" applyFont="1" applyFill="1" applyBorder="1" applyAlignment="1">
      <alignment horizontal="right" vertical="center" wrapText="1"/>
    </xf>
    <xf numFmtId="165" fontId="9" fillId="0" borderId="2" xfId="2" applyNumberFormat="1" applyFont="1" applyFill="1" applyBorder="1" applyAlignment="1">
      <alignment horizontal="right" vertical="center" wrapText="1"/>
    </xf>
    <xf numFmtId="168" fontId="5" fillId="0" borderId="2" xfId="1" applyNumberFormat="1" applyFont="1" applyFill="1" applyBorder="1" applyAlignment="1">
      <alignment horizontal="right" vertical="center" wrapText="1"/>
    </xf>
    <xf numFmtId="43" fontId="5" fillId="0" borderId="2" xfId="1" applyFont="1" applyFill="1" applyBorder="1" applyAlignment="1">
      <alignment horizontal="right" vertical="center" wrapText="1"/>
    </xf>
    <xf numFmtId="170" fontId="9" fillId="0" borderId="2" xfId="1" applyNumberFormat="1" applyFont="1" applyFill="1" applyBorder="1" applyAlignment="1">
      <alignment horizontal="right" vertical="center" wrapText="1"/>
    </xf>
    <xf numFmtId="167" fontId="5" fillId="0" borderId="2" xfId="1" applyNumberFormat="1" applyFont="1" applyFill="1" applyBorder="1" applyAlignment="1">
      <alignment horizontal="right" vertical="center" wrapText="1"/>
    </xf>
    <xf numFmtId="171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>
      <alignment horizontal="left" vertical="center" wrapText="1"/>
    </xf>
    <xf numFmtId="167" fontId="4" fillId="4" borderId="16" xfId="1" applyNumberFormat="1" applyFont="1" applyFill="1" applyBorder="1" applyAlignment="1">
      <alignment horizontal="right" vertical="center" wrapText="1"/>
    </xf>
    <xf numFmtId="167" fontId="4" fillId="2" borderId="16" xfId="1" applyNumberFormat="1" applyFont="1" applyFill="1" applyBorder="1" applyAlignment="1">
      <alignment horizontal="right" vertical="center" wrapText="1"/>
    </xf>
    <xf numFmtId="167" fontId="4" fillId="0" borderId="16" xfId="1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7" fontId="5" fillId="2" borderId="2" xfId="1" applyNumberFormat="1" applyFont="1" applyFill="1" applyBorder="1" applyAlignment="1">
      <alignment horizontal="right" vertical="center" wrapText="1"/>
    </xf>
    <xf numFmtId="43" fontId="5" fillId="2" borderId="2" xfId="1" applyFont="1" applyFill="1" applyBorder="1" applyAlignment="1">
      <alignment horizontal="right" vertical="center" wrapText="1"/>
    </xf>
    <xf numFmtId="167" fontId="3" fillId="4" borderId="2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1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2" xfId="1" applyNumberFormat="1" applyFont="1" applyFill="1" applyBorder="1" applyAlignment="1">
      <alignment horizontal="right" vertical="center" wrapText="1"/>
    </xf>
    <xf numFmtId="167" fontId="12" fillId="2" borderId="2" xfId="1" applyNumberFormat="1" applyFont="1" applyFill="1" applyBorder="1" applyAlignment="1">
      <alignment horizontal="right" vertical="center" wrapText="1"/>
    </xf>
    <xf numFmtId="171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10" fillId="4" borderId="4" xfId="1" applyNumberFormat="1" applyFont="1" applyFill="1" applyBorder="1" applyAlignment="1">
      <alignment horizontal="right" vertical="center" wrapText="1"/>
    </xf>
    <xf numFmtId="167" fontId="10" fillId="2" borderId="2" xfId="1" applyNumberFormat="1" applyFont="1" applyFill="1" applyBorder="1" applyAlignment="1">
      <alignment horizontal="right" vertical="center" wrapText="1" indent="1"/>
    </xf>
    <xf numFmtId="167" fontId="10" fillId="2" borderId="2" xfId="1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167" fontId="10" fillId="2" borderId="16" xfId="1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167" fontId="3" fillId="4" borderId="16" xfId="1" applyNumberFormat="1" applyFont="1" applyFill="1" applyBorder="1" applyAlignment="1">
      <alignment horizontal="right" vertical="center" wrapText="1"/>
    </xf>
    <xf numFmtId="167" fontId="13" fillId="4" borderId="2" xfId="1" applyNumberFormat="1" applyFont="1" applyFill="1" applyBorder="1" applyAlignment="1">
      <alignment horizontal="right" vertical="center" wrapText="1"/>
    </xf>
    <xf numFmtId="167" fontId="13" fillId="4" borderId="2" xfId="1" applyNumberFormat="1" applyFont="1" applyFill="1" applyBorder="1" applyAlignment="1">
      <alignment horizontal="right" vertical="center" wrapText="1" inden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3" fontId="5" fillId="0" borderId="2" xfId="1" applyNumberFormat="1" applyFont="1" applyFill="1" applyBorder="1" applyAlignment="1">
      <alignment horizontal="right" vertical="center" wrapText="1"/>
    </xf>
    <xf numFmtId="43" fontId="5" fillId="0" borderId="2" xfId="2" applyNumberFormat="1" applyFont="1" applyFill="1" applyBorder="1" applyAlignment="1">
      <alignment horizontal="right" vertical="center" wrapText="1"/>
    </xf>
    <xf numFmtId="9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2" fillId="2" borderId="2" xfId="2" applyFont="1" applyFill="1" applyBorder="1" applyAlignment="1" applyProtection="1">
      <alignment horizontal="right" vertical="center" wrapText="1"/>
      <protection locked="0"/>
    </xf>
    <xf numFmtId="9" fontId="2" fillId="2" borderId="2" xfId="2" applyFont="1" applyFill="1" applyBorder="1" applyAlignment="1">
      <alignment horizontal="right" vertical="center" wrapText="1"/>
    </xf>
    <xf numFmtId="9" fontId="4" fillId="4" borderId="4" xfId="2" applyFont="1" applyFill="1" applyBorder="1" applyAlignment="1">
      <alignment horizontal="right" vertical="center" wrapText="1"/>
    </xf>
    <xf numFmtId="9" fontId="4" fillId="2" borderId="2" xfId="2" applyFont="1" applyFill="1" applyBorder="1" applyAlignment="1">
      <alignment horizontal="right" vertical="center" wrapText="1"/>
    </xf>
    <xf numFmtId="9" fontId="2" fillId="2" borderId="2" xfId="2" applyFont="1" applyFill="1" applyBorder="1" applyAlignment="1" applyProtection="1">
      <alignment horizontal="center" vertical="center" wrapText="1"/>
      <protection locked="0"/>
    </xf>
    <xf numFmtId="43" fontId="2" fillId="3" borderId="2" xfId="1" applyFont="1" applyFill="1" applyBorder="1" applyAlignment="1">
      <alignment horizontal="right" vertical="center" wrapText="1"/>
    </xf>
    <xf numFmtId="166" fontId="2" fillId="0" borderId="2" xfId="2" applyNumberFormat="1" applyFont="1" applyFill="1" applyBorder="1" applyAlignment="1">
      <alignment horizontal="right" vertical="center" wrapText="1"/>
    </xf>
    <xf numFmtId="168" fontId="2" fillId="0" borderId="2" xfId="1" applyNumberFormat="1" applyFont="1" applyFill="1" applyBorder="1" applyAlignment="1">
      <alignment horizontal="right" vertical="center" wrapText="1"/>
    </xf>
    <xf numFmtId="166" fontId="4" fillId="2" borderId="16" xfId="1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/>
    </xf>
    <xf numFmtId="166" fontId="4" fillId="4" borderId="2" xfId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166" fontId="2" fillId="2" borderId="2" xfId="2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 applyFill="1" applyBorder="1" applyAlignment="1">
      <alignment vertical="top" wrapText="1"/>
    </xf>
    <xf numFmtId="166" fontId="4" fillId="4" borderId="16" xfId="1" applyNumberFormat="1" applyFont="1" applyFill="1" applyBorder="1" applyAlignment="1">
      <alignment horizontal="right" vertical="center" wrapText="1"/>
    </xf>
    <xf numFmtId="4" fontId="14" fillId="3" borderId="16" xfId="0" applyNumberFormat="1" applyFont="1" applyFill="1" applyBorder="1" applyAlignment="1">
      <alignment horizontal="left" vertical="center" wrapText="1"/>
    </xf>
    <xf numFmtId="4" fontId="14" fillId="3" borderId="17" xfId="0" applyNumberFormat="1" applyFont="1" applyFill="1" applyBorder="1" applyAlignment="1">
      <alignment horizontal="left" vertical="center" wrapText="1"/>
    </xf>
    <xf numFmtId="167" fontId="4" fillId="3" borderId="2" xfId="1" applyNumberFormat="1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left" vertical="center" wrapText="1"/>
    </xf>
    <xf numFmtId="165" fontId="2" fillId="4" borderId="18" xfId="0" applyNumberFormat="1" applyFont="1" applyFill="1" applyBorder="1" applyAlignment="1">
      <alignment horizontal="left" vertical="center" wrapText="1"/>
    </xf>
    <xf numFmtId="167" fontId="5" fillId="2" borderId="3" xfId="1" applyNumberFormat="1" applyFont="1" applyFill="1" applyBorder="1" applyAlignment="1">
      <alignment horizontal="right" vertical="center" wrapText="1"/>
    </xf>
    <xf numFmtId="167" fontId="10" fillId="0" borderId="3" xfId="1" applyNumberFormat="1" applyFont="1" applyFill="1" applyBorder="1" applyAlignment="1">
      <alignment horizontal="right" vertical="center" wrapText="1"/>
    </xf>
    <xf numFmtId="167" fontId="2" fillId="0" borderId="3" xfId="1" applyNumberFormat="1" applyFont="1" applyFill="1" applyBorder="1" applyAlignment="1">
      <alignment horizontal="right" vertical="center" wrapText="1"/>
    </xf>
    <xf numFmtId="9" fontId="2" fillId="0" borderId="3" xfId="2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 wrapText="1"/>
    </xf>
    <xf numFmtId="9" fontId="2" fillId="0" borderId="3" xfId="2" applyFont="1" applyFill="1" applyBorder="1" applyAlignment="1">
      <alignment vertical="center" wrapText="1"/>
    </xf>
    <xf numFmtId="9" fontId="2" fillId="0" borderId="3" xfId="2" applyFont="1" applyFill="1" applyBorder="1" applyAlignment="1">
      <alignment horizontal="center" vertical="center" wrapText="1"/>
    </xf>
    <xf numFmtId="49" fontId="2" fillId="4" borderId="22" xfId="0" applyNumberFormat="1" applyFont="1" applyFill="1" applyBorder="1" applyAlignment="1">
      <alignment horizontal="left" vertical="center" wrapText="1"/>
    </xf>
    <xf numFmtId="167" fontId="3" fillId="4" borderId="22" xfId="1" applyNumberFormat="1" applyFont="1" applyFill="1" applyBorder="1" applyAlignment="1">
      <alignment horizontal="right" vertical="center" wrapText="1"/>
    </xf>
    <xf numFmtId="166" fontId="4" fillId="4" borderId="22" xfId="1" applyNumberFormat="1" applyFont="1" applyFill="1" applyBorder="1" applyAlignment="1">
      <alignment horizontal="right" vertical="center" wrapText="1"/>
    </xf>
    <xf numFmtId="167" fontId="10" fillId="4" borderId="22" xfId="1" applyNumberFormat="1" applyFont="1" applyFill="1" applyBorder="1" applyAlignment="1">
      <alignment horizontal="right" vertical="center" wrapText="1"/>
    </xf>
    <xf numFmtId="167" fontId="4" fillId="4" borderId="22" xfId="1" applyNumberFormat="1" applyFont="1" applyFill="1" applyBorder="1" applyAlignment="1">
      <alignment horizontal="right" vertical="center" wrapText="1"/>
    </xf>
    <xf numFmtId="9" fontId="4" fillId="4" borderId="22" xfId="2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left" vertical="center" wrapText="1"/>
    </xf>
    <xf numFmtId="167" fontId="4" fillId="4" borderId="29" xfId="1" applyNumberFormat="1" applyFont="1" applyFill="1" applyBorder="1" applyAlignment="1">
      <alignment horizontal="right" vertical="center" wrapText="1"/>
    </xf>
    <xf numFmtId="167" fontId="10" fillId="2" borderId="29" xfId="1" applyNumberFormat="1" applyFont="1" applyFill="1" applyBorder="1" applyAlignment="1">
      <alignment horizontal="right" vertical="center" wrapText="1"/>
    </xf>
    <xf numFmtId="167" fontId="4" fillId="2" borderId="29" xfId="1" applyNumberFormat="1" applyFont="1" applyFill="1" applyBorder="1" applyAlignment="1">
      <alignment horizontal="right" vertical="center" wrapText="1"/>
    </xf>
    <xf numFmtId="167" fontId="4" fillId="0" borderId="29" xfId="1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67" fontId="4" fillId="3" borderId="22" xfId="1" applyNumberFormat="1" applyFont="1" applyFill="1" applyBorder="1" applyAlignment="1">
      <alignment horizontal="right" vertical="center" wrapText="1"/>
    </xf>
    <xf numFmtId="166" fontId="4" fillId="3" borderId="22" xfId="1" applyNumberFormat="1" applyFont="1" applyFill="1" applyBorder="1" applyAlignment="1">
      <alignment horizontal="right" vertical="center" wrapText="1"/>
    </xf>
    <xf numFmtId="167" fontId="4" fillId="0" borderId="22" xfId="1" applyNumberFormat="1" applyFont="1" applyFill="1" applyBorder="1" applyAlignment="1">
      <alignment horizontal="right" vertical="center" wrapText="1"/>
    </xf>
    <xf numFmtId="165" fontId="2" fillId="4" borderId="29" xfId="0" applyNumberFormat="1" applyFont="1" applyFill="1" applyBorder="1" applyAlignment="1">
      <alignment horizontal="left" vertical="center" wrapText="1"/>
    </xf>
    <xf numFmtId="166" fontId="4" fillId="4" borderId="29" xfId="1" applyNumberFormat="1" applyFont="1" applyFill="1" applyBorder="1" applyAlignment="1">
      <alignment horizontal="right" vertical="center" wrapText="1"/>
    </xf>
    <xf numFmtId="167" fontId="4" fillId="3" borderId="29" xfId="1" applyNumberFormat="1" applyFont="1" applyFill="1" applyBorder="1" applyAlignment="1">
      <alignment horizontal="right" vertical="center" wrapText="1"/>
    </xf>
    <xf numFmtId="167" fontId="4" fillId="3" borderId="23" xfId="1" applyNumberFormat="1" applyFont="1" applyFill="1" applyBorder="1" applyAlignment="1">
      <alignment horizontal="right" vertical="center" wrapText="1"/>
    </xf>
    <xf numFmtId="167" fontId="4" fillId="3" borderId="25" xfId="1" applyNumberFormat="1" applyFont="1" applyFill="1" applyBorder="1" applyAlignment="1">
      <alignment horizontal="right" vertical="center" wrapText="1"/>
    </xf>
    <xf numFmtId="165" fontId="2" fillId="4" borderId="35" xfId="0" applyNumberFormat="1" applyFont="1" applyFill="1" applyBorder="1" applyAlignment="1">
      <alignment horizontal="left" vertical="center" wrapText="1"/>
    </xf>
    <xf numFmtId="167" fontId="4" fillId="3" borderId="30" xfId="1" applyNumberFormat="1" applyFont="1" applyFill="1" applyBorder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left" vertical="center" wrapText="1"/>
    </xf>
    <xf numFmtId="167" fontId="4" fillId="3" borderId="0" xfId="1" applyNumberFormat="1" applyFont="1" applyFill="1" applyBorder="1" applyAlignment="1">
      <alignment horizontal="right" vertical="center" wrapText="1"/>
    </xf>
    <xf numFmtId="167" fontId="10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49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49" fontId="4" fillId="4" borderId="34" xfId="0" applyNumberFormat="1" applyFont="1" applyFill="1" applyBorder="1" applyAlignment="1">
      <alignment horizontal="left" vertical="center" wrapText="1"/>
    </xf>
    <xf numFmtId="167" fontId="2" fillId="4" borderId="2" xfId="1" applyNumberFormat="1" applyFont="1" applyFill="1" applyBorder="1" applyAlignment="1">
      <alignment horizontal="right" vertical="center" wrapText="1"/>
    </xf>
    <xf numFmtId="167" fontId="2" fillId="3" borderId="2" xfId="1" applyNumberFormat="1" applyFont="1" applyFill="1" applyBorder="1" applyAlignment="1">
      <alignment horizontal="right" vertical="center" wrapText="1"/>
    </xf>
    <xf numFmtId="166" fontId="2" fillId="3" borderId="2" xfId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7" fontId="2" fillId="4" borderId="29" xfId="1" applyNumberFormat="1" applyFont="1" applyFill="1" applyBorder="1" applyAlignment="1">
      <alignment horizontal="right" vertical="center" wrapText="1"/>
    </xf>
    <xf numFmtId="167" fontId="2" fillId="3" borderId="29" xfId="1" applyNumberFormat="1" applyFont="1" applyFill="1" applyBorder="1" applyAlignment="1">
      <alignment horizontal="right" vertical="center" wrapText="1"/>
    </xf>
    <xf numFmtId="166" fontId="2" fillId="3" borderId="29" xfId="1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7" fontId="2" fillId="0" borderId="29" xfId="1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165" fontId="4" fillId="4" borderId="6" xfId="0" applyNumberFormat="1" applyFont="1" applyFill="1" applyBorder="1" applyAlignment="1">
      <alignment horizontal="center" vertical="center" shrinkToFit="1"/>
    </xf>
    <xf numFmtId="165" fontId="4" fillId="4" borderId="7" xfId="0" applyNumberFormat="1" applyFont="1" applyFill="1" applyBorder="1" applyAlignment="1">
      <alignment horizontal="center" vertical="center" shrinkToFit="1"/>
    </xf>
    <xf numFmtId="165" fontId="4" fillId="4" borderId="8" xfId="0" applyNumberFormat="1" applyFont="1" applyFill="1" applyBorder="1" applyAlignment="1">
      <alignment horizontal="center" vertical="center" shrinkToFit="1"/>
    </xf>
    <xf numFmtId="165" fontId="4" fillId="4" borderId="9" xfId="0" applyNumberFormat="1" applyFont="1" applyFill="1" applyBorder="1" applyAlignment="1">
      <alignment horizontal="center" vertical="center" shrinkToFit="1"/>
    </xf>
    <xf numFmtId="165" fontId="4" fillId="4" borderId="0" xfId="0" applyNumberFormat="1" applyFont="1" applyFill="1" applyBorder="1" applyAlignment="1">
      <alignment horizontal="center" vertical="center" shrinkToFit="1"/>
    </xf>
    <xf numFmtId="165" fontId="4" fillId="4" borderId="10" xfId="0" applyNumberFormat="1" applyFont="1" applyFill="1" applyBorder="1" applyAlignment="1">
      <alignment horizontal="center" vertical="center" shrinkToFit="1"/>
    </xf>
    <xf numFmtId="165" fontId="4" fillId="4" borderId="11" xfId="0" applyNumberFormat="1" applyFont="1" applyFill="1" applyBorder="1" applyAlignment="1">
      <alignment horizontal="center" vertical="center" shrinkToFit="1"/>
    </xf>
    <xf numFmtId="165" fontId="4" fillId="4" borderId="1" xfId="0" applyNumberFormat="1" applyFont="1" applyFill="1" applyBorder="1" applyAlignment="1">
      <alignment horizontal="center" vertical="center" shrinkToFit="1"/>
    </xf>
    <xf numFmtId="165" fontId="4" fillId="4" borderId="12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8" fontId="2" fillId="0" borderId="0" xfId="0" applyNumberFormat="1" applyFont="1" applyFill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4" fillId="4" borderId="19" xfId="0" applyNumberFormat="1" applyFont="1" applyFill="1" applyBorder="1" applyAlignment="1">
      <alignment horizontal="center" vertical="center" shrinkToFit="1"/>
    </xf>
    <xf numFmtId="165" fontId="4" fillId="4" borderId="20" xfId="0" applyNumberFormat="1" applyFont="1" applyFill="1" applyBorder="1" applyAlignment="1">
      <alignment horizontal="center" vertical="center" shrinkToFit="1"/>
    </xf>
    <xf numFmtId="165" fontId="4" fillId="4" borderId="21" xfId="0" applyNumberFormat="1" applyFont="1" applyFill="1" applyBorder="1" applyAlignment="1">
      <alignment horizontal="center" vertical="center" shrinkToFit="1"/>
    </xf>
    <xf numFmtId="165" fontId="4" fillId="4" borderId="24" xfId="0" applyNumberFormat="1" applyFont="1" applyFill="1" applyBorder="1" applyAlignment="1">
      <alignment horizontal="center" vertical="center" shrinkToFit="1"/>
    </xf>
    <xf numFmtId="165" fontId="4" fillId="4" borderId="26" xfId="0" applyNumberFormat="1" applyFont="1" applyFill="1" applyBorder="1" applyAlignment="1">
      <alignment horizontal="center" vertical="center" shrinkToFit="1"/>
    </xf>
    <xf numFmtId="165" fontId="4" fillId="4" borderId="27" xfId="0" applyNumberFormat="1" applyFont="1" applyFill="1" applyBorder="1" applyAlignment="1">
      <alignment horizontal="center" vertical="center" shrinkToFit="1"/>
    </xf>
    <xf numFmtId="165" fontId="4" fillId="4" borderId="28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 shrinkToFit="1"/>
    </xf>
    <xf numFmtId="165" fontId="4" fillId="4" borderId="22" xfId="0" applyNumberFormat="1" applyFont="1" applyFill="1" applyBorder="1" applyAlignment="1">
      <alignment horizontal="center" vertical="center" shrinkToFit="1"/>
    </xf>
    <xf numFmtId="165" fontId="4" fillId="4" borderId="32" xfId="0" applyNumberFormat="1" applyFont="1" applyFill="1" applyBorder="1" applyAlignment="1">
      <alignment horizontal="center" vertical="center" shrinkToFit="1"/>
    </xf>
    <xf numFmtId="165" fontId="4" fillId="4" borderId="2" xfId="0" applyNumberFormat="1" applyFont="1" applyFill="1" applyBorder="1" applyAlignment="1">
      <alignment horizontal="center" vertical="center" shrinkToFit="1"/>
    </xf>
    <xf numFmtId="165" fontId="4" fillId="4" borderId="33" xfId="0" applyNumberFormat="1" applyFont="1" applyFill="1" applyBorder="1" applyAlignment="1">
      <alignment horizontal="center" vertical="center" shrinkToFit="1"/>
    </xf>
    <xf numFmtId="165" fontId="4" fillId="4" borderId="29" xfId="0" applyNumberFormat="1" applyFont="1" applyFill="1" applyBorder="1" applyAlignment="1">
      <alignment horizontal="center" vertical="center" shrinkToFit="1"/>
    </xf>
    <xf numFmtId="165" fontId="4" fillId="4" borderId="31" xfId="0" applyNumberFormat="1" applyFont="1" applyFill="1" applyBorder="1" applyAlignment="1">
      <alignment horizontal="center" vertical="center" wrapText="1" shrinkToFit="1"/>
    </xf>
    <xf numFmtId="165" fontId="4" fillId="4" borderId="22" xfId="0" applyNumberFormat="1" applyFont="1" applyFill="1" applyBorder="1" applyAlignment="1">
      <alignment horizontal="center" vertical="center" wrapText="1" shrinkToFit="1"/>
    </xf>
    <xf numFmtId="165" fontId="4" fillId="4" borderId="32" xfId="0" applyNumberFormat="1" applyFont="1" applyFill="1" applyBorder="1" applyAlignment="1">
      <alignment horizontal="center" vertical="center" wrapText="1" shrinkToFit="1"/>
    </xf>
    <xf numFmtId="165" fontId="4" fillId="4" borderId="2" xfId="0" applyNumberFormat="1" applyFont="1" applyFill="1" applyBorder="1" applyAlignment="1">
      <alignment horizontal="center" vertical="center" wrapText="1" shrinkToFit="1"/>
    </xf>
    <xf numFmtId="165" fontId="4" fillId="4" borderId="33" xfId="0" applyNumberFormat="1" applyFont="1" applyFill="1" applyBorder="1" applyAlignment="1">
      <alignment horizontal="center" vertical="center" wrapText="1" shrinkToFit="1"/>
    </xf>
    <xf numFmtId="165" fontId="4" fillId="4" borderId="29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3" fontId="2" fillId="0" borderId="2" xfId="1" applyNumberFormat="1" applyFont="1" applyFill="1" applyBorder="1" applyAlignment="1">
      <alignment horizontal="right" vertical="center" wrapText="1"/>
    </xf>
    <xf numFmtId="43" fontId="2" fillId="0" borderId="2" xfId="2" applyNumberFormat="1" applyFont="1" applyFill="1" applyBorder="1" applyAlignment="1">
      <alignment horizontal="right" vertical="center" wrapText="1"/>
    </xf>
    <xf numFmtId="165" fontId="2" fillId="0" borderId="2" xfId="1" applyNumberFormat="1" applyFont="1" applyFill="1" applyBorder="1" applyAlignment="1">
      <alignment horizontal="right" vertical="center" wrapText="1"/>
    </xf>
    <xf numFmtId="165" fontId="2" fillId="0" borderId="2" xfId="2" applyNumberFormat="1" applyFont="1" applyFill="1" applyBorder="1" applyAlignment="1">
      <alignment horizontal="right" vertical="center" wrapText="1"/>
    </xf>
    <xf numFmtId="170" fontId="2" fillId="0" borderId="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170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8"/>
  <sheetViews>
    <sheetView zoomScale="75" zoomScaleNormal="75" workbookViewId="0">
      <pane xSplit="9" ySplit="9" topLeftCell="J25" activePane="bottomRight" state="frozen"/>
      <selection pane="topRight" activeCell="J1" sqref="J1"/>
      <selection pane="bottomLeft" activeCell="A9" sqref="A9"/>
      <selection pane="bottomRight" sqref="A1:XFD1048576"/>
    </sheetView>
  </sheetViews>
  <sheetFormatPr defaultRowHeight="18.75"/>
  <cols>
    <col min="1" max="1" width="7.85546875" style="1" customWidth="1"/>
    <col min="2" max="2" width="44.85546875" style="1" customWidth="1"/>
    <col min="3" max="3" width="20.85546875" style="1" customWidth="1"/>
    <col min="4" max="4" width="15.42578125" style="60" customWidth="1"/>
    <col min="5" max="5" width="24.7109375" style="2" customWidth="1"/>
    <col min="6" max="7" width="18.85546875" style="49" customWidth="1"/>
    <col min="8" max="8" width="18.85546875" style="1" customWidth="1"/>
    <col min="9" max="9" width="18.85546875" style="50" customWidth="1"/>
    <col min="10" max="10" width="22" style="1" customWidth="1"/>
    <col min="11" max="12" width="22" style="1" hidden="1" customWidth="1"/>
    <col min="13" max="13" width="22" style="1" customWidth="1"/>
    <col min="14" max="15" width="22" style="1" hidden="1" customWidth="1"/>
    <col min="16" max="16" width="22" style="1" customWidth="1"/>
    <col min="17" max="18" width="22" style="1" hidden="1" customWidth="1"/>
    <col min="19" max="19" width="22" style="1" customWidth="1"/>
    <col min="20" max="21" width="22" style="1" hidden="1" customWidth="1"/>
    <col min="22" max="22" width="22" style="1" customWidth="1"/>
    <col min="23" max="24" width="22" style="1" hidden="1" customWidth="1"/>
    <col min="25" max="25" width="22" style="1" customWidth="1"/>
    <col min="26" max="27" width="22" style="1" hidden="1" customWidth="1"/>
    <col min="28" max="28" width="17.85546875" style="1" customWidth="1"/>
    <col min="29" max="30" width="17.85546875" style="1" hidden="1" customWidth="1"/>
    <col min="31" max="31" width="17.85546875" style="1" customWidth="1"/>
    <col min="32" max="33" width="17.85546875" style="1" hidden="1" customWidth="1"/>
    <col min="34" max="34" width="17.85546875" style="1" customWidth="1"/>
    <col min="35" max="36" width="17.85546875" style="1" hidden="1" customWidth="1"/>
    <col min="37" max="37" width="17.85546875" style="1" customWidth="1"/>
    <col min="38" max="39" width="17.85546875" style="1" hidden="1" customWidth="1"/>
    <col min="40" max="40" width="17.85546875" style="1" customWidth="1"/>
    <col min="41" max="42" width="17.85546875" style="1" hidden="1" customWidth="1"/>
    <col min="43" max="43" width="17.85546875" style="1" customWidth="1"/>
    <col min="44" max="45" width="17.85546875" style="1" hidden="1" customWidth="1"/>
    <col min="46" max="46" width="39.7109375" style="5" customWidth="1"/>
    <col min="47" max="47" width="40.28515625" style="5" customWidth="1"/>
    <col min="48" max="49" width="16.28515625" style="5" customWidth="1"/>
    <col min="50" max="16384" width="9.140625" style="5"/>
  </cols>
  <sheetData>
    <row r="1" spans="1:48">
      <c r="F1" s="2"/>
      <c r="G1" s="1"/>
      <c r="H1" s="3"/>
      <c r="I1" s="4"/>
      <c r="J1" s="5"/>
      <c r="K1" s="5"/>
      <c r="AQ1" s="5"/>
      <c r="AT1" s="1"/>
      <c r="AU1" s="1"/>
    </row>
    <row r="2" spans="1:48" ht="18.75" customHeight="1">
      <c r="A2" s="255" t="s">
        <v>60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</row>
    <row r="3" spans="1:48" ht="18.75" customHeight="1">
      <c r="A3" s="255" t="s">
        <v>70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</row>
    <row r="4" spans="1:48" ht="20.25">
      <c r="A4" s="255" t="s">
        <v>71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</row>
    <row r="5" spans="1:48" ht="20.25">
      <c r="A5" s="256" t="s">
        <v>61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</row>
    <row r="6" spans="1:48" ht="23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</row>
    <row r="7" spans="1:48">
      <c r="A7" s="253" t="s">
        <v>0</v>
      </c>
      <c r="B7" s="253" t="s">
        <v>1</v>
      </c>
      <c r="C7" s="253" t="s">
        <v>2</v>
      </c>
      <c r="D7" s="257" t="s">
        <v>3</v>
      </c>
      <c r="E7" s="253" t="s">
        <v>4</v>
      </c>
      <c r="F7" s="258" t="s">
        <v>5</v>
      </c>
      <c r="G7" s="258"/>
      <c r="H7" s="258"/>
      <c r="I7" s="6" t="s">
        <v>6</v>
      </c>
      <c r="J7" s="253" t="s">
        <v>7</v>
      </c>
      <c r="K7" s="253"/>
      <c r="L7" s="253"/>
      <c r="M7" s="253" t="s">
        <v>8</v>
      </c>
      <c r="N7" s="253"/>
      <c r="O7" s="253"/>
      <c r="P7" s="253" t="s">
        <v>9</v>
      </c>
      <c r="Q7" s="253"/>
      <c r="R7" s="253"/>
      <c r="S7" s="253" t="s">
        <v>10</v>
      </c>
      <c r="T7" s="253"/>
      <c r="U7" s="253"/>
      <c r="V7" s="253" t="s">
        <v>11</v>
      </c>
      <c r="W7" s="253"/>
      <c r="X7" s="253"/>
      <c r="Y7" s="253" t="s">
        <v>12</v>
      </c>
      <c r="Z7" s="253"/>
      <c r="AA7" s="253"/>
      <c r="AB7" s="253" t="s">
        <v>13</v>
      </c>
      <c r="AC7" s="253"/>
      <c r="AD7" s="253"/>
      <c r="AE7" s="253" t="s">
        <v>14</v>
      </c>
      <c r="AF7" s="253"/>
      <c r="AG7" s="253"/>
      <c r="AH7" s="253" t="s">
        <v>15</v>
      </c>
      <c r="AI7" s="253"/>
      <c r="AJ7" s="253"/>
      <c r="AK7" s="253" t="s">
        <v>16</v>
      </c>
      <c r="AL7" s="253"/>
      <c r="AM7" s="253"/>
      <c r="AN7" s="253" t="s">
        <v>17</v>
      </c>
      <c r="AO7" s="253"/>
      <c r="AP7" s="253"/>
      <c r="AQ7" s="253" t="s">
        <v>18</v>
      </c>
      <c r="AR7" s="253"/>
      <c r="AS7" s="253"/>
      <c r="AT7" s="254" t="s">
        <v>19</v>
      </c>
      <c r="AU7" s="254" t="s">
        <v>20</v>
      </c>
    </row>
    <row r="8" spans="1:48" s="10" customFormat="1" ht="37.5">
      <c r="A8" s="253"/>
      <c r="B8" s="253"/>
      <c r="C8" s="253"/>
      <c r="D8" s="257"/>
      <c r="E8" s="253"/>
      <c r="F8" s="7" t="s">
        <v>21</v>
      </c>
      <c r="G8" s="7" t="s">
        <v>22</v>
      </c>
      <c r="H8" s="7" t="s">
        <v>23</v>
      </c>
      <c r="I8" s="8" t="s">
        <v>21</v>
      </c>
      <c r="J8" s="9" t="s">
        <v>21</v>
      </c>
      <c r="K8" s="9" t="s">
        <v>22</v>
      </c>
      <c r="L8" s="9" t="s">
        <v>23</v>
      </c>
      <c r="M8" s="9" t="s">
        <v>21</v>
      </c>
      <c r="N8" s="9" t="s">
        <v>22</v>
      </c>
      <c r="O8" s="9" t="s">
        <v>23</v>
      </c>
      <c r="P8" s="9" t="s">
        <v>21</v>
      </c>
      <c r="Q8" s="9" t="s">
        <v>22</v>
      </c>
      <c r="R8" s="9" t="s">
        <v>23</v>
      </c>
      <c r="S8" s="9" t="s">
        <v>21</v>
      </c>
      <c r="T8" s="9" t="s">
        <v>22</v>
      </c>
      <c r="U8" s="9" t="s">
        <v>23</v>
      </c>
      <c r="V8" s="9" t="s">
        <v>21</v>
      </c>
      <c r="W8" s="9" t="s">
        <v>22</v>
      </c>
      <c r="X8" s="9" t="s">
        <v>23</v>
      </c>
      <c r="Y8" s="9" t="s">
        <v>21</v>
      </c>
      <c r="Z8" s="9" t="s">
        <v>22</v>
      </c>
      <c r="AA8" s="9" t="s">
        <v>23</v>
      </c>
      <c r="AB8" s="9" t="s">
        <v>21</v>
      </c>
      <c r="AC8" s="9" t="s">
        <v>22</v>
      </c>
      <c r="AD8" s="9" t="s">
        <v>23</v>
      </c>
      <c r="AE8" s="9" t="s">
        <v>21</v>
      </c>
      <c r="AF8" s="9" t="s">
        <v>22</v>
      </c>
      <c r="AG8" s="9" t="s">
        <v>23</v>
      </c>
      <c r="AH8" s="9" t="s">
        <v>21</v>
      </c>
      <c r="AI8" s="9" t="s">
        <v>22</v>
      </c>
      <c r="AJ8" s="9" t="s">
        <v>23</v>
      </c>
      <c r="AK8" s="9" t="s">
        <v>21</v>
      </c>
      <c r="AL8" s="9" t="s">
        <v>22</v>
      </c>
      <c r="AM8" s="9" t="s">
        <v>23</v>
      </c>
      <c r="AN8" s="9" t="s">
        <v>21</v>
      </c>
      <c r="AO8" s="9" t="s">
        <v>22</v>
      </c>
      <c r="AP8" s="9" t="s">
        <v>23</v>
      </c>
      <c r="AQ8" s="9" t="s">
        <v>21</v>
      </c>
      <c r="AR8" s="9" t="s">
        <v>22</v>
      </c>
      <c r="AS8" s="9" t="s">
        <v>23</v>
      </c>
      <c r="AT8" s="254"/>
      <c r="AU8" s="254"/>
    </row>
    <row r="9" spans="1:48" s="16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2">
        <v>6</v>
      </c>
      <c r="G9" s="12">
        <v>7</v>
      </c>
      <c r="H9" s="12">
        <v>8</v>
      </c>
      <c r="I9" s="75"/>
      <c r="J9" s="13" t="s">
        <v>24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  <c r="AD9" s="13">
        <v>29</v>
      </c>
      <c r="AE9" s="13">
        <v>30</v>
      </c>
      <c r="AF9" s="13">
        <v>31</v>
      </c>
      <c r="AG9" s="13">
        <v>32</v>
      </c>
      <c r="AH9" s="13">
        <v>33</v>
      </c>
      <c r="AI9" s="13">
        <v>34</v>
      </c>
      <c r="AJ9" s="13">
        <v>35</v>
      </c>
      <c r="AK9" s="13">
        <v>36</v>
      </c>
      <c r="AL9" s="13">
        <v>37</v>
      </c>
      <c r="AM9" s="13">
        <v>38</v>
      </c>
      <c r="AN9" s="13">
        <v>39</v>
      </c>
      <c r="AO9" s="13">
        <v>40</v>
      </c>
      <c r="AP9" s="13">
        <v>41</v>
      </c>
      <c r="AQ9" s="13" t="s">
        <v>25</v>
      </c>
      <c r="AR9" s="13">
        <v>43</v>
      </c>
      <c r="AS9" s="13">
        <v>44</v>
      </c>
      <c r="AT9" s="13" t="s">
        <v>26</v>
      </c>
      <c r="AU9" s="14" t="s">
        <v>27</v>
      </c>
      <c r="AV9" s="15"/>
    </row>
    <row r="10" spans="1:48" s="16" customFormat="1" ht="80.25" customHeight="1">
      <c r="A10" s="232" t="s">
        <v>51</v>
      </c>
      <c r="B10" s="235" t="s">
        <v>46</v>
      </c>
      <c r="C10" s="229" t="s">
        <v>28</v>
      </c>
      <c r="D10" s="223" t="s">
        <v>47</v>
      </c>
      <c r="E10" s="57" t="s">
        <v>48</v>
      </c>
      <c r="F10" s="74">
        <f>F11+F12+F13+F14</f>
        <v>51290.736999999994</v>
      </c>
      <c r="G10" s="74">
        <f t="shared" ref="G10:AQ10" si="0">G11+G12+G13+G14</f>
        <v>0</v>
      </c>
      <c r="H10" s="74">
        <f t="shared" si="0"/>
        <v>0</v>
      </c>
      <c r="I10" s="82">
        <f t="shared" si="0"/>
        <v>51290.736999999994</v>
      </c>
      <c r="J10" s="74">
        <f t="shared" si="0"/>
        <v>0</v>
      </c>
      <c r="K10" s="74">
        <f t="shared" si="0"/>
        <v>0</v>
      </c>
      <c r="L10" s="74">
        <f t="shared" si="0"/>
        <v>0</v>
      </c>
      <c r="M10" s="74">
        <f t="shared" si="0"/>
        <v>0</v>
      </c>
      <c r="N10" s="74">
        <f t="shared" si="0"/>
        <v>0</v>
      </c>
      <c r="O10" s="74">
        <f t="shared" si="0"/>
        <v>0</v>
      </c>
      <c r="P10" s="74">
        <f t="shared" si="0"/>
        <v>0</v>
      </c>
      <c r="Q10" s="74">
        <f t="shared" si="0"/>
        <v>0</v>
      </c>
      <c r="R10" s="74">
        <f t="shared" si="0"/>
        <v>0</v>
      </c>
      <c r="S10" s="74">
        <f t="shared" si="0"/>
        <v>51290.736999999994</v>
      </c>
      <c r="T10" s="74">
        <f t="shared" si="0"/>
        <v>0</v>
      </c>
      <c r="U10" s="74">
        <f t="shared" si="0"/>
        <v>0</v>
      </c>
      <c r="V10" s="74">
        <f t="shared" si="0"/>
        <v>0</v>
      </c>
      <c r="W10" s="74">
        <f t="shared" si="0"/>
        <v>0</v>
      </c>
      <c r="X10" s="74">
        <f t="shared" si="0"/>
        <v>0</v>
      </c>
      <c r="Y10" s="74">
        <f t="shared" si="0"/>
        <v>0</v>
      </c>
      <c r="Z10" s="74">
        <f t="shared" si="0"/>
        <v>0</v>
      </c>
      <c r="AA10" s="74">
        <f t="shared" si="0"/>
        <v>0</v>
      </c>
      <c r="AB10" s="74">
        <f t="shared" si="0"/>
        <v>0</v>
      </c>
      <c r="AC10" s="74">
        <f t="shared" si="0"/>
        <v>0</v>
      </c>
      <c r="AD10" s="74">
        <f t="shared" si="0"/>
        <v>0</v>
      </c>
      <c r="AE10" s="74">
        <f t="shared" si="0"/>
        <v>0</v>
      </c>
      <c r="AF10" s="74">
        <f t="shared" si="0"/>
        <v>0</v>
      </c>
      <c r="AG10" s="74">
        <f t="shared" si="0"/>
        <v>0</v>
      </c>
      <c r="AH10" s="74">
        <f t="shared" ref="AH10" si="1">AH11+AH12+AH13+AH14</f>
        <v>0</v>
      </c>
      <c r="AI10" s="74">
        <f t="shared" si="0"/>
        <v>0</v>
      </c>
      <c r="AJ10" s="74">
        <f t="shared" si="0"/>
        <v>0</v>
      </c>
      <c r="AK10" s="74">
        <f t="shared" si="0"/>
        <v>0</v>
      </c>
      <c r="AL10" s="74">
        <f t="shared" si="0"/>
        <v>0</v>
      </c>
      <c r="AM10" s="74">
        <f t="shared" si="0"/>
        <v>0</v>
      </c>
      <c r="AN10" s="74">
        <f t="shared" si="0"/>
        <v>0</v>
      </c>
      <c r="AO10" s="74">
        <f t="shared" si="0"/>
        <v>0</v>
      </c>
      <c r="AP10" s="74">
        <f t="shared" si="0"/>
        <v>0</v>
      </c>
      <c r="AQ10" s="74">
        <f t="shared" si="0"/>
        <v>0</v>
      </c>
      <c r="AR10" s="13"/>
      <c r="AS10" s="17"/>
      <c r="AT10" s="18"/>
      <c r="AU10" s="18"/>
    </row>
    <row r="11" spans="1:48" s="10" customFormat="1" ht="80.25" customHeight="1">
      <c r="A11" s="233"/>
      <c r="B11" s="236"/>
      <c r="C11" s="230"/>
      <c r="D11" s="224"/>
      <c r="E11" s="39" t="s">
        <v>35</v>
      </c>
      <c r="F11" s="93">
        <v>0</v>
      </c>
      <c r="G11" s="20"/>
      <c r="H11" s="20"/>
      <c r="I11" s="77">
        <f>J11+M11+P11+S11+V11+Y11+AB11+AE11+AH11+AK11+AN11+AQ11</f>
        <v>0</v>
      </c>
      <c r="J11" s="22">
        <v>0</v>
      </c>
      <c r="K11" s="22"/>
      <c r="L11" s="23"/>
      <c r="M11" s="22">
        <v>0</v>
      </c>
      <c r="N11" s="22"/>
      <c r="O11" s="24"/>
      <c r="P11" s="25">
        <v>0</v>
      </c>
      <c r="Q11" s="25"/>
      <c r="R11" s="23"/>
      <c r="S11" s="25">
        <v>0</v>
      </c>
      <c r="T11" s="22"/>
      <c r="U11" s="23"/>
      <c r="V11" s="22">
        <v>0</v>
      </c>
      <c r="W11" s="22"/>
      <c r="X11" s="23"/>
      <c r="Y11" s="22">
        <v>0</v>
      </c>
      <c r="Z11" s="22"/>
      <c r="AA11" s="23"/>
      <c r="AB11" s="22">
        <v>0</v>
      </c>
      <c r="AC11" s="22"/>
      <c r="AD11" s="23"/>
      <c r="AE11" s="22">
        <v>0</v>
      </c>
      <c r="AF11" s="22"/>
      <c r="AG11" s="23"/>
      <c r="AH11" s="22">
        <v>0</v>
      </c>
      <c r="AI11" s="22"/>
      <c r="AJ11" s="22"/>
      <c r="AK11" s="22">
        <v>0</v>
      </c>
      <c r="AL11" s="22"/>
      <c r="AM11" s="22"/>
      <c r="AN11" s="26">
        <v>0</v>
      </c>
      <c r="AO11" s="22"/>
      <c r="AP11" s="22"/>
      <c r="AQ11" s="25">
        <v>0</v>
      </c>
      <c r="AR11" s="22">
        <v>0</v>
      </c>
      <c r="AS11" s="22">
        <v>0</v>
      </c>
      <c r="AT11" s="33"/>
      <c r="AU11" s="33"/>
    </row>
    <row r="12" spans="1:48" s="10" customFormat="1" ht="80.25" customHeight="1">
      <c r="A12" s="233"/>
      <c r="B12" s="236"/>
      <c r="C12" s="230"/>
      <c r="D12" s="224"/>
      <c r="E12" s="19" t="s">
        <v>29</v>
      </c>
      <c r="F12" s="93">
        <v>48726.2</v>
      </c>
      <c r="G12" s="20"/>
      <c r="H12" s="20"/>
      <c r="I12" s="77">
        <f t="shared" ref="I12:I46" si="2">J12+M12+P12+S12+V12+Y12+AB12+AE12+AH12+AK12+AN12+AQ12</f>
        <v>48726.2</v>
      </c>
      <c r="J12" s="22">
        <v>0</v>
      </c>
      <c r="K12" s="22"/>
      <c r="L12" s="23"/>
      <c r="M12" s="22">
        <v>0</v>
      </c>
      <c r="N12" s="22"/>
      <c r="O12" s="24"/>
      <c r="P12" s="25">
        <v>0</v>
      </c>
      <c r="Q12" s="25"/>
      <c r="R12" s="23"/>
      <c r="S12" s="25">
        <v>48726.2</v>
      </c>
      <c r="T12" s="22"/>
      <c r="U12" s="23"/>
      <c r="V12" s="22">
        <v>0</v>
      </c>
      <c r="W12" s="22"/>
      <c r="X12" s="23"/>
      <c r="Y12" s="22">
        <v>0</v>
      </c>
      <c r="Z12" s="22"/>
      <c r="AA12" s="23"/>
      <c r="AB12" s="22">
        <v>0</v>
      </c>
      <c r="AC12" s="22"/>
      <c r="AD12" s="23"/>
      <c r="AE12" s="22">
        <v>0</v>
      </c>
      <c r="AF12" s="22"/>
      <c r="AG12" s="23"/>
      <c r="AH12" s="22">
        <v>0</v>
      </c>
      <c r="AI12" s="22"/>
      <c r="AJ12" s="22"/>
      <c r="AK12" s="22">
        <v>0</v>
      </c>
      <c r="AL12" s="22"/>
      <c r="AM12" s="22"/>
      <c r="AN12" s="26">
        <v>0</v>
      </c>
      <c r="AO12" s="22"/>
      <c r="AP12" s="22"/>
      <c r="AQ12" s="25">
        <v>0</v>
      </c>
      <c r="AR12" s="22"/>
      <c r="AS12" s="22"/>
      <c r="AT12" s="33"/>
      <c r="AU12" s="33"/>
    </row>
    <row r="13" spans="1:48" s="10" customFormat="1" ht="80.25" customHeight="1">
      <c r="A13" s="233"/>
      <c r="B13" s="236"/>
      <c r="C13" s="230"/>
      <c r="D13" s="224"/>
      <c r="E13" s="19" t="s">
        <v>30</v>
      </c>
      <c r="F13" s="93">
        <v>2564.5369999999998</v>
      </c>
      <c r="G13" s="20"/>
      <c r="H13" s="20"/>
      <c r="I13" s="77">
        <f t="shared" si="2"/>
        <v>2564.5369999999998</v>
      </c>
      <c r="J13" s="22">
        <v>0</v>
      </c>
      <c r="K13" s="22"/>
      <c r="L13" s="23"/>
      <c r="M13" s="22">
        <v>0</v>
      </c>
      <c r="N13" s="22"/>
      <c r="O13" s="24"/>
      <c r="P13" s="25">
        <v>0</v>
      </c>
      <c r="Q13" s="25"/>
      <c r="R13" s="23"/>
      <c r="S13" s="25">
        <v>2564.5369999999998</v>
      </c>
      <c r="T13" s="22"/>
      <c r="U13" s="23"/>
      <c r="V13" s="22">
        <v>0</v>
      </c>
      <c r="W13" s="22"/>
      <c r="X13" s="23"/>
      <c r="Y13" s="22">
        <v>0</v>
      </c>
      <c r="Z13" s="22"/>
      <c r="AA13" s="23"/>
      <c r="AB13" s="22">
        <v>0</v>
      </c>
      <c r="AC13" s="22"/>
      <c r="AD13" s="23"/>
      <c r="AE13" s="22">
        <v>0</v>
      </c>
      <c r="AF13" s="22"/>
      <c r="AG13" s="23"/>
      <c r="AH13" s="22">
        <v>0</v>
      </c>
      <c r="AI13" s="22"/>
      <c r="AJ13" s="22"/>
      <c r="AK13" s="22">
        <v>0</v>
      </c>
      <c r="AL13" s="22"/>
      <c r="AM13" s="22"/>
      <c r="AN13" s="26">
        <v>0</v>
      </c>
      <c r="AO13" s="22"/>
      <c r="AP13" s="22"/>
      <c r="AQ13" s="25">
        <v>0</v>
      </c>
      <c r="AR13" s="22"/>
      <c r="AS13" s="22"/>
      <c r="AT13" s="33"/>
      <c r="AU13" s="33"/>
    </row>
    <row r="14" spans="1:48" s="10" customFormat="1" ht="80.25" customHeight="1">
      <c r="A14" s="234"/>
      <c r="B14" s="237"/>
      <c r="C14" s="231"/>
      <c r="D14" s="225"/>
      <c r="E14" s="39" t="s">
        <v>49</v>
      </c>
      <c r="F14" s="93">
        <v>0</v>
      </c>
      <c r="G14" s="20"/>
      <c r="H14" s="20"/>
      <c r="I14" s="77">
        <f t="shared" si="2"/>
        <v>0</v>
      </c>
      <c r="J14" s="25">
        <v>0</v>
      </c>
      <c r="K14" s="25"/>
      <c r="L14" s="23"/>
      <c r="M14" s="25">
        <v>0</v>
      </c>
      <c r="N14" s="25"/>
      <c r="O14" s="24"/>
      <c r="P14" s="25">
        <v>0</v>
      </c>
      <c r="Q14" s="25"/>
      <c r="R14" s="23"/>
      <c r="S14" s="25">
        <v>0</v>
      </c>
      <c r="T14" s="22"/>
      <c r="U14" s="23"/>
      <c r="V14" s="22">
        <v>0</v>
      </c>
      <c r="W14" s="22"/>
      <c r="X14" s="23"/>
      <c r="Y14" s="22">
        <v>0</v>
      </c>
      <c r="Z14" s="22"/>
      <c r="AA14" s="23"/>
      <c r="AB14" s="22">
        <v>0</v>
      </c>
      <c r="AC14" s="22"/>
      <c r="AD14" s="23"/>
      <c r="AE14" s="22">
        <v>0</v>
      </c>
      <c r="AF14" s="22"/>
      <c r="AG14" s="23"/>
      <c r="AH14" s="22">
        <v>0</v>
      </c>
      <c r="AI14" s="22"/>
      <c r="AJ14" s="22"/>
      <c r="AK14" s="22">
        <v>0</v>
      </c>
      <c r="AL14" s="22"/>
      <c r="AM14" s="22"/>
      <c r="AN14" s="26">
        <v>0</v>
      </c>
      <c r="AO14" s="22"/>
      <c r="AP14" s="22"/>
      <c r="AQ14" s="25">
        <v>0</v>
      </c>
      <c r="AR14" s="22">
        <v>0</v>
      </c>
      <c r="AS14" s="22">
        <v>0</v>
      </c>
      <c r="AT14" s="33"/>
      <c r="AU14" s="33"/>
    </row>
    <row r="15" spans="1:48" s="10" customFormat="1" ht="80.25" customHeight="1">
      <c r="A15" s="232" t="s">
        <v>62</v>
      </c>
      <c r="B15" s="235" t="s">
        <v>64</v>
      </c>
      <c r="C15" s="229" t="s">
        <v>28</v>
      </c>
      <c r="D15" s="223"/>
      <c r="E15" s="57" t="s">
        <v>48</v>
      </c>
      <c r="F15" s="93">
        <f>SUM(F16:F19)</f>
        <v>0</v>
      </c>
      <c r="G15" s="20">
        <f t="shared" ref="G15:AQ15" si="3">SUM(G16:G19)</f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  <c r="M15" s="20">
        <f t="shared" si="3"/>
        <v>0</v>
      </c>
      <c r="N15" s="20">
        <f t="shared" si="3"/>
        <v>0</v>
      </c>
      <c r="O15" s="20">
        <f t="shared" si="3"/>
        <v>0</v>
      </c>
      <c r="P15" s="20">
        <f t="shared" si="3"/>
        <v>0</v>
      </c>
      <c r="Q15" s="20">
        <f t="shared" si="3"/>
        <v>0</v>
      </c>
      <c r="R15" s="20">
        <f t="shared" si="3"/>
        <v>0</v>
      </c>
      <c r="S15" s="20">
        <f t="shared" si="3"/>
        <v>0</v>
      </c>
      <c r="T15" s="20">
        <f t="shared" si="3"/>
        <v>0</v>
      </c>
      <c r="U15" s="20">
        <f t="shared" si="3"/>
        <v>0</v>
      </c>
      <c r="V15" s="20">
        <f t="shared" si="3"/>
        <v>0</v>
      </c>
      <c r="W15" s="20">
        <f t="shared" si="3"/>
        <v>0</v>
      </c>
      <c r="X15" s="20">
        <f t="shared" si="3"/>
        <v>0</v>
      </c>
      <c r="Y15" s="20">
        <f t="shared" si="3"/>
        <v>0</v>
      </c>
      <c r="Z15" s="20">
        <f t="shared" si="3"/>
        <v>0</v>
      </c>
      <c r="AA15" s="20">
        <f t="shared" si="3"/>
        <v>0</v>
      </c>
      <c r="AB15" s="20">
        <f t="shared" si="3"/>
        <v>0</v>
      </c>
      <c r="AC15" s="20">
        <f t="shared" si="3"/>
        <v>0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O15" s="20">
        <f t="shared" si="3"/>
        <v>0</v>
      </c>
      <c r="AP15" s="20">
        <f t="shared" si="3"/>
        <v>0</v>
      </c>
      <c r="AQ15" s="20">
        <f t="shared" si="3"/>
        <v>0</v>
      </c>
      <c r="AR15" s="22"/>
      <c r="AS15" s="22"/>
      <c r="AT15" s="33"/>
      <c r="AU15" s="33"/>
    </row>
    <row r="16" spans="1:48" s="10" customFormat="1" ht="80.25" customHeight="1">
      <c r="A16" s="233"/>
      <c r="B16" s="236"/>
      <c r="C16" s="230"/>
      <c r="D16" s="224"/>
      <c r="E16" s="39" t="s">
        <v>35</v>
      </c>
      <c r="F16" s="93">
        <v>0</v>
      </c>
      <c r="G16" s="20"/>
      <c r="H16" s="20"/>
      <c r="I16" s="77"/>
      <c r="J16" s="22">
        <v>0</v>
      </c>
      <c r="K16" s="22"/>
      <c r="L16" s="23"/>
      <c r="M16" s="22">
        <v>0</v>
      </c>
      <c r="N16" s="22"/>
      <c r="O16" s="24"/>
      <c r="P16" s="25">
        <v>0</v>
      </c>
      <c r="Q16" s="25"/>
      <c r="R16" s="23"/>
      <c r="S16" s="22">
        <v>0</v>
      </c>
      <c r="T16" s="22"/>
      <c r="U16" s="23"/>
      <c r="V16" s="22">
        <v>0</v>
      </c>
      <c r="W16" s="22"/>
      <c r="X16" s="24"/>
      <c r="Y16" s="25">
        <v>0</v>
      </c>
      <c r="Z16" s="22"/>
      <c r="AA16" s="23"/>
      <c r="AB16" s="22">
        <v>0</v>
      </c>
      <c r="AC16" s="22"/>
      <c r="AD16" s="23"/>
      <c r="AE16" s="22">
        <v>0</v>
      </c>
      <c r="AF16" s="22"/>
      <c r="AG16" s="24"/>
      <c r="AH16" s="25">
        <v>0</v>
      </c>
      <c r="AI16" s="22"/>
      <c r="AJ16" s="22"/>
      <c r="AK16" s="22">
        <v>0</v>
      </c>
      <c r="AL16" s="22"/>
      <c r="AM16" s="23"/>
      <c r="AN16" s="22">
        <v>0</v>
      </c>
      <c r="AO16" s="22"/>
      <c r="AP16" s="24"/>
      <c r="AQ16" s="25">
        <v>0</v>
      </c>
      <c r="AR16" s="22"/>
      <c r="AS16" s="22"/>
      <c r="AT16" s="33"/>
      <c r="AU16" s="33"/>
    </row>
    <row r="17" spans="1:47" s="10" customFormat="1" ht="80.25" customHeight="1">
      <c r="A17" s="233"/>
      <c r="B17" s="236"/>
      <c r="C17" s="230"/>
      <c r="D17" s="224"/>
      <c r="E17" s="19" t="s">
        <v>29</v>
      </c>
      <c r="F17" s="93">
        <v>0</v>
      </c>
      <c r="G17" s="20"/>
      <c r="H17" s="20"/>
      <c r="I17" s="77"/>
      <c r="J17" s="22">
        <v>0</v>
      </c>
      <c r="K17" s="22"/>
      <c r="L17" s="23"/>
      <c r="M17" s="22">
        <v>0</v>
      </c>
      <c r="N17" s="22"/>
      <c r="O17" s="24"/>
      <c r="P17" s="25">
        <v>0</v>
      </c>
      <c r="Q17" s="25"/>
      <c r="R17" s="23"/>
      <c r="S17" s="22">
        <v>0</v>
      </c>
      <c r="T17" s="22"/>
      <c r="U17" s="23"/>
      <c r="V17" s="22">
        <v>0</v>
      </c>
      <c r="W17" s="22"/>
      <c r="X17" s="24"/>
      <c r="Y17" s="25">
        <v>0</v>
      </c>
      <c r="Z17" s="22"/>
      <c r="AA17" s="23"/>
      <c r="AB17" s="22">
        <v>0</v>
      </c>
      <c r="AC17" s="22"/>
      <c r="AD17" s="23"/>
      <c r="AE17" s="22">
        <v>0</v>
      </c>
      <c r="AF17" s="22"/>
      <c r="AG17" s="24"/>
      <c r="AH17" s="25">
        <v>0</v>
      </c>
      <c r="AI17" s="22"/>
      <c r="AJ17" s="22"/>
      <c r="AK17" s="22">
        <v>0</v>
      </c>
      <c r="AL17" s="22"/>
      <c r="AM17" s="23"/>
      <c r="AN17" s="22">
        <v>0</v>
      </c>
      <c r="AO17" s="22"/>
      <c r="AP17" s="24"/>
      <c r="AQ17" s="25">
        <v>0</v>
      </c>
      <c r="AR17" s="22"/>
      <c r="AS17" s="22"/>
      <c r="AT17" s="33"/>
      <c r="AU17" s="33"/>
    </row>
    <row r="18" spans="1:47" s="10" customFormat="1" ht="80.25" customHeight="1">
      <c r="A18" s="233"/>
      <c r="B18" s="236"/>
      <c r="C18" s="230"/>
      <c r="D18" s="224"/>
      <c r="E18" s="19" t="s">
        <v>30</v>
      </c>
      <c r="F18" s="93">
        <v>0</v>
      </c>
      <c r="G18" s="20"/>
      <c r="H18" s="20"/>
      <c r="I18" s="77"/>
      <c r="J18" s="22">
        <v>0</v>
      </c>
      <c r="K18" s="22"/>
      <c r="L18" s="23"/>
      <c r="M18" s="22">
        <v>0</v>
      </c>
      <c r="N18" s="22"/>
      <c r="O18" s="24"/>
      <c r="P18" s="25">
        <v>0</v>
      </c>
      <c r="Q18" s="25"/>
      <c r="R18" s="23"/>
      <c r="S18" s="22">
        <v>0</v>
      </c>
      <c r="T18" s="22"/>
      <c r="U18" s="23"/>
      <c r="V18" s="22">
        <v>0</v>
      </c>
      <c r="W18" s="22"/>
      <c r="X18" s="24"/>
      <c r="Y18" s="25">
        <v>0</v>
      </c>
      <c r="Z18" s="22"/>
      <c r="AA18" s="23"/>
      <c r="AB18" s="22">
        <v>0</v>
      </c>
      <c r="AC18" s="22"/>
      <c r="AD18" s="23"/>
      <c r="AE18" s="22">
        <v>0</v>
      </c>
      <c r="AF18" s="22"/>
      <c r="AG18" s="24"/>
      <c r="AH18" s="25">
        <v>0</v>
      </c>
      <c r="AI18" s="22"/>
      <c r="AJ18" s="22"/>
      <c r="AK18" s="22">
        <v>0</v>
      </c>
      <c r="AL18" s="22"/>
      <c r="AM18" s="23"/>
      <c r="AN18" s="22">
        <v>0</v>
      </c>
      <c r="AO18" s="22"/>
      <c r="AP18" s="24"/>
      <c r="AQ18" s="25">
        <v>0</v>
      </c>
      <c r="AR18" s="22"/>
      <c r="AS18" s="22"/>
      <c r="AT18" s="33"/>
      <c r="AU18" s="33"/>
    </row>
    <row r="19" spans="1:47" s="10" customFormat="1" ht="80.25" customHeight="1">
      <c r="A19" s="234"/>
      <c r="B19" s="237"/>
      <c r="C19" s="231"/>
      <c r="D19" s="225"/>
      <c r="E19" s="55" t="s">
        <v>49</v>
      </c>
      <c r="F19" s="93">
        <v>0</v>
      </c>
      <c r="G19" s="20"/>
      <c r="H19" s="20"/>
      <c r="I19" s="77"/>
      <c r="J19" s="25">
        <v>0</v>
      </c>
      <c r="K19" s="25"/>
      <c r="L19" s="23"/>
      <c r="M19" s="25">
        <v>0</v>
      </c>
      <c r="N19" s="25"/>
      <c r="O19" s="24"/>
      <c r="P19" s="25">
        <v>0</v>
      </c>
      <c r="Q19" s="25"/>
      <c r="R19" s="23"/>
      <c r="S19" s="25">
        <v>0</v>
      </c>
      <c r="T19" s="25"/>
      <c r="U19" s="23"/>
      <c r="V19" s="25">
        <v>0</v>
      </c>
      <c r="W19" s="25"/>
      <c r="X19" s="24"/>
      <c r="Y19" s="25">
        <v>0</v>
      </c>
      <c r="Z19" s="22"/>
      <c r="AA19" s="23"/>
      <c r="AB19" s="25">
        <v>0</v>
      </c>
      <c r="AC19" s="25"/>
      <c r="AD19" s="23"/>
      <c r="AE19" s="25">
        <v>0</v>
      </c>
      <c r="AF19" s="25"/>
      <c r="AG19" s="24"/>
      <c r="AH19" s="25">
        <v>0</v>
      </c>
      <c r="AI19" s="22"/>
      <c r="AJ19" s="22"/>
      <c r="AK19" s="25">
        <v>0</v>
      </c>
      <c r="AL19" s="25"/>
      <c r="AM19" s="23"/>
      <c r="AN19" s="25">
        <v>0</v>
      </c>
      <c r="AO19" s="25"/>
      <c r="AP19" s="24"/>
      <c r="AQ19" s="25">
        <v>0</v>
      </c>
      <c r="AR19" s="22"/>
      <c r="AS19" s="22"/>
      <c r="AT19" s="33"/>
      <c r="AU19" s="33"/>
    </row>
    <row r="20" spans="1:47" s="10" customFormat="1" ht="80.25" customHeight="1">
      <c r="A20" s="232" t="s">
        <v>63</v>
      </c>
      <c r="B20" s="235" t="s">
        <v>33</v>
      </c>
      <c r="C20" s="229" t="s">
        <v>31</v>
      </c>
      <c r="D20" s="223" t="s">
        <v>50</v>
      </c>
      <c r="E20" s="59" t="s">
        <v>48</v>
      </c>
      <c r="F20" s="74">
        <v>0</v>
      </c>
      <c r="G20" s="74">
        <f t="shared" ref="G20:AQ20" si="4">G21+G22+G23+G24</f>
        <v>0</v>
      </c>
      <c r="H20" s="74">
        <f t="shared" si="4"/>
        <v>0</v>
      </c>
      <c r="I20" s="82">
        <f t="shared" si="4"/>
        <v>3814.7</v>
      </c>
      <c r="J20" s="74">
        <f t="shared" si="4"/>
        <v>0</v>
      </c>
      <c r="K20" s="74">
        <f t="shared" si="4"/>
        <v>0</v>
      </c>
      <c r="L20" s="74">
        <f t="shared" si="4"/>
        <v>0</v>
      </c>
      <c r="M20" s="74">
        <f t="shared" si="4"/>
        <v>3814.7</v>
      </c>
      <c r="N20" s="74">
        <f t="shared" si="4"/>
        <v>0</v>
      </c>
      <c r="O20" s="74">
        <f t="shared" si="4"/>
        <v>0</v>
      </c>
      <c r="P20" s="74">
        <f t="shared" si="4"/>
        <v>0</v>
      </c>
      <c r="Q20" s="74">
        <f t="shared" si="4"/>
        <v>0</v>
      </c>
      <c r="R20" s="74">
        <f t="shared" si="4"/>
        <v>0</v>
      </c>
      <c r="S20" s="74">
        <f t="shared" si="4"/>
        <v>0</v>
      </c>
      <c r="T20" s="74">
        <f t="shared" si="4"/>
        <v>0</v>
      </c>
      <c r="U20" s="74">
        <f t="shared" si="4"/>
        <v>0</v>
      </c>
      <c r="V20" s="74">
        <f t="shared" si="4"/>
        <v>0</v>
      </c>
      <c r="W20" s="74">
        <f t="shared" si="4"/>
        <v>0</v>
      </c>
      <c r="X20" s="74">
        <f t="shared" si="4"/>
        <v>0</v>
      </c>
      <c r="Y20" s="74">
        <f t="shared" si="4"/>
        <v>0</v>
      </c>
      <c r="Z20" s="74">
        <f t="shared" si="4"/>
        <v>0</v>
      </c>
      <c r="AA20" s="74">
        <f t="shared" si="4"/>
        <v>0</v>
      </c>
      <c r="AB20" s="74">
        <f t="shared" si="4"/>
        <v>0</v>
      </c>
      <c r="AC20" s="74">
        <f t="shared" si="4"/>
        <v>0</v>
      </c>
      <c r="AD20" s="74">
        <f t="shared" si="4"/>
        <v>0</v>
      </c>
      <c r="AE20" s="74">
        <f t="shared" si="4"/>
        <v>0</v>
      </c>
      <c r="AF20" s="74">
        <f t="shared" si="4"/>
        <v>0</v>
      </c>
      <c r="AG20" s="74">
        <f t="shared" si="4"/>
        <v>0</v>
      </c>
      <c r="AH20" s="74">
        <f t="shared" si="4"/>
        <v>0</v>
      </c>
      <c r="AI20" s="74">
        <f t="shared" si="4"/>
        <v>0</v>
      </c>
      <c r="AJ20" s="74">
        <f t="shared" si="4"/>
        <v>0</v>
      </c>
      <c r="AK20" s="74">
        <f t="shared" si="4"/>
        <v>0</v>
      </c>
      <c r="AL20" s="74">
        <f t="shared" si="4"/>
        <v>0</v>
      </c>
      <c r="AM20" s="74">
        <f t="shared" si="4"/>
        <v>0</v>
      </c>
      <c r="AN20" s="74">
        <f t="shared" si="4"/>
        <v>0</v>
      </c>
      <c r="AO20" s="74">
        <f t="shared" si="4"/>
        <v>0</v>
      </c>
      <c r="AP20" s="74">
        <f t="shared" si="4"/>
        <v>0</v>
      </c>
      <c r="AQ20" s="74">
        <f t="shared" si="4"/>
        <v>0</v>
      </c>
      <c r="AR20" s="22">
        <v>0</v>
      </c>
      <c r="AS20" s="22">
        <v>0</v>
      </c>
      <c r="AT20" s="31"/>
      <c r="AU20" s="32"/>
    </row>
    <row r="21" spans="1:47" s="10" customFormat="1" ht="80.25" customHeight="1">
      <c r="A21" s="233"/>
      <c r="B21" s="236"/>
      <c r="C21" s="230"/>
      <c r="D21" s="224"/>
      <c r="E21" s="39" t="s">
        <v>35</v>
      </c>
      <c r="F21" s="93">
        <v>0</v>
      </c>
      <c r="G21" s="29"/>
      <c r="H21" s="29"/>
      <c r="I21" s="77">
        <f t="shared" si="2"/>
        <v>0</v>
      </c>
      <c r="J21" s="22">
        <v>0</v>
      </c>
      <c r="K21" s="22"/>
      <c r="L21" s="23"/>
      <c r="M21" s="22">
        <v>0</v>
      </c>
      <c r="N21" s="22"/>
      <c r="O21" s="24"/>
      <c r="P21" s="22">
        <v>0</v>
      </c>
      <c r="Q21" s="22"/>
      <c r="R21" s="23"/>
      <c r="S21" s="22">
        <v>0</v>
      </c>
      <c r="T21" s="22"/>
      <c r="U21" s="23"/>
      <c r="V21" s="22">
        <v>0</v>
      </c>
      <c r="W21" s="22"/>
      <c r="X21" s="23"/>
      <c r="Y21" s="22">
        <v>0</v>
      </c>
      <c r="Z21" s="22"/>
      <c r="AA21" s="23"/>
      <c r="AB21" s="22">
        <v>0</v>
      </c>
      <c r="AC21" s="22"/>
      <c r="AD21" s="23"/>
      <c r="AE21" s="22">
        <v>0</v>
      </c>
      <c r="AF21" s="22"/>
      <c r="AG21" s="23"/>
      <c r="AH21" s="22">
        <v>0</v>
      </c>
      <c r="AI21" s="22"/>
      <c r="AJ21" s="22"/>
      <c r="AK21" s="22">
        <v>0</v>
      </c>
      <c r="AL21" s="22"/>
      <c r="AM21" s="22"/>
      <c r="AN21" s="22">
        <v>0</v>
      </c>
      <c r="AO21" s="22"/>
      <c r="AP21" s="22"/>
      <c r="AQ21" s="22">
        <v>0</v>
      </c>
      <c r="AR21" s="22"/>
      <c r="AS21" s="22"/>
      <c r="AT21" s="31"/>
      <c r="AU21" s="32"/>
    </row>
    <row r="22" spans="1:47" s="10" customFormat="1" ht="80.25" customHeight="1">
      <c r="A22" s="233"/>
      <c r="B22" s="236"/>
      <c r="C22" s="230"/>
      <c r="D22" s="224"/>
      <c r="E22" s="19" t="s">
        <v>29</v>
      </c>
      <c r="F22" s="93">
        <v>0</v>
      </c>
      <c r="G22" s="29"/>
      <c r="H22" s="29"/>
      <c r="I22" s="77">
        <f t="shared" si="2"/>
        <v>0</v>
      </c>
      <c r="J22" s="22">
        <v>0</v>
      </c>
      <c r="K22" s="22"/>
      <c r="L22" s="23"/>
      <c r="M22" s="22">
        <v>0</v>
      </c>
      <c r="N22" s="22"/>
      <c r="O22" s="24"/>
      <c r="P22" s="22">
        <v>0</v>
      </c>
      <c r="Q22" s="22"/>
      <c r="R22" s="23"/>
      <c r="S22" s="22">
        <v>0</v>
      </c>
      <c r="T22" s="22"/>
      <c r="U22" s="23"/>
      <c r="V22" s="22">
        <v>0</v>
      </c>
      <c r="W22" s="22"/>
      <c r="X22" s="23"/>
      <c r="Y22" s="22">
        <v>0</v>
      </c>
      <c r="Z22" s="22"/>
      <c r="AA22" s="23"/>
      <c r="AB22" s="22">
        <v>0</v>
      </c>
      <c r="AC22" s="22"/>
      <c r="AD22" s="23"/>
      <c r="AE22" s="22">
        <v>0</v>
      </c>
      <c r="AF22" s="22"/>
      <c r="AG22" s="23"/>
      <c r="AH22" s="22">
        <v>0</v>
      </c>
      <c r="AI22" s="22"/>
      <c r="AJ22" s="22"/>
      <c r="AK22" s="22">
        <v>0</v>
      </c>
      <c r="AL22" s="22"/>
      <c r="AM22" s="22"/>
      <c r="AN22" s="22">
        <v>0</v>
      </c>
      <c r="AO22" s="22"/>
      <c r="AP22" s="22"/>
      <c r="AQ22" s="22">
        <v>0</v>
      </c>
      <c r="AR22" s="22"/>
      <c r="AS22" s="22"/>
      <c r="AT22" s="31"/>
      <c r="AU22" s="32"/>
    </row>
    <row r="23" spans="1:47" s="10" customFormat="1" ht="80.25" customHeight="1">
      <c r="A23" s="233"/>
      <c r="B23" s="236"/>
      <c r="C23" s="230"/>
      <c r="D23" s="224"/>
      <c r="E23" s="19" t="s">
        <v>30</v>
      </c>
      <c r="F23" s="93">
        <v>3814.7</v>
      </c>
      <c r="G23" s="29"/>
      <c r="H23" s="29"/>
      <c r="I23" s="77">
        <f t="shared" si="2"/>
        <v>3814.7</v>
      </c>
      <c r="J23" s="22"/>
      <c r="K23" s="22"/>
      <c r="L23" s="23"/>
      <c r="M23" s="22">
        <v>3814.7</v>
      </c>
      <c r="N23" s="22"/>
      <c r="O23" s="24"/>
      <c r="P23" s="22">
        <v>0</v>
      </c>
      <c r="Q23" s="22"/>
      <c r="R23" s="23"/>
      <c r="S23" s="22">
        <v>0</v>
      </c>
      <c r="T23" s="22"/>
      <c r="U23" s="23"/>
      <c r="V23" s="22">
        <v>0</v>
      </c>
      <c r="W23" s="22"/>
      <c r="X23" s="23"/>
      <c r="Y23" s="22">
        <v>0</v>
      </c>
      <c r="Z23" s="22"/>
      <c r="AA23" s="23"/>
      <c r="AB23" s="22">
        <v>0</v>
      </c>
      <c r="AC23" s="22"/>
      <c r="AD23" s="23"/>
      <c r="AE23" s="22">
        <v>0</v>
      </c>
      <c r="AF23" s="22"/>
      <c r="AG23" s="23"/>
      <c r="AH23" s="22">
        <v>0</v>
      </c>
      <c r="AI23" s="22"/>
      <c r="AJ23" s="22"/>
      <c r="AK23" s="22">
        <v>0</v>
      </c>
      <c r="AL23" s="22"/>
      <c r="AM23" s="22"/>
      <c r="AN23" s="22">
        <v>0</v>
      </c>
      <c r="AO23" s="22"/>
      <c r="AP23" s="22"/>
      <c r="AQ23" s="22">
        <v>0</v>
      </c>
      <c r="AR23" s="22"/>
      <c r="AS23" s="22"/>
      <c r="AT23" s="31"/>
      <c r="AU23" s="32"/>
    </row>
    <row r="24" spans="1:47" s="10" customFormat="1" ht="80.25" customHeight="1">
      <c r="A24" s="233"/>
      <c r="B24" s="237"/>
      <c r="C24" s="231"/>
      <c r="D24" s="225"/>
      <c r="E24" s="55" t="s">
        <v>49</v>
      </c>
      <c r="F24" s="93">
        <v>0</v>
      </c>
      <c r="G24" s="29"/>
      <c r="H24" s="29"/>
      <c r="I24" s="77">
        <f t="shared" si="2"/>
        <v>0</v>
      </c>
      <c r="J24" s="22">
        <v>0</v>
      </c>
      <c r="K24" s="22"/>
      <c r="L24" s="23"/>
      <c r="M24" s="22">
        <v>0</v>
      </c>
      <c r="N24" s="22"/>
      <c r="O24" s="24"/>
      <c r="P24" s="22">
        <v>0</v>
      </c>
      <c r="Q24" s="22"/>
      <c r="R24" s="23"/>
      <c r="S24" s="22">
        <v>0</v>
      </c>
      <c r="T24" s="22"/>
      <c r="U24" s="23"/>
      <c r="V24" s="22">
        <v>0</v>
      </c>
      <c r="W24" s="22"/>
      <c r="X24" s="23"/>
      <c r="Y24" s="22">
        <v>0</v>
      </c>
      <c r="Z24" s="22"/>
      <c r="AA24" s="23"/>
      <c r="AB24" s="22">
        <v>0</v>
      </c>
      <c r="AC24" s="22"/>
      <c r="AD24" s="23"/>
      <c r="AE24" s="22">
        <v>0</v>
      </c>
      <c r="AF24" s="22"/>
      <c r="AG24" s="23"/>
      <c r="AH24" s="22">
        <v>0</v>
      </c>
      <c r="AI24" s="22"/>
      <c r="AJ24" s="22"/>
      <c r="AK24" s="22">
        <v>0</v>
      </c>
      <c r="AL24" s="22"/>
      <c r="AM24" s="22"/>
      <c r="AN24" s="22">
        <v>0</v>
      </c>
      <c r="AO24" s="22"/>
      <c r="AP24" s="22"/>
      <c r="AQ24" s="22">
        <v>0</v>
      </c>
      <c r="AR24" s="22"/>
      <c r="AS24" s="22"/>
      <c r="AT24" s="31"/>
      <c r="AU24" s="32"/>
    </row>
    <row r="25" spans="1:47" s="10" customFormat="1" ht="80.25" customHeight="1">
      <c r="A25" s="83" t="s">
        <v>65</v>
      </c>
      <c r="B25" s="27" t="s">
        <v>53</v>
      </c>
      <c r="C25" s="28" t="s">
        <v>31</v>
      </c>
      <c r="D25" s="13" t="s">
        <v>50</v>
      </c>
      <c r="E25" s="19" t="s">
        <v>32</v>
      </c>
      <c r="F25" s="93">
        <v>0</v>
      </c>
      <c r="G25" s="29">
        <v>0</v>
      </c>
      <c r="H25" s="29">
        <v>0</v>
      </c>
      <c r="I25" s="77">
        <v>0</v>
      </c>
      <c r="J25" s="22">
        <v>0</v>
      </c>
      <c r="K25" s="22"/>
      <c r="L25" s="23"/>
      <c r="M25" s="22">
        <v>0</v>
      </c>
      <c r="N25" s="22"/>
      <c r="O25" s="24"/>
      <c r="P25" s="22">
        <v>0</v>
      </c>
      <c r="Q25" s="22"/>
      <c r="R25" s="23"/>
      <c r="S25" s="22">
        <v>0</v>
      </c>
      <c r="T25" s="22"/>
      <c r="U25" s="23"/>
      <c r="V25" s="22">
        <v>0</v>
      </c>
      <c r="W25" s="22"/>
      <c r="X25" s="23"/>
      <c r="Y25" s="22">
        <v>0</v>
      </c>
      <c r="Z25" s="22"/>
      <c r="AA25" s="23"/>
      <c r="AB25" s="22">
        <v>0</v>
      </c>
      <c r="AC25" s="22"/>
      <c r="AD25" s="23"/>
      <c r="AE25" s="22">
        <v>0</v>
      </c>
      <c r="AF25" s="22"/>
      <c r="AG25" s="23"/>
      <c r="AH25" s="22">
        <v>0</v>
      </c>
      <c r="AI25" s="22"/>
      <c r="AJ25" s="22"/>
      <c r="AK25" s="22">
        <v>0</v>
      </c>
      <c r="AL25" s="22"/>
      <c r="AM25" s="22"/>
      <c r="AN25" s="22">
        <v>0</v>
      </c>
      <c r="AO25" s="22"/>
      <c r="AP25" s="22"/>
      <c r="AQ25" s="22">
        <v>0</v>
      </c>
      <c r="AR25" s="22">
        <v>0</v>
      </c>
      <c r="AS25" s="22">
        <v>0</v>
      </c>
      <c r="AT25" s="31"/>
      <c r="AU25" s="32"/>
    </row>
    <row r="26" spans="1:47" s="10" customFormat="1" ht="80.25" customHeight="1">
      <c r="A26" s="232" t="s">
        <v>66</v>
      </c>
      <c r="B26" s="226" t="s">
        <v>54</v>
      </c>
      <c r="C26" s="229" t="s">
        <v>31</v>
      </c>
      <c r="D26" s="223" t="s">
        <v>50</v>
      </c>
      <c r="E26" s="59" t="s">
        <v>48</v>
      </c>
      <c r="F26" s="74">
        <f>F27+F28+F29+F30</f>
        <v>35577.9</v>
      </c>
      <c r="G26" s="74">
        <f t="shared" ref="G26:AQ26" si="5">G27+G28+G29+G30</f>
        <v>0</v>
      </c>
      <c r="H26" s="74">
        <f t="shared" si="5"/>
        <v>0</v>
      </c>
      <c r="I26" s="82">
        <f t="shared" si="5"/>
        <v>35577.9</v>
      </c>
      <c r="J26" s="74">
        <f t="shared" si="5"/>
        <v>0</v>
      </c>
      <c r="K26" s="74">
        <f t="shared" si="5"/>
        <v>0</v>
      </c>
      <c r="L26" s="74">
        <f t="shared" si="5"/>
        <v>0</v>
      </c>
      <c r="M26" s="74">
        <f t="shared" si="5"/>
        <v>0</v>
      </c>
      <c r="N26" s="74">
        <f t="shared" si="5"/>
        <v>0</v>
      </c>
      <c r="O26" s="74">
        <f t="shared" si="5"/>
        <v>0</v>
      </c>
      <c r="P26" s="74">
        <f t="shared" si="5"/>
        <v>0</v>
      </c>
      <c r="Q26" s="74">
        <f t="shared" si="5"/>
        <v>0</v>
      </c>
      <c r="R26" s="74">
        <f t="shared" si="5"/>
        <v>0</v>
      </c>
      <c r="S26" s="74">
        <f t="shared" si="5"/>
        <v>20597.7</v>
      </c>
      <c r="T26" s="74">
        <f t="shared" si="5"/>
        <v>0</v>
      </c>
      <c r="U26" s="74">
        <f t="shared" si="5"/>
        <v>0</v>
      </c>
      <c r="V26" s="74">
        <f t="shared" si="5"/>
        <v>0</v>
      </c>
      <c r="W26" s="74">
        <f t="shared" si="5"/>
        <v>0</v>
      </c>
      <c r="X26" s="74">
        <f t="shared" si="5"/>
        <v>0</v>
      </c>
      <c r="Y26" s="74">
        <f t="shared" si="5"/>
        <v>0</v>
      </c>
      <c r="Z26" s="74">
        <f t="shared" si="5"/>
        <v>0</v>
      </c>
      <c r="AA26" s="74">
        <f t="shared" si="5"/>
        <v>0</v>
      </c>
      <c r="AB26" s="74">
        <f t="shared" si="5"/>
        <v>0</v>
      </c>
      <c r="AC26" s="74">
        <f t="shared" si="5"/>
        <v>0</v>
      </c>
      <c r="AD26" s="74">
        <f t="shared" si="5"/>
        <v>0</v>
      </c>
      <c r="AE26" s="74">
        <f t="shared" si="5"/>
        <v>0</v>
      </c>
      <c r="AF26" s="74">
        <f t="shared" si="5"/>
        <v>0</v>
      </c>
      <c r="AG26" s="74">
        <f t="shared" si="5"/>
        <v>0</v>
      </c>
      <c r="AH26" s="74">
        <f t="shared" si="5"/>
        <v>14980.2</v>
      </c>
      <c r="AI26" s="74">
        <f t="shared" si="5"/>
        <v>0</v>
      </c>
      <c r="AJ26" s="74">
        <f t="shared" si="5"/>
        <v>0</v>
      </c>
      <c r="AK26" s="74">
        <f t="shared" si="5"/>
        <v>0</v>
      </c>
      <c r="AL26" s="74">
        <f t="shared" si="5"/>
        <v>0</v>
      </c>
      <c r="AM26" s="74">
        <f t="shared" si="5"/>
        <v>0</v>
      </c>
      <c r="AN26" s="74">
        <f t="shared" si="5"/>
        <v>0</v>
      </c>
      <c r="AO26" s="74">
        <f t="shared" si="5"/>
        <v>0</v>
      </c>
      <c r="AP26" s="74">
        <f t="shared" si="5"/>
        <v>0</v>
      </c>
      <c r="AQ26" s="74">
        <f t="shared" si="5"/>
        <v>0</v>
      </c>
      <c r="AR26" s="22"/>
      <c r="AS26" s="22"/>
      <c r="AT26" s="31"/>
      <c r="AU26" s="32"/>
    </row>
    <row r="27" spans="1:47" s="10" customFormat="1" ht="80.25" customHeight="1">
      <c r="A27" s="233"/>
      <c r="B27" s="227"/>
      <c r="C27" s="230"/>
      <c r="D27" s="224"/>
      <c r="E27" s="39" t="s">
        <v>35</v>
      </c>
      <c r="F27" s="93">
        <v>0</v>
      </c>
      <c r="G27" s="29"/>
      <c r="H27" s="29"/>
      <c r="I27" s="77">
        <f t="shared" si="2"/>
        <v>0</v>
      </c>
      <c r="J27" s="22">
        <v>0</v>
      </c>
      <c r="K27" s="22"/>
      <c r="L27" s="23"/>
      <c r="M27" s="22">
        <v>0</v>
      </c>
      <c r="N27" s="22"/>
      <c r="O27" s="24"/>
      <c r="P27" s="22">
        <v>0</v>
      </c>
      <c r="Q27" s="22"/>
      <c r="R27" s="23"/>
      <c r="S27" s="22">
        <v>0</v>
      </c>
      <c r="T27" s="22"/>
      <c r="U27" s="23"/>
      <c r="V27" s="22">
        <v>0</v>
      </c>
      <c r="W27" s="22"/>
      <c r="X27" s="23"/>
      <c r="Y27" s="22">
        <v>0</v>
      </c>
      <c r="Z27" s="22"/>
      <c r="AA27" s="23"/>
      <c r="AB27" s="22">
        <v>0</v>
      </c>
      <c r="AC27" s="22"/>
      <c r="AD27" s="23"/>
      <c r="AE27" s="22">
        <v>0</v>
      </c>
      <c r="AF27" s="22"/>
      <c r="AG27" s="23"/>
      <c r="AH27" s="22">
        <v>0</v>
      </c>
      <c r="AI27" s="22"/>
      <c r="AJ27" s="22"/>
      <c r="AK27" s="22">
        <v>0</v>
      </c>
      <c r="AL27" s="22"/>
      <c r="AM27" s="22"/>
      <c r="AN27" s="22">
        <v>0</v>
      </c>
      <c r="AO27" s="22"/>
      <c r="AP27" s="22"/>
      <c r="AQ27" s="22">
        <v>0</v>
      </c>
      <c r="AR27" s="22"/>
      <c r="AS27" s="22"/>
      <c r="AT27" s="31"/>
      <c r="AU27" s="32"/>
    </row>
    <row r="28" spans="1:47" s="10" customFormat="1" ht="80.25" customHeight="1">
      <c r="A28" s="233"/>
      <c r="B28" s="227"/>
      <c r="C28" s="230"/>
      <c r="D28" s="224"/>
      <c r="E28" s="19" t="s">
        <v>29</v>
      </c>
      <c r="F28" s="93">
        <v>35577.9</v>
      </c>
      <c r="G28" s="29"/>
      <c r="H28" s="29"/>
      <c r="I28" s="77">
        <f t="shared" si="2"/>
        <v>35577.9</v>
      </c>
      <c r="J28" s="22">
        <v>0</v>
      </c>
      <c r="K28" s="22"/>
      <c r="L28" s="23"/>
      <c r="M28" s="22">
        <v>0</v>
      </c>
      <c r="N28" s="22"/>
      <c r="O28" s="24"/>
      <c r="P28" s="22">
        <v>0</v>
      </c>
      <c r="Q28" s="22"/>
      <c r="R28" s="23"/>
      <c r="S28" s="22">
        <v>20597.7</v>
      </c>
      <c r="T28" s="22"/>
      <c r="U28" s="23"/>
      <c r="V28" s="22">
        <v>0</v>
      </c>
      <c r="W28" s="22"/>
      <c r="X28" s="23"/>
      <c r="Y28" s="22">
        <v>0</v>
      </c>
      <c r="Z28" s="22"/>
      <c r="AA28" s="23"/>
      <c r="AB28" s="22">
        <v>0</v>
      </c>
      <c r="AC28" s="22"/>
      <c r="AD28" s="23"/>
      <c r="AE28" s="22">
        <v>0</v>
      </c>
      <c r="AF28" s="22"/>
      <c r="AG28" s="23"/>
      <c r="AH28" s="22">
        <v>14980.2</v>
      </c>
      <c r="AI28" s="22"/>
      <c r="AJ28" s="22"/>
      <c r="AK28" s="22">
        <v>0</v>
      </c>
      <c r="AL28" s="22"/>
      <c r="AM28" s="22"/>
      <c r="AN28" s="22">
        <v>0</v>
      </c>
      <c r="AO28" s="22"/>
      <c r="AP28" s="22"/>
      <c r="AQ28" s="22">
        <v>0</v>
      </c>
      <c r="AR28" s="22"/>
      <c r="AS28" s="22"/>
      <c r="AT28" s="31"/>
      <c r="AU28" s="32"/>
    </row>
    <row r="29" spans="1:47" s="10" customFormat="1" ht="80.25" customHeight="1">
      <c r="A29" s="233"/>
      <c r="B29" s="227"/>
      <c r="C29" s="230"/>
      <c r="D29" s="224"/>
      <c r="E29" s="19" t="s">
        <v>30</v>
      </c>
      <c r="F29" s="93">
        <v>0</v>
      </c>
      <c r="G29" s="29"/>
      <c r="H29" s="29"/>
      <c r="I29" s="77">
        <f t="shared" si="2"/>
        <v>0</v>
      </c>
      <c r="J29" s="22">
        <v>0</v>
      </c>
      <c r="K29" s="22"/>
      <c r="L29" s="23"/>
      <c r="M29" s="22">
        <v>0</v>
      </c>
      <c r="N29" s="22"/>
      <c r="O29" s="24"/>
      <c r="P29" s="22">
        <v>0</v>
      </c>
      <c r="Q29" s="22"/>
      <c r="R29" s="23"/>
      <c r="S29" s="22">
        <v>0</v>
      </c>
      <c r="T29" s="22"/>
      <c r="U29" s="23"/>
      <c r="V29" s="22">
        <v>0</v>
      </c>
      <c r="W29" s="22"/>
      <c r="X29" s="23"/>
      <c r="Y29" s="22">
        <v>0</v>
      </c>
      <c r="Z29" s="22"/>
      <c r="AA29" s="23"/>
      <c r="AB29" s="22">
        <v>0</v>
      </c>
      <c r="AC29" s="22"/>
      <c r="AD29" s="23"/>
      <c r="AE29" s="22">
        <v>0</v>
      </c>
      <c r="AF29" s="22"/>
      <c r="AG29" s="23"/>
      <c r="AH29" s="22">
        <v>0</v>
      </c>
      <c r="AI29" s="22"/>
      <c r="AJ29" s="22"/>
      <c r="AK29" s="22">
        <v>0</v>
      </c>
      <c r="AL29" s="22"/>
      <c r="AM29" s="22"/>
      <c r="AN29" s="22">
        <v>0</v>
      </c>
      <c r="AO29" s="22"/>
      <c r="AP29" s="22"/>
      <c r="AQ29" s="22">
        <v>0</v>
      </c>
      <c r="AR29" s="22"/>
      <c r="AS29" s="22"/>
      <c r="AT29" s="31"/>
      <c r="AU29" s="32"/>
    </row>
    <row r="30" spans="1:47" s="10" customFormat="1" ht="80.25" customHeight="1">
      <c r="A30" s="233"/>
      <c r="B30" s="228"/>
      <c r="C30" s="231"/>
      <c r="D30" s="225"/>
      <c r="E30" s="55" t="s">
        <v>49</v>
      </c>
      <c r="F30" s="93">
        <v>0</v>
      </c>
      <c r="G30" s="29"/>
      <c r="H30" s="29"/>
      <c r="I30" s="77">
        <f t="shared" si="2"/>
        <v>0</v>
      </c>
      <c r="J30" s="22">
        <v>0</v>
      </c>
      <c r="K30" s="22"/>
      <c r="L30" s="23"/>
      <c r="M30" s="22">
        <v>0</v>
      </c>
      <c r="N30" s="22"/>
      <c r="O30" s="24"/>
      <c r="P30" s="22">
        <v>0</v>
      </c>
      <c r="Q30" s="22"/>
      <c r="R30" s="23"/>
      <c r="S30" s="22">
        <v>0</v>
      </c>
      <c r="T30" s="22"/>
      <c r="U30" s="23"/>
      <c r="V30" s="22">
        <v>0</v>
      </c>
      <c r="W30" s="22"/>
      <c r="X30" s="23"/>
      <c r="Y30" s="22">
        <v>0</v>
      </c>
      <c r="Z30" s="22"/>
      <c r="AA30" s="23"/>
      <c r="AB30" s="22">
        <v>0</v>
      </c>
      <c r="AC30" s="22"/>
      <c r="AD30" s="23"/>
      <c r="AE30" s="22">
        <v>0</v>
      </c>
      <c r="AF30" s="22"/>
      <c r="AG30" s="23"/>
      <c r="AH30" s="22">
        <v>0</v>
      </c>
      <c r="AI30" s="22"/>
      <c r="AJ30" s="22"/>
      <c r="AK30" s="22">
        <v>0</v>
      </c>
      <c r="AL30" s="22"/>
      <c r="AM30" s="22"/>
      <c r="AN30" s="22">
        <v>0</v>
      </c>
      <c r="AO30" s="22"/>
      <c r="AP30" s="22"/>
      <c r="AQ30" s="22">
        <v>0</v>
      </c>
      <c r="AR30" s="22">
        <v>0</v>
      </c>
      <c r="AS30" s="22">
        <v>0</v>
      </c>
      <c r="AT30" s="31"/>
      <c r="AU30" s="32"/>
    </row>
    <row r="31" spans="1:47" s="10" customFormat="1" ht="80.25" customHeight="1">
      <c r="A31" s="257" t="s">
        <v>67</v>
      </c>
      <c r="B31" s="226" t="s">
        <v>34</v>
      </c>
      <c r="C31" s="229" t="s">
        <v>31</v>
      </c>
      <c r="D31" s="223" t="s">
        <v>52</v>
      </c>
      <c r="E31" s="59" t="s">
        <v>48</v>
      </c>
      <c r="F31" s="74">
        <f>F32+F33+F34+F35</f>
        <v>7357.2999999999993</v>
      </c>
      <c r="G31" s="74">
        <f t="shared" ref="G31:AQ31" si="6">G32+G33+G34+G35</f>
        <v>0</v>
      </c>
      <c r="H31" s="74">
        <f t="shared" si="6"/>
        <v>0</v>
      </c>
      <c r="I31" s="82">
        <f t="shared" si="6"/>
        <v>7357.2999999999993</v>
      </c>
      <c r="J31" s="74">
        <f t="shared" si="6"/>
        <v>0</v>
      </c>
      <c r="K31" s="74">
        <f t="shared" si="6"/>
        <v>0</v>
      </c>
      <c r="L31" s="74">
        <f t="shared" si="6"/>
        <v>0</v>
      </c>
      <c r="M31" s="74">
        <f t="shared" si="6"/>
        <v>0</v>
      </c>
      <c r="N31" s="74">
        <f t="shared" si="6"/>
        <v>0</v>
      </c>
      <c r="O31" s="74">
        <f t="shared" si="6"/>
        <v>0</v>
      </c>
      <c r="P31" s="74">
        <f t="shared" si="6"/>
        <v>0</v>
      </c>
      <c r="Q31" s="74">
        <f t="shared" si="6"/>
        <v>0</v>
      </c>
      <c r="R31" s="74">
        <f t="shared" si="6"/>
        <v>0</v>
      </c>
      <c r="S31" s="74">
        <f t="shared" si="6"/>
        <v>0</v>
      </c>
      <c r="T31" s="74">
        <f t="shared" si="6"/>
        <v>0</v>
      </c>
      <c r="U31" s="74">
        <f t="shared" si="6"/>
        <v>0</v>
      </c>
      <c r="V31" s="74">
        <f t="shared" si="6"/>
        <v>0</v>
      </c>
      <c r="W31" s="74">
        <f t="shared" si="6"/>
        <v>0</v>
      </c>
      <c r="X31" s="74">
        <f t="shared" si="6"/>
        <v>0</v>
      </c>
      <c r="Y31" s="74">
        <f t="shared" si="6"/>
        <v>0</v>
      </c>
      <c r="Z31" s="74">
        <f t="shared" si="6"/>
        <v>0</v>
      </c>
      <c r="AA31" s="74">
        <f t="shared" si="6"/>
        <v>0</v>
      </c>
      <c r="AB31" s="74">
        <f t="shared" si="6"/>
        <v>2451.8000000000002</v>
      </c>
      <c r="AC31" s="74">
        <f t="shared" si="6"/>
        <v>0</v>
      </c>
      <c r="AD31" s="74">
        <f t="shared" si="6"/>
        <v>0</v>
      </c>
      <c r="AE31" s="74">
        <f t="shared" si="6"/>
        <v>2451.8000000000002</v>
      </c>
      <c r="AF31" s="74">
        <f t="shared" si="6"/>
        <v>0</v>
      </c>
      <c r="AG31" s="74">
        <f t="shared" si="6"/>
        <v>0</v>
      </c>
      <c r="AH31" s="74">
        <f t="shared" si="6"/>
        <v>2453.7000000000003</v>
      </c>
      <c r="AI31" s="74">
        <f t="shared" si="6"/>
        <v>0</v>
      </c>
      <c r="AJ31" s="74">
        <f t="shared" si="6"/>
        <v>0</v>
      </c>
      <c r="AK31" s="74">
        <f t="shared" si="6"/>
        <v>0</v>
      </c>
      <c r="AL31" s="74">
        <f t="shared" si="6"/>
        <v>0</v>
      </c>
      <c r="AM31" s="74">
        <f t="shared" si="6"/>
        <v>0</v>
      </c>
      <c r="AN31" s="74">
        <f t="shared" si="6"/>
        <v>0</v>
      </c>
      <c r="AO31" s="74">
        <f t="shared" si="6"/>
        <v>0</v>
      </c>
      <c r="AP31" s="74">
        <f t="shared" si="6"/>
        <v>0</v>
      </c>
      <c r="AQ31" s="74">
        <f t="shared" si="6"/>
        <v>0</v>
      </c>
      <c r="AR31" s="22"/>
      <c r="AS31" s="22"/>
      <c r="AT31" s="31"/>
      <c r="AU31" s="32"/>
    </row>
    <row r="32" spans="1:47" s="10" customFormat="1" ht="80.25" customHeight="1">
      <c r="A32" s="257"/>
      <c r="B32" s="227"/>
      <c r="C32" s="230"/>
      <c r="D32" s="224"/>
      <c r="E32" s="39" t="s">
        <v>35</v>
      </c>
      <c r="F32" s="93">
        <v>326.39999999999998</v>
      </c>
      <c r="G32" s="29"/>
      <c r="H32" s="29"/>
      <c r="I32" s="77">
        <f t="shared" si="2"/>
        <v>326.39999999999998</v>
      </c>
      <c r="J32" s="22">
        <v>0</v>
      </c>
      <c r="K32" s="22"/>
      <c r="L32" s="23"/>
      <c r="M32" s="22">
        <v>0</v>
      </c>
      <c r="N32" s="22"/>
      <c r="O32" s="24"/>
      <c r="P32" s="22">
        <v>0</v>
      </c>
      <c r="Q32" s="22"/>
      <c r="R32" s="23"/>
      <c r="S32" s="22">
        <v>0</v>
      </c>
      <c r="T32" s="22"/>
      <c r="U32" s="23"/>
      <c r="V32" s="22">
        <v>0</v>
      </c>
      <c r="W32" s="22"/>
      <c r="X32" s="23"/>
      <c r="Y32" s="22">
        <v>0</v>
      </c>
      <c r="Z32" s="22"/>
      <c r="AA32" s="23"/>
      <c r="AB32" s="22">
        <v>108.8</v>
      </c>
      <c r="AC32" s="22"/>
      <c r="AD32" s="23"/>
      <c r="AE32" s="22">
        <v>108.8</v>
      </c>
      <c r="AF32" s="22"/>
      <c r="AG32" s="23"/>
      <c r="AH32" s="22">
        <v>108.8</v>
      </c>
      <c r="AI32" s="22"/>
      <c r="AJ32" s="22"/>
      <c r="AK32" s="22">
        <v>0</v>
      </c>
      <c r="AL32" s="22"/>
      <c r="AM32" s="22"/>
      <c r="AN32" s="22">
        <v>0</v>
      </c>
      <c r="AO32" s="22"/>
      <c r="AP32" s="22"/>
      <c r="AQ32" s="22">
        <v>0</v>
      </c>
      <c r="AR32" s="22"/>
      <c r="AS32" s="22"/>
      <c r="AT32" s="31"/>
      <c r="AU32" s="32"/>
    </row>
    <row r="33" spans="1:50" s="10" customFormat="1" ht="80.25" customHeight="1">
      <c r="A33" s="257"/>
      <c r="B33" s="227"/>
      <c r="C33" s="230"/>
      <c r="D33" s="224"/>
      <c r="E33" s="19" t="s">
        <v>29</v>
      </c>
      <c r="F33" s="93">
        <v>6663</v>
      </c>
      <c r="G33" s="29"/>
      <c r="H33" s="29"/>
      <c r="I33" s="77">
        <f t="shared" si="2"/>
        <v>6663</v>
      </c>
      <c r="J33" s="22">
        <v>0</v>
      </c>
      <c r="K33" s="22"/>
      <c r="L33" s="23"/>
      <c r="M33" s="22">
        <v>0</v>
      </c>
      <c r="N33" s="22"/>
      <c r="O33" s="24"/>
      <c r="P33" s="22">
        <v>0</v>
      </c>
      <c r="Q33" s="22"/>
      <c r="R33" s="23"/>
      <c r="S33" s="22">
        <v>0</v>
      </c>
      <c r="T33" s="22"/>
      <c r="U33" s="23"/>
      <c r="V33" s="22">
        <v>0</v>
      </c>
      <c r="W33" s="22"/>
      <c r="X33" s="23"/>
      <c r="Y33" s="22">
        <v>0</v>
      </c>
      <c r="Z33" s="22"/>
      <c r="AA33" s="23"/>
      <c r="AB33" s="22">
        <v>2221</v>
      </c>
      <c r="AC33" s="22"/>
      <c r="AD33" s="23"/>
      <c r="AE33" s="22">
        <v>2221</v>
      </c>
      <c r="AF33" s="22"/>
      <c r="AG33" s="23"/>
      <c r="AH33" s="22">
        <v>2221</v>
      </c>
      <c r="AI33" s="22"/>
      <c r="AJ33" s="22"/>
      <c r="AK33" s="22">
        <v>0</v>
      </c>
      <c r="AL33" s="22"/>
      <c r="AM33" s="22"/>
      <c r="AN33" s="22">
        <v>0</v>
      </c>
      <c r="AO33" s="22"/>
      <c r="AP33" s="22"/>
      <c r="AQ33" s="22">
        <v>0</v>
      </c>
      <c r="AR33" s="22"/>
      <c r="AS33" s="22"/>
      <c r="AT33" s="31"/>
      <c r="AU33" s="32"/>
    </row>
    <row r="34" spans="1:50" s="10" customFormat="1" ht="80.25" customHeight="1">
      <c r="A34" s="257"/>
      <c r="B34" s="227"/>
      <c r="C34" s="230"/>
      <c r="D34" s="224"/>
      <c r="E34" s="19" t="s">
        <v>30</v>
      </c>
      <c r="F34" s="93">
        <v>367.9</v>
      </c>
      <c r="G34" s="29"/>
      <c r="H34" s="29"/>
      <c r="I34" s="77">
        <f t="shared" si="2"/>
        <v>367.9</v>
      </c>
      <c r="J34" s="22"/>
      <c r="K34" s="22"/>
      <c r="L34" s="23"/>
      <c r="M34" s="22"/>
      <c r="N34" s="22"/>
      <c r="O34" s="24"/>
      <c r="P34" s="22"/>
      <c r="Q34" s="22"/>
      <c r="R34" s="23"/>
      <c r="S34" s="22"/>
      <c r="T34" s="22"/>
      <c r="U34" s="23"/>
      <c r="V34" s="22"/>
      <c r="W34" s="22"/>
      <c r="X34" s="23"/>
      <c r="Y34" s="22"/>
      <c r="Z34" s="22"/>
      <c r="AA34" s="23"/>
      <c r="AB34" s="22">
        <v>122</v>
      </c>
      <c r="AC34" s="22"/>
      <c r="AD34" s="23"/>
      <c r="AE34" s="22">
        <v>122</v>
      </c>
      <c r="AF34" s="22"/>
      <c r="AG34" s="23"/>
      <c r="AH34" s="22">
        <v>123.9</v>
      </c>
      <c r="AI34" s="22"/>
      <c r="AJ34" s="22"/>
      <c r="AK34" s="22">
        <v>0</v>
      </c>
      <c r="AL34" s="22"/>
      <c r="AM34" s="22"/>
      <c r="AN34" s="22">
        <v>0</v>
      </c>
      <c r="AO34" s="22"/>
      <c r="AP34" s="22"/>
      <c r="AQ34" s="22">
        <v>0</v>
      </c>
      <c r="AR34" s="22"/>
      <c r="AS34" s="22"/>
      <c r="AT34" s="31"/>
      <c r="AU34" s="32"/>
    </row>
    <row r="35" spans="1:50" s="10" customFormat="1" ht="80.25" customHeight="1">
      <c r="A35" s="257"/>
      <c r="B35" s="228"/>
      <c r="C35" s="231"/>
      <c r="D35" s="225"/>
      <c r="E35" s="55" t="s">
        <v>49</v>
      </c>
      <c r="F35" s="93"/>
      <c r="G35" s="29"/>
      <c r="H35" s="29"/>
      <c r="I35" s="77">
        <f t="shared" si="2"/>
        <v>0</v>
      </c>
      <c r="J35" s="22">
        <v>0</v>
      </c>
      <c r="K35" s="22"/>
      <c r="L35" s="23"/>
      <c r="M35" s="22">
        <v>0</v>
      </c>
      <c r="N35" s="22"/>
      <c r="O35" s="24"/>
      <c r="P35" s="22">
        <v>0</v>
      </c>
      <c r="Q35" s="22"/>
      <c r="R35" s="23"/>
      <c r="S35" s="22">
        <v>0</v>
      </c>
      <c r="T35" s="22"/>
      <c r="U35" s="23"/>
      <c r="V35" s="22">
        <v>0</v>
      </c>
      <c r="W35" s="22"/>
      <c r="X35" s="23"/>
      <c r="Y35" s="22">
        <v>0</v>
      </c>
      <c r="Z35" s="22"/>
      <c r="AA35" s="23"/>
      <c r="AB35" s="22">
        <v>0</v>
      </c>
      <c r="AC35" s="22"/>
      <c r="AD35" s="23"/>
      <c r="AE35" s="22">
        <v>0</v>
      </c>
      <c r="AF35" s="22"/>
      <c r="AG35" s="23"/>
      <c r="AH35" s="22">
        <v>0</v>
      </c>
      <c r="AI35" s="22"/>
      <c r="AJ35" s="22"/>
      <c r="AK35" s="22">
        <v>0</v>
      </c>
      <c r="AL35" s="22"/>
      <c r="AM35" s="22"/>
      <c r="AN35" s="22">
        <v>0</v>
      </c>
      <c r="AO35" s="22"/>
      <c r="AP35" s="22"/>
      <c r="AQ35" s="22">
        <v>0</v>
      </c>
      <c r="AR35" s="22">
        <v>0</v>
      </c>
      <c r="AS35" s="22">
        <v>0</v>
      </c>
      <c r="AT35" s="31"/>
      <c r="AU35" s="32"/>
    </row>
    <row r="36" spans="1:50" s="10" customFormat="1" ht="80.25" customHeight="1">
      <c r="A36" s="232" t="s">
        <v>68</v>
      </c>
      <c r="B36" s="226" t="s">
        <v>55</v>
      </c>
      <c r="C36" s="229" t="s">
        <v>31</v>
      </c>
      <c r="D36" s="223" t="s">
        <v>52</v>
      </c>
      <c r="E36" s="59" t="s">
        <v>48</v>
      </c>
      <c r="F36" s="74">
        <f>F37+F38+F39+F40</f>
        <v>0</v>
      </c>
      <c r="G36" s="74">
        <f t="shared" ref="G36:AQ36" si="7">G37+G38+G39+G40</f>
        <v>0</v>
      </c>
      <c r="H36" s="74">
        <f t="shared" si="7"/>
        <v>0</v>
      </c>
      <c r="I36" s="76">
        <f t="shared" si="7"/>
        <v>0</v>
      </c>
      <c r="J36" s="74">
        <f t="shared" si="7"/>
        <v>0</v>
      </c>
      <c r="K36" s="74">
        <f t="shared" si="7"/>
        <v>0</v>
      </c>
      <c r="L36" s="74">
        <f t="shared" si="7"/>
        <v>0</v>
      </c>
      <c r="M36" s="74">
        <f t="shared" si="7"/>
        <v>0</v>
      </c>
      <c r="N36" s="74">
        <f t="shared" si="7"/>
        <v>0</v>
      </c>
      <c r="O36" s="74">
        <f t="shared" si="7"/>
        <v>0</v>
      </c>
      <c r="P36" s="74">
        <f t="shared" si="7"/>
        <v>0</v>
      </c>
      <c r="Q36" s="74">
        <f t="shared" si="7"/>
        <v>0</v>
      </c>
      <c r="R36" s="74">
        <f t="shared" si="7"/>
        <v>0</v>
      </c>
      <c r="S36" s="74">
        <f t="shared" si="7"/>
        <v>0</v>
      </c>
      <c r="T36" s="74">
        <f t="shared" si="7"/>
        <v>0</v>
      </c>
      <c r="U36" s="74">
        <f t="shared" si="7"/>
        <v>0</v>
      </c>
      <c r="V36" s="74">
        <f t="shared" si="7"/>
        <v>0</v>
      </c>
      <c r="W36" s="74">
        <f t="shared" si="7"/>
        <v>0</v>
      </c>
      <c r="X36" s="74">
        <f t="shared" si="7"/>
        <v>0</v>
      </c>
      <c r="Y36" s="74">
        <f t="shared" si="7"/>
        <v>0</v>
      </c>
      <c r="Z36" s="74">
        <f t="shared" si="7"/>
        <v>0</v>
      </c>
      <c r="AA36" s="74">
        <f t="shared" si="7"/>
        <v>0</v>
      </c>
      <c r="AB36" s="74">
        <f t="shared" si="7"/>
        <v>0</v>
      </c>
      <c r="AC36" s="74">
        <f t="shared" si="7"/>
        <v>0</v>
      </c>
      <c r="AD36" s="74">
        <f t="shared" si="7"/>
        <v>0</v>
      </c>
      <c r="AE36" s="74">
        <f t="shared" si="7"/>
        <v>0</v>
      </c>
      <c r="AF36" s="74">
        <f t="shared" si="7"/>
        <v>0</v>
      </c>
      <c r="AG36" s="74">
        <f t="shared" si="7"/>
        <v>0</v>
      </c>
      <c r="AH36" s="74">
        <f t="shared" si="7"/>
        <v>0</v>
      </c>
      <c r="AI36" s="74">
        <f t="shared" si="7"/>
        <v>0</v>
      </c>
      <c r="AJ36" s="74">
        <f t="shared" si="7"/>
        <v>0</v>
      </c>
      <c r="AK36" s="74">
        <f t="shared" si="7"/>
        <v>0</v>
      </c>
      <c r="AL36" s="74">
        <f t="shared" si="7"/>
        <v>0</v>
      </c>
      <c r="AM36" s="74">
        <f t="shared" si="7"/>
        <v>0</v>
      </c>
      <c r="AN36" s="74">
        <f t="shared" si="7"/>
        <v>0</v>
      </c>
      <c r="AO36" s="74">
        <f t="shared" si="7"/>
        <v>0</v>
      </c>
      <c r="AP36" s="74">
        <f t="shared" si="7"/>
        <v>0</v>
      </c>
      <c r="AQ36" s="74">
        <f t="shared" si="7"/>
        <v>0</v>
      </c>
      <c r="AR36" s="22"/>
      <c r="AS36" s="22"/>
      <c r="AT36" s="31"/>
      <c r="AU36" s="32"/>
    </row>
    <row r="37" spans="1:50" s="10" customFormat="1" ht="80.25" customHeight="1">
      <c r="A37" s="233"/>
      <c r="B37" s="227"/>
      <c r="C37" s="230"/>
      <c r="D37" s="224"/>
      <c r="E37" s="39" t="s">
        <v>35</v>
      </c>
      <c r="F37" s="93">
        <v>0</v>
      </c>
      <c r="G37" s="29"/>
      <c r="H37" s="29"/>
      <c r="I37" s="77">
        <f t="shared" si="2"/>
        <v>0</v>
      </c>
      <c r="J37" s="22">
        <v>0</v>
      </c>
      <c r="K37" s="22"/>
      <c r="L37" s="23"/>
      <c r="M37" s="22">
        <v>0</v>
      </c>
      <c r="N37" s="22"/>
      <c r="O37" s="24"/>
      <c r="P37" s="22">
        <v>0</v>
      </c>
      <c r="Q37" s="22"/>
      <c r="R37" s="23"/>
      <c r="S37" s="22">
        <v>0</v>
      </c>
      <c r="T37" s="22"/>
      <c r="U37" s="23"/>
      <c r="V37" s="22"/>
      <c r="W37" s="22"/>
      <c r="X37" s="23"/>
      <c r="Y37" s="22">
        <v>0</v>
      </c>
      <c r="Z37" s="22"/>
      <c r="AA37" s="23"/>
      <c r="AB37" s="22">
        <v>0</v>
      </c>
      <c r="AC37" s="22"/>
      <c r="AD37" s="23"/>
      <c r="AE37" s="22">
        <v>0</v>
      </c>
      <c r="AF37" s="22"/>
      <c r="AG37" s="23"/>
      <c r="AH37" s="22">
        <v>0</v>
      </c>
      <c r="AI37" s="22"/>
      <c r="AJ37" s="22"/>
      <c r="AK37" s="22">
        <v>0</v>
      </c>
      <c r="AL37" s="22"/>
      <c r="AM37" s="22"/>
      <c r="AN37" s="22">
        <v>0</v>
      </c>
      <c r="AO37" s="22"/>
      <c r="AP37" s="22"/>
      <c r="AQ37" s="22">
        <v>0</v>
      </c>
      <c r="AR37" s="22"/>
      <c r="AS37" s="22"/>
      <c r="AT37" s="31"/>
      <c r="AU37" s="32"/>
    </row>
    <row r="38" spans="1:50" s="10" customFormat="1" ht="80.25" customHeight="1">
      <c r="A38" s="233"/>
      <c r="B38" s="227"/>
      <c r="C38" s="230"/>
      <c r="D38" s="224"/>
      <c r="E38" s="19" t="s">
        <v>29</v>
      </c>
      <c r="F38" s="93">
        <v>0</v>
      </c>
      <c r="G38" s="29"/>
      <c r="H38" s="29"/>
      <c r="I38" s="77">
        <f t="shared" si="2"/>
        <v>0</v>
      </c>
      <c r="J38" s="22">
        <v>0</v>
      </c>
      <c r="K38" s="22"/>
      <c r="L38" s="23"/>
      <c r="M38" s="22">
        <v>0</v>
      </c>
      <c r="N38" s="22"/>
      <c r="O38" s="24"/>
      <c r="P38" s="22">
        <v>0</v>
      </c>
      <c r="Q38" s="22"/>
      <c r="R38" s="23"/>
      <c r="S38" s="22">
        <v>0</v>
      </c>
      <c r="T38" s="22"/>
      <c r="U38" s="23"/>
      <c r="V38" s="22">
        <v>0</v>
      </c>
      <c r="W38" s="22"/>
      <c r="X38" s="23"/>
      <c r="Y38" s="22">
        <v>0</v>
      </c>
      <c r="Z38" s="22"/>
      <c r="AA38" s="23"/>
      <c r="AB38" s="22">
        <v>0</v>
      </c>
      <c r="AC38" s="22"/>
      <c r="AD38" s="23"/>
      <c r="AE38" s="22">
        <v>0</v>
      </c>
      <c r="AF38" s="22"/>
      <c r="AG38" s="23"/>
      <c r="AH38" s="22">
        <v>0</v>
      </c>
      <c r="AI38" s="22"/>
      <c r="AJ38" s="22"/>
      <c r="AK38" s="22">
        <v>0</v>
      </c>
      <c r="AL38" s="22"/>
      <c r="AM38" s="22"/>
      <c r="AN38" s="22">
        <v>0</v>
      </c>
      <c r="AO38" s="22"/>
      <c r="AP38" s="22"/>
      <c r="AQ38" s="22">
        <v>0</v>
      </c>
      <c r="AR38" s="22"/>
      <c r="AS38" s="22"/>
      <c r="AT38" s="31"/>
      <c r="AU38" s="32"/>
    </row>
    <row r="39" spans="1:50" s="10" customFormat="1" ht="80.25" customHeight="1">
      <c r="A39" s="233"/>
      <c r="B39" s="227"/>
      <c r="C39" s="230"/>
      <c r="D39" s="224"/>
      <c r="E39" s="19" t="s">
        <v>30</v>
      </c>
      <c r="F39" s="93">
        <v>0</v>
      </c>
      <c r="G39" s="29"/>
      <c r="H39" s="29"/>
      <c r="I39" s="77">
        <f t="shared" si="2"/>
        <v>0</v>
      </c>
      <c r="J39" s="22">
        <v>0</v>
      </c>
      <c r="K39" s="22"/>
      <c r="L39" s="23"/>
      <c r="M39" s="22">
        <v>0</v>
      </c>
      <c r="N39" s="22"/>
      <c r="O39" s="24"/>
      <c r="P39" s="22">
        <v>0</v>
      </c>
      <c r="Q39" s="22"/>
      <c r="R39" s="23"/>
      <c r="S39" s="22">
        <v>0</v>
      </c>
      <c r="T39" s="22"/>
      <c r="U39" s="23"/>
      <c r="V39" s="22">
        <v>0</v>
      </c>
      <c r="W39" s="22"/>
      <c r="X39" s="23"/>
      <c r="Y39" s="22">
        <v>0</v>
      </c>
      <c r="Z39" s="22"/>
      <c r="AA39" s="23"/>
      <c r="AB39" s="22">
        <v>0</v>
      </c>
      <c r="AC39" s="22"/>
      <c r="AD39" s="23"/>
      <c r="AE39" s="22">
        <v>0</v>
      </c>
      <c r="AF39" s="22"/>
      <c r="AG39" s="23"/>
      <c r="AH39" s="22">
        <v>0</v>
      </c>
      <c r="AI39" s="22"/>
      <c r="AJ39" s="22"/>
      <c r="AK39" s="22">
        <v>0</v>
      </c>
      <c r="AL39" s="22"/>
      <c r="AM39" s="22"/>
      <c r="AN39" s="22">
        <v>0</v>
      </c>
      <c r="AO39" s="22"/>
      <c r="AP39" s="22"/>
      <c r="AQ39" s="22">
        <v>0</v>
      </c>
      <c r="AR39" s="22"/>
      <c r="AS39" s="22"/>
      <c r="AT39" s="31"/>
      <c r="AU39" s="32"/>
    </row>
    <row r="40" spans="1:50" s="10" customFormat="1" ht="80.25" customHeight="1">
      <c r="A40" s="233"/>
      <c r="B40" s="228"/>
      <c r="C40" s="231"/>
      <c r="D40" s="225"/>
      <c r="E40" s="55" t="s">
        <v>49</v>
      </c>
      <c r="F40" s="93">
        <v>0</v>
      </c>
      <c r="G40" s="29"/>
      <c r="H40" s="29"/>
      <c r="I40" s="77">
        <f t="shared" si="2"/>
        <v>0</v>
      </c>
      <c r="J40" s="22">
        <v>0</v>
      </c>
      <c r="K40" s="22"/>
      <c r="L40" s="23"/>
      <c r="M40" s="22">
        <v>0</v>
      </c>
      <c r="N40" s="22"/>
      <c r="O40" s="24"/>
      <c r="P40" s="22">
        <v>0</v>
      </c>
      <c r="Q40" s="22"/>
      <c r="R40" s="23"/>
      <c r="S40" s="22">
        <v>0</v>
      </c>
      <c r="T40" s="22"/>
      <c r="U40" s="23"/>
      <c r="V40" s="22">
        <v>0</v>
      </c>
      <c r="W40" s="22"/>
      <c r="X40" s="23"/>
      <c r="Y40" s="22">
        <v>0</v>
      </c>
      <c r="Z40" s="22"/>
      <c r="AA40" s="23"/>
      <c r="AB40" s="22">
        <v>0</v>
      </c>
      <c r="AC40" s="22"/>
      <c r="AD40" s="23"/>
      <c r="AE40" s="22">
        <v>0</v>
      </c>
      <c r="AF40" s="22"/>
      <c r="AG40" s="23"/>
      <c r="AH40" s="22">
        <v>0</v>
      </c>
      <c r="AI40" s="22"/>
      <c r="AJ40" s="22"/>
      <c r="AK40" s="22">
        <v>0</v>
      </c>
      <c r="AL40" s="22"/>
      <c r="AM40" s="22"/>
      <c r="AN40" s="22">
        <v>0</v>
      </c>
      <c r="AO40" s="22"/>
      <c r="AP40" s="22"/>
      <c r="AQ40" s="22">
        <v>0</v>
      </c>
      <c r="AR40" s="22">
        <v>0</v>
      </c>
      <c r="AS40" s="22">
        <v>0</v>
      </c>
      <c r="AT40" s="31"/>
      <c r="AU40" s="32"/>
    </row>
    <row r="41" spans="1:50" s="10" customFormat="1" ht="80.25" customHeight="1">
      <c r="A41" s="83" t="s">
        <v>69</v>
      </c>
      <c r="B41" s="34" t="s">
        <v>56</v>
      </c>
      <c r="C41" s="35" t="s">
        <v>28</v>
      </c>
      <c r="D41" s="58" t="s">
        <v>52</v>
      </c>
      <c r="E41" s="19" t="s">
        <v>32</v>
      </c>
      <c r="F41" s="93">
        <v>0</v>
      </c>
      <c r="G41" s="20"/>
      <c r="H41" s="20"/>
      <c r="I41" s="77">
        <f t="shared" si="2"/>
        <v>0</v>
      </c>
      <c r="J41" s="25">
        <v>0</v>
      </c>
      <c r="K41" s="25"/>
      <c r="L41" s="23"/>
      <c r="M41" s="25">
        <v>0</v>
      </c>
      <c r="N41" s="25"/>
      <c r="O41" s="23"/>
      <c r="P41" s="22">
        <v>0</v>
      </c>
      <c r="Q41" s="22"/>
      <c r="R41" s="36"/>
      <c r="S41" s="22">
        <v>0</v>
      </c>
      <c r="T41" s="22"/>
      <c r="U41" s="37"/>
      <c r="V41" s="25">
        <v>0</v>
      </c>
      <c r="W41" s="22"/>
      <c r="X41" s="23"/>
      <c r="Y41" s="22">
        <v>0</v>
      </c>
      <c r="Z41" s="22"/>
      <c r="AA41" s="23"/>
      <c r="AB41" s="22">
        <v>0</v>
      </c>
      <c r="AC41" s="22"/>
      <c r="AD41" s="23"/>
      <c r="AE41" s="22">
        <v>0</v>
      </c>
      <c r="AF41" s="22"/>
      <c r="AG41" s="23"/>
      <c r="AH41" s="22">
        <v>0</v>
      </c>
      <c r="AI41" s="22"/>
      <c r="AJ41" s="22"/>
      <c r="AK41" s="22">
        <v>0</v>
      </c>
      <c r="AL41" s="22"/>
      <c r="AM41" s="22"/>
      <c r="AN41" s="22">
        <v>0</v>
      </c>
      <c r="AO41" s="22"/>
      <c r="AP41" s="22"/>
      <c r="AQ41" s="22">
        <v>0</v>
      </c>
      <c r="AR41" s="22">
        <v>0</v>
      </c>
      <c r="AS41" s="22">
        <v>0</v>
      </c>
      <c r="AT41" s="38"/>
      <c r="AU41" s="38"/>
    </row>
    <row r="42" spans="1:50" s="10" customFormat="1" ht="80.25" customHeight="1">
      <c r="A42" s="232" t="s">
        <v>24</v>
      </c>
      <c r="B42" s="235" t="s">
        <v>57</v>
      </c>
      <c r="C42" s="229" t="s">
        <v>36</v>
      </c>
      <c r="D42" s="223" t="s">
        <v>52</v>
      </c>
      <c r="E42" s="59" t="s">
        <v>48</v>
      </c>
      <c r="F42" s="74">
        <f>F43+F44+F45+F46</f>
        <v>0</v>
      </c>
      <c r="G42" s="74">
        <f t="shared" ref="G42:AQ42" si="8">G43+G44+G45+G46</f>
        <v>0</v>
      </c>
      <c r="H42" s="74">
        <f t="shared" si="8"/>
        <v>0</v>
      </c>
      <c r="I42" s="76">
        <f t="shared" si="8"/>
        <v>0</v>
      </c>
      <c r="J42" s="74">
        <f t="shared" si="8"/>
        <v>0</v>
      </c>
      <c r="K42" s="74">
        <f t="shared" si="8"/>
        <v>0</v>
      </c>
      <c r="L42" s="74">
        <f t="shared" si="8"/>
        <v>0</v>
      </c>
      <c r="M42" s="74">
        <f t="shared" si="8"/>
        <v>0</v>
      </c>
      <c r="N42" s="74">
        <f t="shared" si="8"/>
        <v>0</v>
      </c>
      <c r="O42" s="74">
        <f t="shared" si="8"/>
        <v>0</v>
      </c>
      <c r="P42" s="74">
        <f t="shared" si="8"/>
        <v>0</v>
      </c>
      <c r="Q42" s="74">
        <f t="shared" si="8"/>
        <v>0</v>
      </c>
      <c r="R42" s="74">
        <f t="shared" si="8"/>
        <v>0</v>
      </c>
      <c r="S42" s="74">
        <f t="shared" si="8"/>
        <v>0</v>
      </c>
      <c r="T42" s="74">
        <f t="shared" si="8"/>
        <v>0</v>
      </c>
      <c r="U42" s="74">
        <f t="shared" si="8"/>
        <v>0</v>
      </c>
      <c r="V42" s="74">
        <f t="shared" si="8"/>
        <v>0</v>
      </c>
      <c r="W42" s="74">
        <f t="shared" si="8"/>
        <v>0</v>
      </c>
      <c r="X42" s="74">
        <f t="shared" si="8"/>
        <v>0</v>
      </c>
      <c r="Y42" s="74">
        <f t="shared" si="8"/>
        <v>0</v>
      </c>
      <c r="Z42" s="74">
        <f t="shared" si="8"/>
        <v>0</v>
      </c>
      <c r="AA42" s="74">
        <f t="shared" si="8"/>
        <v>0</v>
      </c>
      <c r="AB42" s="74">
        <f t="shared" si="8"/>
        <v>0</v>
      </c>
      <c r="AC42" s="74">
        <f t="shared" si="8"/>
        <v>0</v>
      </c>
      <c r="AD42" s="74">
        <f t="shared" si="8"/>
        <v>0</v>
      </c>
      <c r="AE42" s="74">
        <f t="shared" si="8"/>
        <v>0</v>
      </c>
      <c r="AF42" s="74">
        <f t="shared" si="8"/>
        <v>0</v>
      </c>
      <c r="AG42" s="74">
        <f t="shared" si="8"/>
        <v>0</v>
      </c>
      <c r="AH42" s="74">
        <f t="shared" si="8"/>
        <v>0</v>
      </c>
      <c r="AI42" s="74">
        <f t="shared" si="8"/>
        <v>0</v>
      </c>
      <c r="AJ42" s="74">
        <f t="shared" si="8"/>
        <v>0</v>
      </c>
      <c r="AK42" s="74">
        <f t="shared" si="8"/>
        <v>0</v>
      </c>
      <c r="AL42" s="74">
        <f t="shared" si="8"/>
        <v>0</v>
      </c>
      <c r="AM42" s="74">
        <f t="shared" si="8"/>
        <v>0</v>
      </c>
      <c r="AN42" s="74">
        <f t="shared" si="8"/>
        <v>0</v>
      </c>
      <c r="AO42" s="74">
        <f t="shared" si="8"/>
        <v>0</v>
      </c>
      <c r="AP42" s="74">
        <f t="shared" si="8"/>
        <v>0</v>
      </c>
      <c r="AQ42" s="74">
        <f t="shared" si="8"/>
        <v>0</v>
      </c>
      <c r="AR42" s="22"/>
      <c r="AS42" s="22"/>
      <c r="AT42" s="38"/>
      <c r="AU42" s="38"/>
    </row>
    <row r="43" spans="1:50" s="10" customFormat="1" ht="80.25" customHeight="1">
      <c r="A43" s="233"/>
      <c r="B43" s="236"/>
      <c r="C43" s="230"/>
      <c r="D43" s="224"/>
      <c r="E43" s="39" t="s">
        <v>35</v>
      </c>
      <c r="F43" s="93">
        <v>0</v>
      </c>
      <c r="G43" s="20"/>
      <c r="H43" s="20"/>
      <c r="I43" s="77">
        <f t="shared" si="2"/>
        <v>0</v>
      </c>
      <c r="J43" s="25">
        <v>0</v>
      </c>
      <c r="K43" s="25"/>
      <c r="L43" s="23"/>
      <c r="M43" s="25">
        <v>0</v>
      </c>
      <c r="N43" s="25"/>
      <c r="O43" s="23"/>
      <c r="P43" s="22">
        <v>0</v>
      </c>
      <c r="Q43" s="22"/>
      <c r="R43" s="36"/>
      <c r="S43" s="22">
        <v>0</v>
      </c>
      <c r="T43" s="22"/>
      <c r="U43" s="37"/>
      <c r="V43" s="25">
        <v>0</v>
      </c>
      <c r="W43" s="22"/>
      <c r="X43" s="23"/>
      <c r="Y43" s="22">
        <v>0</v>
      </c>
      <c r="Z43" s="22"/>
      <c r="AA43" s="23"/>
      <c r="AB43" s="22">
        <v>0</v>
      </c>
      <c r="AC43" s="22"/>
      <c r="AD43" s="23"/>
      <c r="AE43" s="22">
        <v>0</v>
      </c>
      <c r="AF43" s="22"/>
      <c r="AG43" s="23"/>
      <c r="AH43" s="22">
        <v>0</v>
      </c>
      <c r="AI43" s="22"/>
      <c r="AJ43" s="22"/>
      <c r="AK43" s="22">
        <v>0</v>
      </c>
      <c r="AL43" s="22"/>
      <c r="AM43" s="22"/>
      <c r="AN43" s="22">
        <v>0</v>
      </c>
      <c r="AO43" s="22"/>
      <c r="AP43" s="22"/>
      <c r="AQ43" s="22">
        <v>0</v>
      </c>
      <c r="AR43" s="22"/>
      <c r="AS43" s="22"/>
      <c r="AT43" s="38"/>
      <c r="AU43" s="38"/>
    </row>
    <row r="44" spans="1:50" s="10" customFormat="1" ht="80.25" customHeight="1">
      <c r="A44" s="233"/>
      <c r="B44" s="236"/>
      <c r="C44" s="230"/>
      <c r="D44" s="224"/>
      <c r="E44" s="19" t="s">
        <v>29</v>
      </c>
      <c r="F44" s="93">
        <v>0</v>
      </c>
      <c r="G44" s="20"/>
      <c r="H44" s="20"/>
      <c r="I44" s="77">
        <f t="shared" si="2"/>
        <v>0</v>
      </c>
      <c r="J44" s="25">
        <v>0</v>
      </c>
      <c r="K44" s="25"/>
      <c r="L44" s="23"/>
      <c r="M44" s="25">
        <v>0</v>
      </c>
      <c r="N44" s="25"/>
      <c r="O44" s="23"/>
      <c r="P44" s="22">
        <v>0</v>
      </c>
      <c r="Q44" s="22"/>
      <c r="R44" s="36"/>
      <c r="S44" s="22">
        <v>0</v>
      </c>
      <c r="T44" s="22"/>
      <c r="U44" s="37"/>
      <c r="V44" s="25">
        <v>0</v>
      </c>
      <c r="W44" s="22"/>
      <c r="X44" s="23"/>
      <c r="Y44" s="22">
        <v>0</v>
      </c>
      <c r="Z44" s="22"/>
      <c r="AA44" s="23"/>
      <c r="AB44" s="22">
        <v>0</v>
      </c>
      <c r="AC44" s="22"/>
      <c r="AD44" s="23"/>
      <c r="AE44" s="22">
        <v>0</v>
      </c>
      <c r="AF44" s="22"/>
      <c r="AG44" s="23"/>
      <c r="AH44" s="22">
        <v>0</v>
      </c>
      <c r="AI44" s="22"/>
      <c r="AJ44" s="22"/>
      <c r="AK44" s="22">
        <v>0</v>
      </c>
      <c r="AL44" s="22"/>
      <c r="AM44" s="22"/>
      <c r="AN44" s="22">
        <v>0</v>
      </c>
      <c r="AO44" s="22"/>
      <c r="AP44" s="22"/>
      <c r="AQ44" s="22">
        <v>0</v>
      </c>
      <c r="AR44" s="22"/>
      <c r="AS44" s="22"/>
      <c r="AT44" s="38"/>
      <c r="AU44" s="38"/>
    </row>
    <row r="45" spans="1:50" s="40" customFormat="1" ht="80.25" customHeight="1">
      <c r="A45" s="233"/>
      <c r="B45" s="236"/>
      <c r="C45" s="230"/>
      <c r="D45" s="224"/>
      <c r="E45" s="19" t="s">
        <v>30</v>
      </c>
      <c r="F45" s="93">
        <v>0</v>
      </c>
      <c r="G45" s="20"/>
      <c r="H45" s="20"/>
      <c r="I45" s="77">
        <f t="shared" si="2"/>
        <v>0</v>
      </c>
      <c r="J45" s="25">
        <v>0</v>
      </c>
      <c r="K45" s="25"/>
      <c r="L45" s="23"/>
      <c r="M45" s="25">
        <v>0</v>
      </c>
      <c r="N45" s="25"/>
      <c r="O45" s="23"/>
      <c r="P45" s="22">
        <v>0</v>
      </c>
      <c r="Q45" s="22"/>
      <c r="R45" s="36"/>
      <c r="S45" s="22">
        <v>0</v>
      </c>
      <c r="T45" s="22"/>
      <c r="U45" s="37"/>
      <c r="V45" s="25">
        <v>0</v>
      </c>
      <c r="W45" s="22"/>
      <c r="X45" s="23"/>
      <c r="Y45" s="22">
        <v>0</v>
      </c>
      <c r="Z45" s="22"/>
      <c r="AA45" s="23"/>
      <c r="AB45" s="22">
        <v>0</v>
      </c>
      <c r="AC45" s="22"/>
      <c r="AD45" s="23"/>
      <c r="AE45" s="22">
        <v>0</v>
      </c>
      <c r="AF45" s="84"/>
      <c r="AG45" s="85"/>
      <c r="AH45" s="22">
        <v>0</v>
      </c>
      <c r="AI45" s="22"/>
      <c r="AJ45" s="22"/>
      <c r="AK45" s="22">
        <v>0</v>
      </c>
      <c r="AL45" s="22"/>
      <c r="AM45" s="22"/>
      <c r="AN45" s="22">
        <v>0</v>
      </c>
      <c r="AO45" s="22"/>
      <c r="AP45" s="22"/>
      <c r="AQ45" s="22">
        <v>0</v>
      </c>
      <c r="AR45" s="86">
        <v>0</v>
      </c>
      <c r="AS45" s="87">
        <v>0</v>
      </c>
      <c r="AT45" s="251"/>
      <c r="AU45" s="251"/>
    </row>
    <row r="46" spans="1:50" s="40" customFormat="1" ht="80.25" customHeight="1">
      <c r="A46" s="233"/>
      <c r="B46" s="236"/>
      <c r="C46" s="230"/>
      <c r="D46" s="224"/>
      <c r="E46" s="55" t="s">
        <v>49</v>
      </c>
      <c r="F46" s="94">
        <v>0</v>
      </c>
      <c r="G46" s="73"/>
      <c r="H46" s="73"/>
      <c r="I46" s="77">
        <f t="shared" si="2"/>
        <v>0</v>
      </c>
      <c r="J46" s="25">
        <v>0</v>
      </c>
      <c r="K46" s="25"/>
      <c r="L46" s="23"/>
      <c r="M46" s="25">
        <v>0</v>
      </c>
      <c r="N46" s="25"/>
      <c r="O46" s="23"/>
      <c r="P46" s="22">
        <v>0</v>
      </c>
      <c r="Q46" s="22"/>
      <c r="R46" s="36"/>
      <c r="S46" s="22">
        <v>0</v>
      </c>
      <c r="T46" s="22"/>
      <c r="U46" s="37"/>
      <c r="V46" s="25">
        <v>0</v>
      </c>
      <c r="W46" s="22"/>
      <c r="X46" s="23"/>
      <c r="Y46" s="22">
        <v>0</v>
      </c>
      <c r="Z46" s="22"/>
      <c r="AA46" s="23"/>
      <c r="AB46" s="22">
        <v>0</v>
      </c>
      <c r="AC46" s="22"/>
      <c r="AD46" s="23"/>
      <c r="AE46" s="22">
        <v>0</v>
      </c>
      <c r="AF46" s="22"/>
      <c r="AG46" s="23"/>
      <c r="AH46" s="22">
        <v>0</v>
      </c>
      <c r="AI46" s="22"/>
      <c r="AJ46" s="22"/>
      <c r="AK46" s="22">
        <v>0</v>
      </c>
      <c r="AL46" s="22"/>
      <c r="AM46" s="22"/>
      <c r="AN46" s="22">
        <v>0</v>
      </c>
      <c r="AO46" s="22"/>
      <c r="AP46" s="22"/>
      <c r="AQ46" s="22">
        <v>0</v>
      </c>
      <c r="AR46" s="65">
        <v>0</v>
      </c>
      <c r="AS46" s="66">
        <v>0</v>
      </c>
      <c r="AT46" s="252"/>
      <c r="AU46" s="252"/>
    </row>
    <row r="47" spans="1:50" s="40" customFormat="1" ht="80.25" customHeight="1">
      <c r="A47" s="238" t="s">
        <v>37</v>
      </c>
      <c r="B47" s="239"/>
      <c r="C47" s="239"/>
      <c r="D47" s="240"/>
      <c r="E47" s="69" t="s">
        <v>48</v>
      </c>
      <c r="F47" s="42">
        <f>F48+F49+F50+F51</f>
        <v>98040.637000000002</v>
      </c>
      <c r="G47" s="42">
        <f t="shared" ref="G47:AS47" si="9">G48+G49+G50+G51</f>
        <v>0</v>
      </c>
      <c r="H47" s="42">
        <f t="shared" si="9"/>
        <v>0</v>
      </c>
      <c r="I47" s="78">
        <f t="shared" si="9"/>
        <v>98040.637000000002</v>
      </c>
      <c r="J47" s="41">
        <f t="shared" si="9"/>
        <v>0</v>
      </c>
      <c r="K47" s="41" t="e">
        <f t="shared" si="9"/>
        <v>#REF!</v>
      </c>
      <c r="L47" s="41" t="e">
        <f t="shared" si="9"/>
        <v>#REF!</v>
      </c>
      <c r="M47" s="41">
        <f t="shared" si="9"/>
        <v>3814.7</v>
      </c>
      <c r="N47" s="41">
        <f t="shared" si="9"/>
        <v>0</v>
      </c>
      <c r="O47" s="41">
        <f t="shared" si="9"/>
        <v>0</v>
      </c>
      <c r="P47" s="41">
        <f t="shared" si="9"/>
        <v>0</v>
      </c>
      <c r="Q47" s="41">
        <f t="shared" si="9"/>
        <v>0</v>
      </c>
      <c r="R47" s="41">
        <f t="shared" si="9"/>
        <v>0</v>
      </c>
      <c r="S47" s="41">
        <f t="shared" si="9"/>
        <v>71888.436999999991</v>
      </c>
      <c r="T47" s="41">
        <f t="shared" si="9"/>
        <v>0</v>
      </c>
      <c r="U47" s="41">
        <f t="shared" si="9"/>
        <v>0</v>
      </c>
      <c r="V47" s="41">
        <f t="shared" si="9"/>
        <v>0</v>
      </c>
      <c r="W47" s="41">
        <f t="shared" si="9"/>
        <v>0</v>
      </c>
      <c r="X47" s="41">
        <f t="shared" si="9"/>
        <v>0</v>
      </c>
      <c r="Y47" s="41">
        <f t="shared" si="9"/>
        <v>0</v>
      </c>
      <c r="Z47" s="41">
        <f t="shared" si="9"/>
        <v>0</v>
      </c>
      <c r="AA47" s="41">
        <f t="shared" si="9"/>
        <v>0</v>
      </c>
      <c r="AB47" s="41">
        <f t="shared" si="9"/>
        <v>2451.8000000000002</v>
      </c>
      <c r="AC47" s="41">
        <f t="shared" si="9"/>
        <v>0</v>
      </c>
      <c r="AD47" s="41">
        <f t="shared" si="9"/>
        <v>0</v>
      </c>
      <c r="AE47" s="41">
        <f t="shared" si="9"/>
        <v>2451.8000000000002</v>
      </c>
      <c r="AF47" s="41">
        <f t="shared" si="9"/>
        <v>0</v>
      </c>
      <c r="AG47" s="41">
        <f t="shared" si="9"/>
        <v>0</v>
      </c>
      <c r="AH47" s="41">
        <f t="shared" si="9"/>
        <v>17433.900000000001</v>
      </c>
      <c r="AI47" s="41">
        <f t="shared" si="9"/>
        <v>0</v>
      </c>
      <c r="AJ47" s="41">
        <f t="shared" si="9"/>
        <v>0</v>
      </c>
      <c r="AK47" s="41">
        <f t="shared" si="9"/>
        <v>0</v>
      </c>
      <c r="AL47" s="41">
        <f t="shared" si="9"/>
        <v>0</v>
      </c>
      <c r="AM47" s="41">
        <f t="shared" si="9"/>
        <v>0</v>
      </c>
      <c r="AN47" s="41">
        <f t="shared" si="9"/>
        <v>0</v>
      </c>
      <c r="AO47" s="41">
        <f t="shared" si="9"/>
        <v>0</v>
      </c>
      <c r="AP47" s="41">
        <f t="shared" si="9"/>
        <v>0</v>
      </c>
      <c r="AQ47" s="41">
        <f t="shared" si="9"/>
        <v>0</v>
      </c>
      <c r="AR47" s="41" t="e">
        <f t="shared" si="9"/>
        <v>#REF!</v>
      </c>
      <c r="AS47" s="41" t="e">
        <f t="shared" si="9"/>
        <v>#REF!</v>
      </c>
      <c r="AT47" s="247"/>
      <c r="AU47" s="247"/>
      <c r="AW47" s="67"/>
      <c r="AX47" s="67"/>
    </row>
    <row r="48" spans="1:50" s="40" customFormat="1" ht="80.25" customHeight="1">
      <c r="A48" s="241"/>
      <c r="B48" s="242"/>
      <c r="C48" s="242"/>
      <c r="D48" s="243"/>
      <c r="E48" s="70" t="s">
        <v>35</v>
      </c>
      <c r="F48" s="71">
        <f>F11+F16+F21+F27+F32+F37+F43</f>
        <v>326.39999999999998</v>
      </c>
      <c r="G48" s="71">
        <f t="shared" ref="G48:AQ48" si="10">G11+G21+G27+G32+G37+G43</f>
        <v>0</v>
      </c>
      <c r="H48" s="71">
        <f t="shared" si="10"/>
        <v>0</v>
      </c>
      <c r="I48" s="79">
        <f t="shared" si="10"/>
        <v>326.39999999999998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3">
        <f t="shared" si="10"/>
        <v>0</v>
      </c>
      <c r="O48" s="43">
        <f t="shared" si="10"/>
        <v>0</v>
      </c>
      <c r="P48" s="43">
        <f t="shared" si="10"/>
        <v>0</v>
      </c>
      <c r="Q48" s="43">
        <f t="shared" si="10"/>
        <v>0</v>
      </c>
      <c r="R48" s="43">
        <f t="shared" si="10"/>
        <v>0</v>
      </c>
      <c r="S48" s="43">
        <f t="shared" si="10"/>
        <v>0</v>
      </c>
      <c r="T48" s="43">
        <f t="shared" si="10"/>
        <v>0</v>
      </c>
      <c r="U48" s="43">
        <f t="shared" si="10"/>
        <v>0</v>
      </c>
      <c r="V48" s="43">
        <f t="shared" si="10"/>
        <v>0</v>
      </c>
      <c r="W48" s="43">
        <f t="shared" si="10"/>
        <v>0</v>
      </c>
      <c r="X48" s="43">
        <f t="shared" si="10"/>
        <v>0</v>
      </c>
      <c r="Y48" s="43">
        <f t="shared" si="10"/>
        <v>0</v>
      </c>
      <c r="Z48" s="43">
        <f t="shared" si="10"/>
        <v>0</v>
      </c>
      <c r="AA48" s="43">
        <f t="shared" si="10"/>
        <v>0</v>
      </c>
      <c r="AB48" s="43">
        <f t="shared" si="10"/>
        <v>108.8</v>
      </c>
      <c r="AC48" s="43">
        <f t="shared" si="10"/>
        <v>0</v>
      </c>
      <c r="AD48" s="43">
        <f t="shared" si="10"/>
        <v>0</v>
      </c>
      <c r="AE48" s="43">
        <f t="shared" si="10"/>
        <v>108.8</v>
      </c>
      <c r="AF48" s="43">
        <f t="shared" si="10"/>
        <v>0</v>
      </c>
      <c r="AG48" s="43">
        <f t="shared" si="10"/>
        <v>0</v>
      </c>
      <c r="AH48" s="43">
        <f t="shared" si="10"/>
        <v>108.8</v>
      </c>
      <c r="AI48" s="43">
        <f t="shared" si="10"/>
        <v>0</v>
      </c>
      <c r="AJ48" s="43">
        <f t="shared" si="10"/>
        <v>0</v>
      </c>
      <c r="AK48" s="43">
        <f t="shared" si="10"/>
        <v>0</v>
      </c>
      <c r="AL48" s="43">
        <f t="shared" si="10"/>
        <v>0</v>
      </c>
      <c r="AM48" s="43">
        <f t="shared" si="10"/>
        <v>0</v>
      </c>
      <c r="AN48" s="43">
        <f t="shared" si="10"/>
        <v>0</v>
      </c>
      <c r="AO48" s="43">
        <f t="shared" si="10"/>
        <v>0</v>
      </c>
      <c r="AP48" s="43">
        <f t="shared" si="10"/>
        <v>0</v>
      </c>
      <c r="AQ48" s="43">
        <f t="shared" si="10"/>
        <v>0</v>
      </c>
      <c r="AR48" s="30" t="e">
        <f>#REF!+#REF!</f>
        <v>#REF!</v>
      </c>
      <c r="AS48" s="30" t="e">
        <f>#REF!+#REF!</f>
        <v>#REF!</v>
      </c>
      <c r="AT48" s="248"/>
      <c r="AU48" s="248"/>
      <c r="AW48" s="67"/>
      <c r="AX48" s="67"/>
    </row>
    <row r="49" spans="1:47" s="40" customFormat="1" ht="80.25" customHeight="1">
      <c r="A49" s="241"/>
      <c r="B49" s="242"/>
      <c r="C49" s="242"/>
      <c r="D49" s="243"/>
      <c r="E49" s="72" t="s">
        <v>29</v>
      </c>
      <c r="F49" s="42">
        <f>F12+F17+F22+F28+F33+F38+F44</f>
        <v>90967.1</v>
      </c>
      <c r="G49" s="42">
        <f t="shared" ref="G49:AQ49" si="11">G12+G22+G28+G33+G38+G44</f>
        <v>0</v>
      </c>
      <c r="H49" s="42">
        <f t="shared" si="11"/>
        <v>0</v>
      </c>
      <c r="I49" s="80">
        <f t="shared" si="11"/>
        <v>90967.1</v>
      </c>
      <c r="J49" s="44">
        <f t="shared" si="11"/>
        <v>0</v>
      </c>
      <c r="K49" s="44">
        <f t="shared" si="11"/>
        <v>0</v>
      </c>
      <c r="L49" s="44">
        <f t="shared" si="11"/>
        <v>0</v>
      </c>
      <c r="M49" s="44">
        <f t="shared" si="11"/>
        <v>0</v>
      </c>
      <c r="N49" s="44">
        <f t="shared" si="11"/>
        <v>0</v>
      </c>
      <c r="O49" s="44">
        <f t="shared" si="11"/>
        <v>0</v>
      </c>
      <c r="P49" s="44">
        <f t="shared" si="11"/>
        <v>0</v>
      </c>
      <c r="Q49" s="44">
        <f t="shared" si="11"/>
        <v>0</v>
      </c>
      <c r="R49" s="44">
        <f t="shared" si="11"/>
        <v>0</v>
      </c>
      <c r="S49" s="44">
        <f t="shared" si="11"/>
        <v>69323.899999999994</v>
      </c>
      <c r="T49" s="44">
        <f t="shared" si="11"/>
        <v>0</v>
      </c>
      <c r="U49" s="44">
        <f t="shared" si="11"/>
        <v>0</v>
      </c>
      <c r="V49" s="44">
        <f t="shared" si="11"/>
        <v>0</v>
      </c>
      <c r="W49" s="44">
        <f t="shared" si="11"/>
        <v>0</v>
      </c>
      <c r="X49" s="44">
        <f t="shared" si="11"/>
        <v>0</v>
      </c>
      <c r="Y49" s="44">
        <f t="shared" si="11"/>
        <v>0</v>
      </c>
      <c r="Z49" s="44">
        <f t="shared" si="11"/>
        <v>0</v>
      </c>
      <c r="AA49" s="44">
        <f t="shared" si="11"/>
        <v>0</v>
      </c>
      <c r="AB49" s="44">
        <f t="shared" si="11"/>
        <v>2221</v>
      </c>
      <c r="AC49" s="44">
        <f t="shared" si="11"/>
        <v>0</v>
      </c>
      <c r="AD49" s="44">
        <f t="shared" si="11"/>
        <v>0</v>
      </c>
      <c r="AE49" s="44">
        <f t="shared" si="11"/>
        <v>2221</v>
      </c>
      <c r="AF49" s="44">
        <f t="shared" si="11"/>
        <v>0</v>
      </c>
      <c r="AG49" s="44">
        <f t="shared" si="11"/>
        <v>0</v>
      </c>
      <c r="AH49" s="44">
        <f t="shared" si="11"/>
        <v>17201.2</v>
      </c>
      <c r="AI49" s="44">
        <f t="shared" si="11"/>
        <v>0</v>
      </c>
      <c r="AJ49" s="44">
        <f t="shared" si="11"/>
        <v>0</v>
      </c>
      <c r="AK49" s="44">
        <f t="shared" si="11"/>
        <v>0</v>
      </c>
      <c r="AL49" s="44">
        <f t="shared" si="11"/>
        <v>0</v>
      </c>
      <c r="AM49" s="44">
        <f t="shared" si="11"/>
        <v>0</v>
      </c>
      <c r="AN49" s="44">
        <f t="shared" si="11"/>
        <v>0</v>
      </c>
      <c r="AO49" s="44">
        <f t="shared" si="11"/>
        <v>0</v>
      </c>
      <c r="AP49" s="44">
        <f t="shared" si="11"/>
        <v>0</v>
      </c>
      <c r="AQ49" s="44">
        <f t="shared" si="11"/>
        <v>0</v>
      </c>
      <c r="AR49" s="44">
        <f>AR12+AR22+AR28+AR33+AR38+AR44</f>
        <v>0</v>
      </c>
      <c r="AS49" s="44">
        <f>AS12+AS22+AS28+AS33+AS38+AS44</f>
        <v>0</v>
      </c>
      <c r="AT49" s="248"/>
      <c r="AU49" s="248"/>
    </row>
    <row r="50" spans="1:47" s="10" customFormat="1" ht="80.25" customHeight="1">
      <c r="A50" s="241"/>
      <c r="B50" s="242"/>
      <c r="C50" s="242"/>
      <c r="D50" s="243"/>
      <c r="E50" s="72" t="s">
        <v>30</v>
      </c>
      <c r="F50" s="42">
        <f>F13+F18+F23+F29+F34+F39+F45</f>
        <v>6747.1369999999988</v>
      </c>
      <c r="G50" s="42">
        <f>G13+G23+G29+G34+G39+G45</f>
        <v>0</v>
      </c>
      <c r="H50" s="42">
        <f>H13+H23+H29+H34+H39+H45</f>
        <v>0</v>
      </c>
      <c r="I50" s="80">
        <f>I13+I18+I23+I29+I34+I39+I45</f>
        <v>6747.1369999999988</v>
      </c>
      <c r="J50" s="44">
        <f>J13+J23+J29+J34+J39+J45</f>
        <v>0</v>
      </c>
      <c r="K50" s="44" t="e">
        <f>K13+K23+K29+K34+K39+K45+#REF!</f>
        <v>#REF!</v>
      </c>
      <c r="L50" s="44" t="e">
        <f>L13+L23+L29+L34+L39+L45+#REF!</f>
        <v>#REF!</v>
      </c>
      <c r="M50" s="44">
        <f>M13+M23+M29+M34+M39+M45</f>
        <v>3814.7</v>
      </c>
      <c r="N50" s="44">
        <f t="shared" ref="N50:AS50" si="12">N13+N23+N29+N34+N39+N45</f>
        <v>0</v>
      </c>
      <c r="O50" s="44">
        <f t="shared" si="12"/>
        <v>0</v>
      </c>
      <c r="P50" s="44">
        <f t="shared" si="12"/>
        <v>0</v>
      </c>
      <c r="Q50" s="44">
        <f t="shared" si="12"/>
        <v>0</v>
      </c>
      <c r="R50" s="44">
        <f t="shared" si="12"/>
        <v>0</v>
      </c>
      <c r="S50" s="44">
        <f t="shared" si="12"/>
        <v>2564.5369999999998</v>
      </c>
      <c r="T50" s="44">
        <f t="shared" si="12"/>
        <v>0</v>
      </c>
      <c r="U50" s="44">
        <f t="shared" si="12"/>
        <v>0</v>
      </c>
      <c r="V50" s="44">
        <f t="shared" si="12"/>
        <v>0</v>
      </c>
      <c r="W50" s="44">
        <f t="shared" si="12"/>
        <v>0</v>
      </c>
      <c r="X50" s="44">
        <f t="shared" si="12"/>
        <v>0</v>
      </c>
      <c r="Y50" s="44">
        <f t="shared" si="12"/>
        <v>0</v>
      </c>
      <c r="Z50" s="44">
        <f t="shared" si="12"/>
        <v>0</v>
      </c>
      <c r="AA50" s="44">
        <f t="shared" si="12"/>
        <v>0</v>
      </c>
      <c r="AB50" s="44">
        <f t="shared" si="12"/>
        <v>122</v>
      </c>
      <c r="AC50" s="44">
        <f t="shared" si="12"/>
        <v>0</v>
      </c>
      <c r="AD50" s="44">
        <f t="shared" si="12"/>
        <v>0</v>
      </c>
      <c r="AE50" s="44">
        <f t="shared" si="12"/>
        <v>122</v>
      </c>
      <c r="AF50" s="44">
        <f t="shared" si="12"/>
        <v>0</v>
      </c>
      <c r="AG50" s="44">
        <f t="shared" si="12"/>
        <v>0</v>
      </c>
      <c r="AH50" s="44">
        <f t="shared" si="12"/>
        <v>123.9</v>
      </c>
      <c r="AI50" s="44">
        <f t="shared" si="12"/>
        <v>0</v>
      </c>
      <c r="AJ50" s="44">
        <f t="shared" si="12"/>
        <v>0</v>
      </c>
      <c r="AK50" s="44">
        <f t="shared" si="12"/>
        <v>0</v>
      </c>
      <c r="AL50" s="44">
        <f t="shared" si="12"/>
        <v>0</v>
      </c>
      <c r="AM50" s="44">
        <f t="shared" si="12"/>
        <v>0</v>
      </c>
      <c r="AN50" s="44">
        <f t="shared" si="12"/>
        <v>0</v>
      </c>
      <c r="AO50" s="44">
        <f t="shared" si="12"/>
        <v>0</v>
      </c>
      <c r="AP50" s="44">
        <f t="shared" si="12"/>
        <v>0</v>
      </c>
      <c r="AQ50" s="44">
        <f t="shared" si="12"/>
        <v>0</v>
      </c>
      <c r="AR50" s="44">
        <f t="shared" si="12"/>
        <v>0</v>
      </c>
      <c r="AS50" s="44">
        <f t="shared" si="12"/>
        <v>0</v>
      </c>
      <c r="AT50" s="248"/>
      <c r="AU50" s="248"/>
    </row>
    <row r="51" spans="1:47" s="10" customFormat="1" ht="80.25" customHeight="1">
      <c r="A51" s="244"/>
      <c r="B51" s="245"/>
      <c r="C51" s="245"/>
      <c r="D51" s="246"/>
      <c r="E51" s="70" t="s">
        <v>49</v>
      </c>
      <c r="F51" s="42">
        <f>F14+F19+F24+F30+F35+F40+F46</f>
        <v>0</v>
      </c>
      <c r="G51" s="42">
        <f t="shared" ref="G51:AQ51" si="13">G14+G24+G30+G35+G40+G46</f>
        <v>0</v>
      </c>
      <c r="H51" s="42">
        <f t="shared" si="13"/>
        <v>0</v>
      </c>
      <c r="I51" s="80">
        <f t="shared" si="13"/>
        <v>0</v>
      </c>
      <c r="J51" s="44">
        <f t="shared" si="13"/>
        <v>0</v>
      </c>
      <c r="K51" s="44">
        <f t="shared" si="13"/>
        <v>0</v>
      </c>
      <c r="L51" s="44">
        <f t="shared" si="13"/>
        <v>0</v>
      </c>
      <c r="M51" s="44">
        <f t="shared" si="13"/>
        <v>0</v>
      </c>
      <c r="N51" s="44">
        <f t="shared" si="13"/>
        <v>0</v>
      </c>
      <c r="O51" s="44">
        <f t="shared" si="13"/>
        <v>0</v>
      </c>
      <c r="P51" s="44">
        <f t="shared" si="13"/>
        <v>0</v>
      </c>
      <c r="Q51" s="44">
        <f t="shared" si="13"/>
        <v>0</v>
      </c>
      <c r="R51" s="44">
        <f t="shared" si="13"/>
        <v>0</v>
      </c>
      <c r="S51" s="44">
        <f t="shared" si="13"/>
        <v>0</v>
      </c>
      <c r="T51" s="44">
        <f t="shared" si="13"/>
        <v>0</v>
      </c>
      <c r="U51" s="44">
        <f t="shared" si="13"/>
        <v>0</v>
      </c>
      <c r="V51" s="44">
        <f t="shared" si="13"/>
        <v>0</v>
      </c>
      <c r="W51" s="44">
        <f t="shared" si="13"/>
        <v>0</v>
      </c>
      <c r="X51" s="44">
        <f t="shared" si="13"/>
        <v>0</v>
      </c>
      <c r="Y51" s="44">
        <f t="shared" si="13"/>
        <v>0</v>
      </c>
      <c r="Z51" s="44">
        <f t="shared" si="13"/>
        <v>0</v>
      </c>
      <c r="AA51" s="44">
        <f t="shared" si="13"/>
        <v>0</v>
      </c>
      <c r="AB51" s="44">
        <f t="shared" si="13"/>
        <v>0</v>
      </c>
      <c r="AC51" s="44">
        <f t="shared" si="13"/>
        <v>0</v>
      </c>
      <c r="AD51" s="44">
        <f t="shared" si="13"/>
        <v>0</v>
      </c>
      <c r="AE51" s="44">
        <f t="shared" si="13"/>
        <v>0</v>
      </c>
      <c r="AF51" s="44">
        <f t="shared" si="13"/>
        <v>0</v>
      </c>
      <c r="AG51" s="44">
        <f t="shared" si="13"/>
        <v>0</v>
      </c>
      <c r="AH51" s="44">
        <f t="shared" si="13"/>
        <v>0</v>
      </c>
      <c r="AI51" s="44">
        <f t="shared" si="13"/>
        <v>0</v>
      </c>
      <c r="AJ51" s="44">
        <f t="shared" si="13"/>
        <v>0</v>
      </c>
      <c r="AK51" s="44">
        <f t="shared" si="13"/>
        <v>0</v>
      </c>
      <c r="AL51" s="44">
        <f t="shared" si="13"/>
        <v>0</v>
      </c>
      <c r="AM51" s="44">
        <f t="shared" si="13"/>
        <v>0</v>
      </c>
      <c r="AN51" s="44">
        <f t="shared" si="13"/>
        <v>0</v>
      </c>
      <c r="AO51" s="44">
        <f t="shared" si="13"/>
        <v>0</v>
      </c>
      <c r="AP51" s="44">
        <f t="shared" si="13"/>
        <v>0</v>
      </c>
      <c r="AQ51" s="44">
        <f t="shared" si="13"/>
        <v>0</v>
      </c>
      <c r="AR51" s="21">
        <v>0</v>
      </c>
      <c r="AS51" s="21">
        <v>0</v>
      </c>
      <c r="AT51" s="45"/>
      <c r="AU51" s="45"/>
    </row>
    <row r="53" spans="1:47">
      <c r="A53" s="46"/>
      <c r="B53" s="47" t="s">
        <v>38</v>
      </c>
      <c r="D53" s="61"/>
      <c r="E53" s="48"/>
      <c r="H53" s="47" t="s">
        <v>39</v>
      </c>
    </row>
    <row r="54" spans="1:47">
      <c r="A54" s="46"/>
      <c r="B54" s="47" t="s">
        <v>40</v>
      </c>
      <c r="D54" s="62"/>
    </row>
    <row r="55" spans="1:47" ht="75">
      <c r="A55" s="46"/>
      <c r="B55" s="51" t="s">
        <v>58</v>
      </c>
      <c r="D55" s="249"/>
      <c r="E55" s="249"/>
      <c r="F55" s="249"/>
      <c r="H55" s="250" t="s">
        <v>41</v>
      </c>
      <c r="I55" s="250"/>
      <c r="J55" s="52"/>
      <c r="K55" s="52"/>
    </row>
    <row r="56" spans="1:47">
      <c r="A56" s="46"/>
      <c r="B56" s="2" t="s">
        <v>59</v>
      </c>
      <c r="E56" s="1"/>
      <c r="F56" s="51"/>
      <c r="H56" s="53" t="s">
        <v>42</v>
      </c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N56" s="54"/>
      <c r="AO56" s="54"/>
      <c r="AP56" s="54"/>
      <c r="AQ56" s="5"/>
      <c r="AR56" s="5"/>
      <c r="AS56" s="5"/>
    </row>
    <row r="57" spans="1:47">
      <c r="A57" s="46"/>
      <c r="B57" s="51" t="s">
        <v>43</v>
      </c>
      <c r="D57" s="63"/>
      <c r="E57" s="51"/>
      <c r="F57" s="51"/>
      <c r="H57" s="1" t="s">
        <v>44</v>
      </c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N57" s="54"/>
      <c r="AO57" s="54"/>
      <c r="AP57" s="54"/>
      <c r="AQ57" s="5"/>
      <c r="AR57" s="5"/>
      <c r="AS57" s="5"/>
    </row>
    <row r="58" spans="1:47">
      <c r="B58" s="5" t="s">
        <v>45</v>
      </c>
      <c r="D58" s="64"/>
      <c r="E58" s="55"/>
      <c r="F58" s="55"/>
      <c r="K58" s="5"/>
      <c r="L58" s="5"/>
      <c r="M58" s="5"/>
      <c r="N58" s="5"/>
      <c r="O58" s="5"/>
      <c r="U58" s="5"/>
      <c r="V58" s="54"/>
      <c r="W58" s="54"/>
      <c r="X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O58" s="54"/>
      <c r="AP58" s="54"/>
      <c r="AQ58" s="5"/>
      <c r="AR58" s="5"/>
    </row>
    <row r="59" spans="1:47">
      <c r="K59" s="5"/>
      <c r="L59" s="5"/>
      <c r="M59" s="5"/>
      <c r="N59" s="5"/>
      <c r="O59" s="5"/>
      <c r="U59" s="5"/>
      <c r="V59" s="54"/>
      <c r="W59" s="54"/>
      <c r="X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O59" s="54"/>
      <c r="AP59" s="54"/>
      <c r="AQ59" s="5"/>
      <c r="AR59" s="5"/>
    </row>
    <row r="60" spans="1:47">
      <c r="K60" s="5"/>
      <c r="L60" s="5"/>
      <c r="M60" s="5"/>
      <c r="N60" s="5"/>
      <c r="O60" s="5"/>
      <c r="U60" s="5"/>
      <c r="V60" s="54"/>
      <c r="W60" s="54"/>
      <c r="X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O60" s="54"/>
      <c r="AP60" s="54"/>
      <c r="AQ60" s="5"/>
      <c r="AR60" s="5"/>
    </row>
    <row r="61" spans="1:47">
      <c r="J61" s="5"/>
      <c r="K61" s="5"/>
      <c r="L61" s="5"/>
      <c r="M61" s="5"/>
      <c r="N61" s="5"/>
      <c r="O61" s="5"/>
      <c r="U61" s="5"/>
      <c r="V61" s="54"/>
      <c r="W61" s="54"/>
      <c r="X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O61" s="54"/>
      <c r="AP61" s="54"/>
      <c r="AQ61" s="53"/>
      <c r="AR61" s="5"/>
    </row>
    <row r="62" spans="1:47">
      <c r="E62" s="5"/>
      <c r="F62" s="5"/>
      <c r="G62" s="5"/>
      <c r="H62" s="5"/>
      <c r="I62" s="81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7">
      <c r="E63" s="5"/>
      <c r="F63" s="5"/>
      <c r="G63" s="5"/>
      <c r="H63" s="5"/>
      <c r="I63" s="81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7">
      <c r="E64" s="5"/>
      <c r="F64" s="5"/>
      <c r="G64" s="5"/>
      <c r="H64" s="5"/>
      <c r="I64" s="8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2:45">
      <c r="B65" s="68"/>
      <c r="C65" s="55"/>
      <c r="AR65" s="5"/>
      <c r="AS65" s="5"/>
    </row>
    <row r="66" spans="2:45"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N66" s="56"/>
      <c r="AO66" s="56"/>
      <c r="AP66" s="56"/>
    </row>
    <row r="67" spans="2:45"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N67" s="56"/>
      <c r="AO67" s="56"/>
      <c r="AP67" s="56"/>
    </row>
    <row r="68" spans="2:45"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N68" s="56"/>
      <c r="AO68" s="56"/>
      <c r="AP68" s="56"/>
    </row>
  </sheetData>
  <mergeCells count="59">
    <mergeCell ref="A26:A30"/>
    <mergeCell ref="A31:A35"/>
    <mergeCell ref="B26:B30"/>
    <mergeCell ref="C26:C30"/>
    <mergeCell ref="A36:A40"/>
    <mergeCell ref="A42:A46"/>
    <mergeCell ref="Y7:AA7"/>
    <mergeCell ref="A2:AU2"/>
    <mergeCell ref="A3:AU3"/>
    <mergeCell ref="A4:AU4"/>
    <mergeCell ref="A5:AU5"/>
    <mergeCell ref="A7:A8"/>
    <mergeCell ref="B7:B8"/>
    <mergeCell ref="C7:C8"/>
    <mergeCell ref="D7:D8"/>
    <mergeCell ref="E7:E8"/>
    <mergeCell ref="F7:H7"/>
    <mergeCell ref="J7:L7"/>
    <mergeCell ref="M7:O7"/>
    <mergeCell ref="P7:R7"/>
    <mergeCell ref="S7:U7"/>
    <mergeCell ref="V7:X7"/>
    <mergeCell ref="AT7:AT8"/>
    <mergeCell ref="AU7:AU8"/>
    <mergeCell ref="AB7:AD7"/>
    <mergeCell ref="AE7:AG7"/>
    <mergeCell ref="AH7:AJ7"/>
    <mergeCell ref="AK7:AM7"/>
    <mergeCell ref="AN7:AP7"/>
    <mergeCell ref="AQ7:AS7"/>
    <mergeCell ref="AT45:AT46"/>
    <mergeCell ref="AU45:AU46"/>
    <mergeCell ref="B42:B46"/>
    <mergeCell ref="C42:C46"/>
    <mergeCell ref="D42:D46"/>
    <mergeCell ref="A47:D51"/>
    <mergeCell ref="AT47:AT50"/>
    <mergeCell ref="AU47:AU50"/>
    <mergeCell ref="D55:F55"/>
    <mergeCell ref="H55:I55"/>
    <mergeCell ref="A10:A14"/>
    <mergeCell ref="B10:B14"/>
    <mergeCell ref="C10:C14"/>
    <mergeCell ref="D10:D14"/>
    <mergeCell ref="D20:D24"/>
    <mergeCell ref="B20:B24"/>
    <mergeCell ref="C20:C24"/>
    <mergeCell ref="B15:B19"/>
    <mergeCell ref="D15:D19"/>
    <mergeCell ref="A15:A19"/>
    <mergeCell ref="C15:C19"/>
    <mergeCell ref="A20:A24"/>
    <mergeCell ref="D26:D30"/>
    <mergeCell ref="B31:B35"/>
    <mergeCell ref="C31:C35"/>
    <mergeCell ref="D31:D35"/>
    <mergeCell ref="B36:B40"/>
    <mergeCell ref="C36:C40"/>
    <mergeCell ref="D36:D40"/>
  </mergeCells>
  <conditionalFormatting sqref="I27:I30 I32:I35 I37:I41 I43:I46 I21:I25 I11:I14 I16:I19">
    <cfRule type="cellIs" dxfId="3" priority="1" stopIfTrue="1" operator="notEqual">
      <formula>#REF!</formula>
    </cfRule>
  </conditionalFormatting>
  <pageMargins left="0.70866141732283472" right="0.70866141732283472" top="0.31496062992125984" bottom="0.27559055118110237" header="0.31496062992125984" footer="0.31496062992125984"/>
  <pageSetup paperSize="9" scale="44" fitToWidth="3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8"/>
  <sheetViews>
    <sheetView zoomScale="70" zoomScaleNormal="70" workbookViewId="0">
      <pane xSplit="8" ySplit="10" topLeftCell="I50" activePane="bottomRight" state="frozen"/>
      <selection pane="topRight" activeCell="I1" sqref="I1"/>
      <selection pane="bottomLeft" activeCell="A11" sqref="A11"/>
      <selection pane="bottomRight" sqref="A1:XFD1048576"/>
    </sheetView>
  </sheetViews>
  <sheetFormatPr defaultRowHeight="18.75"/>
  <cols>
    <col min="1" max="1" width="7.85546875" style="1" customWidth="1"/>
    <col min="2" max="2" width="44.85546875" style="1" customWidth="1"/>
    <col min="3" max="3" width="20.85546875" style="1" customWidth="1"/>
    <col min="4" max="4" width="15.42578125" style="60" customWidth="1"/>
    <col min="5" max="5" width="24.7109375" style="2" customWidth="1"/>
    <col min="6" max="7" width="18.85546875" style="49" customWidth="1"/>
    <col min="8" max="8" width="18.85546875" style="1" customWidth="1"/>
    <col min="9" max="9" width="18.85546875" style="134" customWidth="1"/>
    <col min="10" max="18" width="16.5703125" style="1" customWidth="1"/>
    <col min="19" max="19" width="14.42578125" style="1" customWidth="1"/>
    <col min="20" max="21" width="22" style="1" hidden="1" customWidth="1"/>
    <col min="22" max="22" width="14.7109375" style="1" customWidth="1"/>
    <col min="23" max="24" width="14.7109375" style="1" hidden="1" customWidth="1"/>
    <col min="25" max="25" width="14.7109375" style="1" customWidth="1"/>
    <col min="26" max="27" width="14.7109375" style="1" hidden="1" customWidth="1"/>
    <col min="28" max="28" width="14.7109375" style="1" customWidth="1"/>
    <col min="29" max="30" width="14.7109375" style="1" hidden="1" customWidth="1"/>
    <col min="31" max="31" width="14.7109375" style="1" customWidth="1"/>
    <col min="32" max="33" width="14.7109375" style="1" hidden="1" customWidth="1"/>
    <col min="34" max="34" width="14.7109375" style="1" customWidth="1"/>
    <col min="35" max="36" width="14.7109375" style="1" hidden="1" customWidth="1"/>
    <col min="37" max="37" width="14.7109375" style="1" customWidth="1"/>
    <col min="38" max="39" width="14.7109375" style="1" hidden="1" customWidth="1"/>
    <col min="40" max="40" width="14.7109375" style="1" customWidth="1"/>
    <col min="41" max="42" width="14.7109375" style="1" hidden="1" customWidth="1"/>
    <col min="43" max="43" width="14.7109375" style="1" customWidth="1"/>
    <col min="44" max="45" width="17.85546875" style="1" hidden="1" customWidth="1"/>
    <col min="46" max="46" width="39.7109375" style="5" customWidth="1"/>
    <col min="47" max="47" width="40.28515625" style="5" customWidth="1"/>
    <col min="48" max="49" width="16.28515625" style="5" customWidth="1"/>
    <col min="50" max="16384" width="9.140625" style="5"/>
  </cols>
  <sheetData>
    <row r="1" spans="1:48">
      <c r="F1" s="2"/>
      <c r="G1" s="1"/>
      <c r="H1" s="3"/>
      <c r="I1" s="122"/>
      <c r="J1" s="5"/>
      <c r="K1" s="5"/>
      <c r="AQ1" s="5"/>
      <c r="AT1" s="1"/>
      <c r="AU1" s="1"/>
    </row>
    <row r="2" spans="1:48" ht="18.75" customHeight="1">
      <c r="A2" s="255" t="s">
        <v>60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</row>
    <row r="3" spans="1:48" ht="18.75" customHeight="1">
      <c r="A3" s="255" t="s">
        <v>70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</row>
    <row r="4" spans="1:48" ht="20.25" customHeight="1">
      <c r="A4" s="255" t="s">
        <v>71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</row>
    <row r="5" spans="1:48" ht="20.25">
      <c r="A5" s="261" t="s">
        <v>61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</row>
    <row r="6" spans="1:48" ht="20.25">
      <c r="A6" s="261" t="s">
        <v>72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</row>
    <row r="7" spans="1:48" ht="23.25">
      <c r="A7" s="92"/>
      <c r="B7" s="92"/>
      <c r="C7" s="92"/>
      <c r="D7" s="92"/>
      <c r="E7" s="92"/>
      <c r="F7" s="92"/>
      <c r="G7" s="92"/>
      <c r="H7" s="92"/>
      <c r="I7" s="123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</row>
    <row r="8" spans="1:48" ht="18.75" customHeight="1">
      <c r="A8" s="253" t="s">
        <v>0</v>
      </c>
      <c r="B8" s="253" t="s">
        <v>1</v>
      </c>
      <c r="C8" s="253" t="s">
        <v>2</v>
      </c>
      <c r="D8" s="257" t="s">
        <v>3</v>
      </c>
      <c r="E8" s="253" t="s">
        <v>4</v>
      </c>
      <c r="F8" s="258" t="s">
        <v>5</v>
      </c>
      <c r="G8" s="258"/>
      <c r="H8" s="258"/>
      <c r="I8" s="124" t="s">
        <v>6</v>
      </c>
      <c r="J8" s="253" t="s">
        <v>7</v>
      </c>
      <c r="K8" s="253"/>
      <c r="L8" s="253"/>
      <c r="M8" s="253" t="s">
        <v>8</v>
      </c>
      <c r="N8" s="253"/>
      <c r="O8" s="253"/>
      <c r="P8" s="253" t="s">
        <v>9</v>
      </c>
      <c r="Q8" s="253"/>
      <c r="R8" s="253"/>
      <c r="S8" s="253" t="s">
        <v>10</v>
      </c>
      <c r="T8" s="253"/>
      <c r="U8" s="253"/>
      <c r="V8" s="253" t="s">
        <v>11</v>
      </c>
      <c r="W8" s="253"/>
      <c r="X8" s="253"/>
      <c r="Y8" s="253" t="s">
        <v>12</v>
      </c>
      <c r="Z8" s="253"/>
      <c r="AA8" s="253"/>
      <c r="AB8" s="253" t="s">
        <v>13</v>
      </c>
      <c r="AC8" s="253"/>
      <c r="AD8" s="253"/>
      <c r="AE8" s="253" t="s">
        <v>14</v>
      </c>
      <c r="AF8" s="253"/>
      <c r="AG8" s="253"/>
      <c r="AH8" s="253" t="s">
        <v>15</v>
      </c>
      <c r="AI8" s="253"/>
      <c r="AJ8" s="253"/>
      <c r="AK8" s="253" t="s">
        <v>16</v>
      </c>
      <c r="AL8" s="253"/>
      <c r="AM8" s="253"/>
      <c r="AN8" s="253" t="s">
        <v>17</v>
      </c>
      <c r="AO8" s="253"/>
      <c r="AP8" s="253"/>
      <c r="AQ8" s="253" t="s">
        <v>18</v>
      </c>
      <c r="AR8" s="253"/>
      <c r="AS8" s="253"/>
      <c r="AT8" s="254" t="s">
        <v>19</v>
      </c>
      <c r="AU8" s="254" t="s">
        <v>20</v>
      </c>
    </row>
    <row r="9" spans="1:48" s="10" customFormat="1" ht="37.5">
      <c r="A9" s="253"/>
      <c r="B9" s="253"/>
      <c r="C9" s="253"/>
      <c r="D9" s="257"/>
      <c r="E9" s="253"/>
      <c r="F9" s="7" t="s">
        <v>21</v>
      </c>
      <c r="G9" s="7" t="s">
        <v>22</v>
      </c>
      <c r="H9" s="7" t="s">
        <v>23</v>
      </c>
      <c r="I9" s="125" t="s">
        <v>21</v>
      </c>
      <c r="J9" s="9" t="s">
        <v>21</v>
      </c>
      <c r="K9" s="9" t="s">
        <v>22</v>
      </c>
      <c r="L9" s="9" t="s">
        <v>23</v>
      </c>
      <c r="M9" s="9" t="s">
        <v>21</v>
      </c>
      <c r="N9" s="9" t="s">
        <v>22</v>
      </c>
      <c r="O9" s="9" t="s">
        <v>23</v>
      </c>
      <c r="P9" s="9" t="s">
        <v>21</v>
      </c>
      <c r="Q9" s="9" t="s">
        <v>22</v>
      </c>
      <c r="R9" s="9" t="s">
        <v>23</v>
      </c>
      <c r="S9" s="9" t="s">
        <v>21</v>
      </c>
      <c r="T9" s="9" t="s">
        <v>22</v>
      </c>
      <c r="U9" s="9" t="s">
        <v>23</v>
      </c>
      <c r="V9" s="9" t="s">
        <v>21</v>
      </c>
      <c r="W9" s="9" t="s">
        <v>22</v>
      </c>
      <c r="X9" s="9" t="s">
        <v>23</v>
      </c>
      <c r="Y9" s="9" t="s">
        <v>21</v>
      </c>
      <c r="Z9" s="9" t="s">
        <v>22</v>
      </c>
      <c r="AA9" s="9" t="s">
        <v>23</v>
      </c>
      <c r="AB9" s="9" t="s">
        <v>21</v>
      </c>
      <c r="AC9" s="9" t="s">
        <v>22</v>
      </c>
      <c r="AD9" s="9" t="s">
        <v>23</v>
      </c>
      <c r="AE9" s="9" t="s">
        <v>21</v>
      </c>
      <c r="AF9" s="9" t="s">
        <v>22</v>
      </c>
      <c r="AG9" s="9" t="s">
        <v>23</v>
      </c>
      <c r="AH9" s="9" t="s">
        <v>21</v>
      </c>
      <c r="AI9" s="9" t="s">
        <v>22</v>
      </c>
      <c r="AJ9" s="9" t="s">
        <v>23</v>
      </c>
      <c r="AK9" s="9" t="s">
        <v>21</v>
      </c>
      <c r="AL9" s="9" t="s">
        <v>22</v>
      </c>
      <c r="AM9" s="9" t="s">
        <v>23</v>
      </c>
      <c r="AN9" s="9" t="s">
        <v>21</v>
      </c>
      <c r="AO9" s="9" t="s">
        <v>22</v>
      </c>
      <c r="AP9" s="9" t="s">
        <v>23</v>
      </c>
      <c r="AQ9" s="9" t="s">
        <v>21</v>
      </c>
      <c r="AR9" s="9" t="s">
        <v>22</v>
      </c>
      <c r="AS9" s="9" t="s">
        <v>23</v>
      </c>
      <c r="AT9" s="254"/>
      <c r="AU9" s="254"/>
    </row>
    <row r="10" spans="1:48" s="16" customFormat="1">
      <c r="A10" s="88">
        <v>1</v>
      </c>
      <c r="B10" s="88">
        <v>2</v>
      </c>
      <c r="C10" s="88">
        <v>3</v>
      </c>
      <c r="D10" s="88">
        <v>4</v>
      </c>
      <c r="E10" s="88">
        <v>5</v>
      </c>
      <c r="F10" s="12">
        <v>6</v>
      </c>
      <c r="G10" s="12">
        <v>7</v>
      </c>
      <c r="H10" s="12">
        <v>8</v>
      </c>
      <c r="I10" s="126"/>
      <c r="J10" s="89" t="s">
        <v>24</v>
      </c>
      <c r="K10" s="89">
        <v>10</v>
      </c>
      <c r="L10" s="89">
        <v>11</v>
      </c>
      <c r="M10" s="89">
        <v>12</v>
      </c>
      <c r="N10" s="89">
        <v>13</v>
      </c>
      <c r="O10" s="89">
        <v>14</v>
      </c>
      <c r="P10" s="89">
        <v>15</v>
      </c>
      <c r="Q10" s="89">
        <v>16</v>
      </c>
      <c r="R10" s="89">
        <v>17</v>
      </c>
      <c r="S10" s="89">
        <v>18</v>
      </c>
      <c r="T10" s="89">
        <v>19</v>
      </c>
      <c r="U10" s="89">
        <v>20</v>
      </c>
      <c r="V10" s="89">
        <v>21</v>
      </c>
      <c r="W10" s="89">
        <v>22</v>
      </c>
      <c r="X10" s="89">
        <v>23</v>
      </c>
      <c r="Y10" s="89">
        <v>24</v>
      </c>
      <c r="Z10" s="89">
        <v>25</v>
      </c>
      <c r="AA10" s="89">
        <v>26</v>
      </c>
      <c r="AB10" s="89">
        <v>27</v>
      </c>
      <c r="AC10" s="89">
        <v>28</v>
      </c>
      <c r="AD10" s="89">
        <v>29</v>
      </c>
      <c r="AE10" s="89">
        <v>30</v>
      </c>
      <c r="AF10" s="89">
        <v>31</v>
      </c>
      <c r="AG10" s="89">
        <v>32</v>
      </c>
      <c r="AH10" s="89">
        <v>33</v>
      </c>
      <c r="AI10" s="89">
        <v>34</v>
      </c>
      <c r="AJ10" s="89">
        <v>35</v>
      </c>
      <c r="AK10" s="89">
        <v>36</v>
      </c>
      <c r="AL10" s="89">
        <v>37</v>
      </c>
      <c r="AM10" s="89">
        <v>38</v>
      </c>
      <c r="AN10" s="89">
        <v>39</v>
      </c>
      <c r="AO10" s="89">
        <v>40</v>
      </c>
      <c r="AP10" s="89">
        <v>41</v>
      </c>
      <c r="AQ10" s="89" t="s">
        <v>25</v>
      </c>
      <c r="AR10" s="89">
        <v>43</v>
      </c>
      <c r="AS10" s="89">
        <v>44</v>
      </c>
      <c r="AT10" s="89" t="s">
        <v>26</v>
      </c>
      <c r="AU10" s="14" t="s">
        <v>27</v>
      </c>
      <c r="AV10" s="15"/>
    </row>
    <row r="11" spans="1:48" s="16" customFormat="1" ht="80.25" customHeight="1">
      <c r="A11" s="232" t="s">
        <v>51</v>
      </c>
      <c r="B11" s="235" t="s">
        <v>46</v>
      </c>
      <c r="C11" s="229" t="s">
        <v>28</v>
      </c>
      <c r="D11" s="223" t="s">
        <v>51</v>
      </c>
      <c r="E11" s="57" t="s">
        <v>48</v>
      </c>
      <c r="F11" s="74">
        <f>F12+F13+F14+F15</f>
        <v>60738.399999999994</v>
      </c>
      <c r="G11" s="76">
        <f t="shared" ref="G11:AQ11" si="0">G12+G13+G14+G15</f>
        <v>239.2</v>
      </c>
      <c r="H11" s="74">
        <f t="shared" si="0"/>
        <v>0</v>
      </c>
      <c r="I11" s="127">
        <f t="shared" si="0"/>
        <v>60738.5</v>
      </c>
      <c r="J11" s="74">
        <f t="shared" si="0"/>
        <v>0</v>
      </c>
      <c r="K11" s="74">
        <f t="shared" si="0"/>
        <v>0</v>
      </c>
      <c r="L11" s="74">
        <f t="shared" si="0"/>
        <v>0</v>
      </c>
      <c r="M11" s="74">
        <f t="shared" si="0"/>
        <v>0</v>
      </c>
      <c r="N11" s="74">
        <f t="shared" si="0"/>
        <v>0</v>
      </c>
      <c r="O11" s="74">
        <f t="shared" si="0"/>
        <v>0</v>
      </c>
      <c r="P11" s="74">
        <f t="shared" si="0"/>
        <v>239.2</v>
      </c>
      <c r="Q11" s="74">
        <f t="shared" si="0"/>
        <v>239.2</v>
      </c>
      <c r="R11" s="146">
        <v>1</v>
      </c>
      <c r="S11" s="74">
        <f>S12+S13+S14+S15</f>
        <v>60499.299999999996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4">
        <f t="shared" si="0"/>
        <v>0</v>
      </c>
      <c r="X11" s="74">
        <f t="shared" si="0"/>
        <v>0</v>
      </c>
      <c r="Y11" s="74">
        <f t="shared" si="0"/>
        <v>0</v>
      </c>
      <c r="Z11" s="74">
        <f t="shared" si="0"/>
        <v>0</v>
      </c>
      <c r="AA11" s="74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4">
        <f t="shared" si="0"/>
        <v>0</v>
      </c>
      <c r="AF11" s="74">
        <f t="shared" si="0"/>
        <v>0</v>
      </c>
      <c r="AG11" s="74">
        <f t="shared" si="0"/>
        <v>0</v>
      </c>
      <c r="AH11" s="74">
        <f t="shared" si="0"/>
        <v>0</v>
      </c>
      <c r="AI11" s="74">
        <f t="shared" si="0"/>
        <v>0</v>
      </c>
      <c r="AJ11" s="74">
        <f t="shared" si="0"/>
        <v>0</v>
      </c>
      <c r="AK11" s="74">
        <f t="shared" si="0"/>
        <v>0</v>
      </c>
      <c r="AL11" s="74">
        <f t="shared" si="0"/>
        <v>0</v>
      </c>
      <c r="AM11" s="74">
        <f t="shared" si="0"/>
        <v>0</v>
      </c>
      <c r="AN11" s="74">
        <f t="shared" si="0"/>
        <v>0</v>
      </c>
      <c r="AO11" s="74">
        <f t="shared" si="0"/>
        <v>0</v>
      </c>
      <c r="AP11" s="74">
        <f t="shared" si="0"/>
        <v>0</v>
      </c>
      <c r="AQ11" s="74">
        <f t="shared" si="0"/>
        <v>0</v>
      </c>
      <c r="AR11" s="89"/>
      <c r="AS11" s="17"/>
      <c r="AT11" s="262" t="s">
        <v>73</v>
      </c>
      <c r="AU11" s="262" t="s">
        <v>74</v>
      </c>
    </row>
    <row r="12" spans="1:48" s="10" customFormat="1" ht="37.5">
      <c r="A12" s="233"/>
      <c r="B12" s="236"/>
      <c r="C12" s="230"/>
      <c r="D12" s="224"/>
      <c r="E12" s="39" t="s">
        <v>35</v>
      </c>
      <c r="F12" s="93">
        <v>0</v>
      </c>
      <c r="G12" s="20"/>
      <c r="H12" s="20"/>
      <c r="I12" s="128">
        <f>J12+M12+P12+S12+V12+Y12+AB12+AE12+AH12+AK12+AN12+AQ12</f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4">
        <v>0</v>
      </c>
      <c r="P12" s="25">
        <v>0</v>
      </c>
      <c r="Q12" s="25">
        <v>0</v>
      </c>
      <c r="R12" s="23">
        <v>0</v>
      </c>
      <c r="S12" s="25">
        <v>0</v>
      </c>
      <c r="T12" s="22"/>
      <c r="U12" s="23"/>
      <c r="V12" s="22">
        <v>0</v>
      </c>
      <c r="W12" s="22"/>
      <c r="X12" s="23"/>
      <c r="Y12" s="22">
        <v>0</v>
      </c>
      <c r="Z12" s="22"/>
      <c r="AA12" s="23"/>
      <c r="AB12" s="22">
        <v>0</v>
      </c>
      <c r="AC12" s="22"/>
      <c r="AD12" s="23"/>
      <c r="AE12" s="22">
        <v>0</v>
      </c>
      <c r="AF12" s="22"/>
      <c r="AG12" s="23"/>
      <c r="AH12" s="22">
        <v>0</v>
      </c>
      <c r="AI12" s="22"/>
      <c r="AJ12" s="22"/>
      <c r="AK12" s="22">
        <v>0</v>
      </c>
      <c r="AL12" s="22"/>
      <c r="AM12" s="22"/>
      <c r="AN12" s="26">
        <v>0</v>
      </c>
      <c r="AO12" s="22"/>
      <c r="AP12" s="22"/>
      <c r="AQ12" s="25">
        <v>0</v>
      </c>
      <c r="AR12" s="22">
        <v>0</v>
      </c>
      <c r="AS12" s="22">
        <v>0</v>
      </c>
      <c r="AT12" s="263"/>
      <c r="AU12" s="263"/>
    </row>
    <row r="13" spans="1:48" s="10" customFormat="1" ht="75">
      <c r="A13" s="233"/>
      <c r="B13" s="236"/>
      <c r="C13" s="230"/>
      <c r="D13" s="224"/>
      <c r="E13" s="19" t="s">
        <v>29</v>
      </c>
      <c r="F13" s="98">
        <v>48726.2</v>
      </c>
      <c r="G13" s="20"/>
      <c r="H13" s="20"/>
      <c r="I13" s="128">
        <f t="shared" ref="I13:I52" si="1">J13+M13+P13+S13+V13+Y13+AB13+AE13+AH13+AK13+AN13+AQ13</f>
        <v>48726.2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4">
        <v>0</v>
      </c>
      <c r="P13" s="25">
        <v>0</v>
      </c>
      <c r="Q13" s="25">
        <v>0</v>
      </c>
      <c r="R13" s="23">
        <v>0</v>
      </c>
      <c r="S13" s="99">
        <v>48726.2</v>
      </c>
      <c r="T13" s="22"/>
      <c r="U13" s="23"/>
      <c r="V13" s="22">
        <v>0</v>
      </c>
      <c r="W13" s="22"/>
      <c r="X13" s="23"/>
      <c r="Y13" s="22">
        <v>0</v>
      </c>
      <c r="Z13" s="22"/>
      <c r="AA13" s="23"/>
      <c r="AB13" s="22">
        <v>0</v>
      </c>
      <c r="AC13" s="22"/>
      <c r="AD13" s="23"/>
      <c r="AE13" s="22">
        <v>0</v>
      </c>
      <c r="AF13" s="22"/>
      <c r="AG13" s="23"/>
      <c r="AH13" s="22">
        <v>0</v>
      </c>
      <c r="AI13" s="22"/>
      <c r="AJ13" s="22"/>
      <c r="AK13" s="22">
        <v>0</v>
      </c>
      <c r="AL13" s="22"/>
      <c r="AM13" s="22"/>
      <c r="AN13" s="26">
        <v>0</v>
      </c>
      <c r="AO13" s="22"/>
      <c r="AP13" s="22"/>
      <c r="AQ13" s="25">
        <v>0</v>
      </c>
      <c r="AR13" s="22"/>
      <c r="AS13" s="22"/>
      <c r="AT13" s="263"/>
      <c r="AU13" s="263"/>
    </row>
    <row r="14" spans="1:48" s="10" customFormat="1" ht="56.25">
      <c r="A14" s="233"/>
      <c r="B14" s="236"/>
      <c r="C14" s="230"/>
      <c r="D14" s="224"/>
      <c r="E14" s="19" t="s">
        <v>30</v>
      </c>
      <c r="F14" s="98">
        <v>12012.2</v>
      </c>
      <c r="G14" s="119">
        <f>K14+N14+Q14</f>
        <v>239.2</v>
      </c>
      <c r="H14" s="20"/>
      <c r="I14" s="128">
        <f>J14+M14+P14+S14+V14+Y14+AB14+AE14+AH14+AK14+AN14+AQ14</f>
        <v>12012.300000000001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4">
        <v>0</v>
      </c>
      <c r="P14" s="99">
        <v>239.2</v>
      </c>
      <c r="Q14" s="99">
        <v>239.2</v>
      </c>
      <c r="R14" s="23">
        <v>1</v>
      </c>
      <c r="S14" s="99">
        <f>2564.6+9208.5</f>
        <v>11773.1</v>
      </c>
      <c r="T14" s="22"/>
      <c r="U14" s="23"/>
      <c r="V14" s="22">
        <v>0</v>
      </c>
      <c r="W14" s="22"/>
      <c r="X14" s="23"/>
      <c r="Y14" s="22">
        <v>0</v>
      </c>
      <c r="Z14" s="22"/>
      <c r="AA14" s="23"/>
      <c r="AB14" s="22">
        <v>0</v>
      </c>
      <c r="AC14" s="22"/>
      <c r="AD14" s="23"/>
      <c r="AE14" s="22">
        <v>0</v>
      </c>
      <c r="AF14" s="22"/>
      <c r="AG14" s="23"/>
      <c r="AH14" s="22">
        <v>0</v>
      </c>
      <c r="AI14" s="22"/>
      <c r="AJ14" s="22"/>
      <c r="AK14" s="22">
        <v>0</v>
      </c>
      <c r="AL14" s="22"/>
      <c r="AM14" s="22"/>
      <c r="AN14" s="26">
        <v>0</v>
      </c>
      <c r="AO14" s="22"/>
      <c r="AP14" s="22"/>
      <c r="AQ14" s="111">
        <f>9208.5-9208.5</f>
        <v>0</v>
      </c>
      <c r="AR14" s="22"/>
      <c r="AS14" s="22"/>
      <c r="AT14" s="263"/>
      <c r="AU14" s="263"/>
    </row>
    <row r="15" spans="1:48" s="10" customFormat="1" ht="37.5">
      <c r="A15" s="234"/>
      <c r="B15" s="237"/>
      <c r="C15" s="231"/>
      <c r="D15" s="225"/>
      <c r="E15" s="39" t="s">
        <v>49</v>
      </c>
      <c r="F15" s="93">
        <v>0</v>
      </c>
      <c r="G15" s="20"/>
      <c r="H15" s="20"/>
      <c r="I15" s="128">
        <f t="shared" si="1"/>
        <v>0</v>
      </c>
      <c r="J15" s="25">
        <v>0</v>
      </c>
      <c r="K15" s="25">
        <v>0</v>
      </c>
      <c r="L15" s="23">
        <v>0</v>
      </c>
      <c r="M15" s="25">
        <v>0</v>
      </c>
      <c r="N15" s="25">
        <v>0</v>
      </c>
      <c r="O15" s="24">
        <v>0</v>
      </c>
      <c r="P15" s="25">
        <v>0</v>
      </c>
      <c r="Q15" s="25">
        <v>0</v>
      </c>
      <c r="R15" s="23">
        <v>0</v>
      </c>
      <c r="S15" s="25">
        <v>0</v>
      </c>
      <c r="T15" s="22"/>
      <c r="U15" s="23"/>
      <c r="V15" s="22">
        <v>0</v>
      </c>
      <c r="W15" s="22"/>
      <c r="X15" s="23"/>
      <c r="Y15" s="22">
        <v>0</v>
      </c>
      <c r="Z15" s="22"/>
      <c r="AA15" s="23"/>
      <c r="AB15" s="22">
        <v>0</v>
      </c>
      <c r="AC15" s="22"/>
      <c r="AD15" s="23"/>
      <c r="AE15" s="22">
        <v>0</v>
      </c>
      <c r="AF15" s="22"/>
      <c r="AG15" s="23"/>
      <c r="AH15" s="22">
        <v>0</v>
      </c>
      <c r="AI15" s="22"/>
      <c r="AJ15" s="22"/>
      <c r="AK15" s="22">
        <v>0</v>
      </c>
      <c r="AL15" s="22"/>
      <c r="AM15" s="22"/>
      <c r="AN15" s="26">
        <v>0</v>
      </c>
      <c r="AO15" s="22"/>
      <c r="AP15" s="22"/>
      <c r="AQ15" s="25">
        <v>0</v>
      </c>
      <c r="AR15" s="22">
        <v>0</v>
      </c>
      <c r="AS15" s="22">
        <v>0</v>
      </c>
      <c r="AT15" s="264"/>
      <c r="AU15" s="264"/>
    </row>
    <row r="16" spans="1:48" s="10" customFormat="1">
      <c r="A16" s="232" t="s">
        <v>62</v>
      </c>
      <c r="B16" s="235" t="s">
        <v>64</v>
      </c>
      <c r="C16" s="229" t="s">
        <v>28</v>
      </c>
      <c r="D16" s="223" t="s">
        <v>86</v>
      </c>
      <c r="E16" s="57" t="s">
        <v>48</v>
      </c>
      <c r="F16" s="93">
        <f>SUM(F17:F20)</f>
        <v>0</v>
      </c>
      <c r="G16" s="20">
        <f t="shared" ref="G16:AQ16" si="2">SUM(G17:G20)</f>
        <v>0</v>
      </c>
      <c r="H16" s="20">
        <f t="shared" si="2"/>
        <v>0</v>
      </c>
      <c r="I16" s="129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v>0</v>
      </c>
      <c r="P16" s="20">
        <f t="shared" si="2"/>
        <v>0</v>
      </c>
      <c r="Q16" s="20">
        <f t="shared" si="2"/>
        <v>0</v>
      </c>
      <c r="R16" s="20">
        <f t="shared" si="2"/>
        <v>0</v>
      </c>
      <c r="S16" s="20">
        <f t="shared" si="2"/>
        <v>0</v>
      </c>
      <c r="T16" s="20">
        <f t="shared" si="2"/>
        <v>0</v>
      </c>
      <c r="U16" s="20">
        <f t="shared" si="2"/>
        <v>0</v>
      </c>
      <c r="V16" s="20">
        <f t="shared" si="2"/>
        <v>0</v>
      </c>
      <c r="W16" s="20">
        <f t="shared" si="2"/>
        <v>0</v>
      </c>
      <c r="X16" s="20">
        <f t="shared" si="2"/>
        <v>0</v>
      </c>
      <c r="Y16" s="20">
        <f t="shared" si="2"/>
        <v>0</v>
      </c>
      <c r="Z16" s="20">
        <f t="shared" si="2"/>
        <v>0</v>
      </c>
      <c r="AA16" s="20">
        <f t="shared" si="2"/>
        <v>0</v>
      </c>
      <c r="AB16" s="20">
        <f t="shared" si="2"/>
        <v>0</v>
      </c>
      <c r="AC16" s="20">
        <f t="shared" si="2"/>
        <v>0</v>
      </c>
      <c r="AD16" s="20">
        <f t="shared" si="2"/>
        <v>0</v>
      </c>
      <c r="AE16" s="20">
        <f t="shared" si="2"/>
        <v>0</v>
      </c>
      <c r="AF16" s="20">
        <f t="shared" si="2"/>
        <v>0</v>
      </c>
      <c r="AG16" s="20">
        <f t="shared" si="2"/>
        <v>0</v>
      </c>
      <c r="AH16" s="20">
        <f t="shared" si="2"/>
        <v>0</v>
      </c>
      <c r="AI16" s="20">
        <f t="shared" si="2"/>
        <v>0</v>
      </c>
      <c r="AJ16" s="20">
        <f t="shared" si="2"/>
        <v>0</v>
      </c>
      <c r="AK16" s="20">
        <f t="shared" si="2"/>
        <v>0</v>
      </c>
      <c r="AL16" s="20">
        <f t="shared" si="2"/>
        <v>0</v>
      </c>
      <c r="AM16" s="20">
        <f t="shared" si="2"/>
        <v>0</v>
      </c>
      <c r="AN16" s="20">
        <f t="shared" si="2"/>
        <v>0</v>
      </c>
      <c r="AO16" s="20">
        <f t="shared" si="2"/>
        <v>0</v>
      </c>
      <c r="AP16" s="20">
        <f t="shared" si="2"/>
        <v>0</v>
      </c>
      <c r="AQ16" s="20">
        <f t="shared" si="2"/>
        <v>0</v>
      </c>
      <c r="AR16" s="22"/>
      <c r="AS16" s="22"/>
      <c r="AT16" s="265"/>
      <c r="AU16" s="265"/>
    </row>
    <row r="17" spans="1:47" s="10" customFormat="1" ht="37.5">
      <c r="A17" s="233"/>
      <c r="B17" s="236"/>
      <c r="C17" s="230"/>
      <c r="D17" s="224"/>
      <c r="E17" s="39" t="s">
        <v>35</v>
      </c>
      <c r="F17" s="93">
        <v>0</v>
      </c>
      <c r="G17" s="20"/>
      <c r="H17" s="20"/>
      <c r="I17" s="128"/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4">
        <v>0</v>
      </c>
      <c r="P17" s="25">
        <v>0</v>
      </c>
      <c r="Q17" s="22">
        <v>0</v>
      </c>
      <c r="R17" s="24">
        <v>0</v>
      </c>
      <c r="S17" s="22">
        <v>0</v>
      </c>
      <c r="T17" s="22"/>
      <c r="U17" s="23"/>
      <c r="V17" s="22">
        <v>0</v>
      </c>
      <c r="W17" s="22"/>
      <c r="X17" s="24"/>
      <c r="Y17" s="25">
        <v>0</v>
      </c>
      <c r="Z17" s="22"/>
      <c r="AA17" s="23"/>
      <c r="AB17" s="22">
        <v>0</v>
      </c>
      <c r="AC17" s="22"/>
      <c r="AD17" s="23"/>
      <c r="AE17" s="22">
        <v>0</v>
      </c>
      <c r="AF17" s="22"/>
      <c r="AG17" s="24"/>
      <c r="AH17" s="25">
        <v>0</v>
      </c>
      <c r="AI17" s="22"/>
      <c r="AJ17" s="22"/>
      <c r="AK17" s="22">
        <v>0</v>
      </c>
      <c r="AL17" s="22"/>
      <c r="AM17" s="23"/>
      <c r="AN17" s="22">
        <v>0</v>
      </c>
      <c r="AO17" s="22"/>
      <c r="AP17" s="24"/>
      <c r="AQ17" s="25">
        <v>0</v>
      </c>
      <c r="AR17" s="22"/>
      <c r="AS17" s="22"/>
      <c r="AT17" s="266"/>
      <c r="AU17" s="266"/>
    </row>
    <row r="18" spans="1:47" s="10" customFormat="1" ht="75">
      <c r="A18" s="233"/>
      <c r="B18" s="236"/>
      <c r="C18" s="230"/>
      <c r="D18" s="224"/>
      <c r="E18" s="19" t="s">
        <v>29</v>
      </c>
      <c r="F18" s="93">
        <v>0</v>
      </c>
      <c r="G18" s="20"/>
      <c r="H18" s="20"/>
      <c r="I18" s="128"/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4">
        <v>0</v>
      </c>
      <c r="P18" s="25">
        <v>0</v>
      </c>
      <c r="Q18" s="22">
        <v>0</v>
      </c>
      <c r="R18" s="24">
        <v>0</v>
      </c>
      <c r="S18" s="22">
        <v>0</v>
      </c>
      <c r="T18" s="22"/>
      <c r="U18" s="23"/>
      <c r="V18" s="22">
        <v>0</v>
      </c>
      <c r="W18" s="22"/>
      <c r="X18" s="24"/>
      <c r="Y18" s="25">
        <v>0</v>
      </c>
      <c r="Z18" s="22"/>
      <c r="AA18" s="23"/>
      <c r="AB18" s="22">
        <v>0</v>
      </c>
      <c r="AC18" s="22"/>
      <c r="AD18" s="23"/>
      <c r="AE18" s="22">
        <v>0</v>
      </c>
      <c r="AF18" s="22"/>
      <c r="AG18" s="24"/>
      <c r="AH18" s="25">
        <v>0</v>
      </c>
      <c r="AI18" s="22"/>
      <c r="AJ18" s="22"/>
      <c r="AK18" s="22">
        <v>0</v>
      </c>
      <c r="AL18" s="22"/>
      <c r="AM18" s="23"/>
      <c r="AN18" s="22">
        <v>0</v>
      </c>
      <c r="AO18" s="22"/>
      <c r="AP18" s="24"/>
      <c r="AQ18" s="25">
        <v>0</v>
      </c>
      <c r="AR18" s="22"/>
      <c r="AS18" s="22"/>
      <c r="AT18" s="266"/>
      <c r="AU18" s="266"/>
    </row>
    <row r="19" spans="1:47" s="10" customFormat="1" ht="75" customHeight="1">
      <c r="A19" s="233"/>
      <c r="B19" s="236"/>
      <c r="C19" s="230"/>
      <c r="D19" s="224"/>
      <c r="E19" s="19" t="s">
        <v>30</v>
      </c>
      <c r="F19" s="93">
        <v>0</v>
      </c>
      <c r="G19" s="20"/>
      <c r="H19" s="20"/>
      <c r="I19" s="128"/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4">
        <v>0</v>
      </c>
      <c r="P19" s="25">
        <v>0</v>
      </c>
      <c r="Q19" s="22">
        <v>0</v>
      </c>
      <c r="R19" s="24">
        <v>0</v>
      </c>
      <c r="S19" s="22">
        <v>0</v>
      </c>
      <c r="T19" s="22"/>
      <c r="U19" s="23"/>
      <c r="V19" s="22">
        <v>0</v>
      </c>
      <c r="W19" s="22"/>
      <c r="X19" s="24"/>
      <c r="Y19" s="25">
        <v>0</v>
      </c>
      <c r="Z19" s="22"/>
      <c r="AA19" s="23"/>
      <c r="AB19" s="22">
        <v>0</v>
      </c>
      <c r="AC19" s="22"/>
      <c r="AD19" s="23"/>
      <c r="AE19" s="22">
        <v>0</v>
      </c>
      <c r="AF19" s="22"/>
      <c r="AG19" s="24"/>
      <c r="AH19" s="25">
        <v>0</v>
      </c>
      <c r="AI19" s="22"/>
      <c r="AJ19" s="22"/>
      <c r="AK19" s="22">
        <v>0</v>
      </c>
      <c r="AL19" s="22"/>
      <c r="AM19" s="23"/>
      <c r="AN19" s="22">
        <v>0</v>
      </c>
      <c r="AO19" s="22"/>
      <c r="AP19" s="24"/>
      <c r="AQ19" s="25">
        <v>0</v>
      </c>
      <c r="AR19" s="22"/>
      <c r="AS19" s="22"/>
      <c r="AT19" s="266"/>
      <c r="AU19" s="266"/>
    </row>
    <row r="20" spans="1:47" s="10" customFormat="1" ht="37.5">
      <c r="A20" s="234"/>
      <c r="B20" s="237"/>
      <c r="C20" s="231"/>
      <c r="D20" s="225"/>
      <c r="E20" s="55" t="s">
        <v>49</v>
      </c>
      <c r="F20" s="93">
        <v>0</v>
      </c>
      <c r="G20" s="20"/>
      <c r="H20" s="20"/>
      <c r="I20" s="128"/>
      <c r="J20" s="25">
        <v>0</v>
      </c>
      <c r="K20" s="25">
        <v>0</v>
      </c>
      <c r="L20" s="23">
        <v>0</v>
      </c>
      <c r="M20" s="25">
        <v>0</v>
      </c>
      <c r="N20" s="25">
        <v>0</v>
      </c>
      <c r="O20" s="24">
        <v>0</v>
      </c>
      <c r="P20" s="25">
        <v>0</v>
      </c>
      <c r="Q20" s="25">
        <v>0</v>
      </c>
      <c r="R20" s="24">
        <v>0</v>
      </c>
      <c r="S20" s="25">
        <v>0</v>
      </c>
      <c r="T20" s="25"/>
      <c r="U20" s="23"/>
      <c r="V20" s="25">
        <v>0</v>
      </c>
      <c r="W20" s="25"/>
      <c r="X20" s="24"/>
      <c r="Y20" s="25">
        <v>0</v>
      </c>
      <c r="Z20" s="22"/>
      <c r="AA20" s="23"/>
      <c r="AB20" s="25">
        <v>0</v>
      </c>
      <c r="AC20" s="25"/>
      <c r="AD20" s="23"/>
      <c r="AE20" s="25">
        <v>0</v>
      </c>
      <c r="AF20" s="25"/>
      <c r="AG20" s="24"/>
      <c r="AH20" s="25">
        <v>0</v>
      </c>
      <c r="AI20" s="22"/>
      <c r="AJ20" s="22"/>
      <c r="AK20" s="25">
        <v>0</v>
      </c>
      <c r="AL20" s="25"/>
      <c r="AM20" s="23"/>
      <c r="AN20" s="25">
        <v>0</v>
      </c>
      <c r="AO20" s="25"/>
      <c r="AP20" s="24"/>
      <c r="AQ20" s="25">
        <v>0</v>
      </c>
      <c r="AR20" s="22"/>
      <c r="AS20" s="22"/>
      <c r="AT20" s="267"/>
      <c r="AU20" s="267"/>
    </row>
    <row r="21" spans="1:47" s="10" customFormat="1">
      <c r="A21" s="232" t="s">
        <v>63</v>
      </c>
      <c r="B21" s="235" t="s">
        <v>33</v>
      </c>
      <c r="C21" s="229" t="s">
        <v>31</v>
      </c>
      <c r="D21" s="223" t="s">
        <v>51</v>
      </c>
      <c r="E21" s="59" t="s">
        <v>48</v>
      </c>
      <c r="F21" s="74">
        <f t="shared" ref="F21:AQ21" si="3">F22+F23+F24+F25</f>
        <v>11577.8</v>
      </c>
      <c r="G21" s="76">
        <f t="shared" si="3"/>
        <v>3024.8</v>
      </c>
      <c r="H21" s="74">
        <f t="shared" si="3"/>
        <v>0</v>
      </c>
      <c r="I21" s="127">
        <f t="shared" si="3"/>
        <v>11577.8</v>
      </c>
      <c r="J21" s="74">
        <f t="shared" si="3"/>
        <v>1331.8</v>
      </c>
      <c r="K21" s="74">
        <f t="shared" si="3"/>
        <v>1331.8</v>
      </c>
      <c r="L21" s="147">
        <f t="shared" si="3"/>
        <v>1</v>
      </c>
      <c r="M21" s="74">
        <f t="shared" si="3"/>
        <v>3814.7</v>
      </c>
      <c r="N21" s="74">
        <f t="shared" si="3"/>
        <v>1693</v>
      </c>
      <c r="O21" s="147">
        <f t="shared" si="3"/>
        <v>0.443</v>
      </c>
      <c r="P21" s="74">
        <f t="shared" si="3"/>
        <v>6431.3</v>
      </c>
      <c r="Q21" s="74">
        <f t="shared" si="3"/>
        <v>0</v>
      </c>
      <c r="R21" s="74">
        <f t="shared" si="3"/>
        <v>0</v>
      </c>
      <c r="S21" s="74">
        <f t="shared" si="3"/>
        <v>0</v>
      </c>
      <c r="T21" s="74">
        <f t="shared" si="3"/>
        <v>0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74">
        <f t="shared" si="3"/>
        <v>0</v>
      </c>
      <c r="AA21" s="74">
        <f t="shared" si="3"/>
        <v>0</v>
      </c>
      <c r="AB21" s="74">
        <f t="shared" si="3"/>
        <v>0</v>
      </c>
      <c r="AC21" s="74">
        <f t="shared" si="3"/>
        <v>0</v>
      </c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0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22">
        <v>0</v>
      </c>
      <c r="AS21" s="22">
        <v>0</v>
      </c>
      <c r="AT21" s="226" t="s">
        <v>75</v>
      </c>
      <c r="AU21" s="226" t="s">
        <v>76</v>
      </c>
    </row>
    <row r="22" spans="1:47" s="10" customFormat="1" ht="37.5">
      <c r="A22" s="233"/>
      <c r="B22" s="236"/>
      <c r="C22" s="230"/>
      <c r="D22" s="224"/>
      <c r="E22" s="39" t="s">
        <v>35</v>
      </c>
      <c r="F22" s="93">
        <v>0</v>
      </c>
      <c r="G22" s="29"/>
      <c r="H22" s="29"/>
      <c r="I22" s="128">
        <f t="shared" si="1"/>
        <v>0</v>
      </c>
      <c r="J22" s="22">
        <v>0</v>
      </c>
      <c r="K22" s="22">
        <v>0</v>
      </c>
      <c r="L22" s="23">
        <v>0</v>
      </c>
      <c r="M22" s="22">
        <v>0</v>
      </c>
      <c r="N22" s="22">
        <v>0</v>
      </c>
      <c r="O22" s="24">
        <v>0</v>
      </c>
      <c r="P22" s="22">
        <v>0</v>
      </c>
      <c r="Q22" s="22">
        <v>0</v>
      </c>
      <c r="R22" s="23">
        <v>0</v>
      </c>
      <c r="S22" s="22">
        <v>0</v>
      </c>
      <c r="T22" s="22"/>
      <c r="U22" s="23"/>
      <c r="V22" s="22">
        <v>0</v>
      </c>
      <c r="W22" s="22"/>
      <c r="X22" s="23"/>
      <c r="Y22" s="22">
        <v>0</v>
      </c>
      <c r="Z22" s="22"/>
      <c r="AA22" s="23"/>
      <c r="AB22" s="22">
        <v>0</v>
      </c>
      <c r="AC22" s="22"/>
      <c r="AD22" s="23"/>
      <c r="AE22" s="22">
        <v>0</v>
      </c>
      <c r="AF22" s="22"/>
      <c r="AG22" s="23"/>
      <c r="AH22" s="22">
        <v>0</v>
      </c>
      <c r="AI22" s="22"/>
      <c r="AJ22" s="22"/>
      <c r="AK22" s="22">
        <v>0</v>
      </c>
      <c r="AL22" s="22"/>
      <c r="AM22" s="22"/>
      <c r="AN22" s="22">
        <v>0</v>
      </c>
      <c r="AO22" s="22"/>
      <c r="AP22" s="22"/>
      <c r="AQ22" s="22">
        <v>0</v>
      </c>
      <c r="AR22" s="22"/>
      <c r="AS22" s="22"/>
      <c r="AT22" s="227"/>
      <c r="AU22" s="227"/>
    </row>
    <row r="23" spans="1:47" s="10" customFormat="1" ht="75">
      <c r="A23" s="233"/>
      <c r="B23" s="236"/>
      <c r="C23" s="230"/>
      <c r="D23" s="224"/>
      <c r="E23" s="19" t="s">
        <v>29</v>
      </c>
      <c r="F23" s="93">
        <v>0</v>
      </c>
      <c r="G23" s="29"/>
      <c r="H23" s="29"/>
      <c r="I23" s="128">
        <f t="shared" si="1"/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4">
        <v>0</v>
      </c>
      <c r="P23" s="22">
        <v>0</v>
      </c>
      <c r="Q23" s="22">
        <v>0</v>
      </c>
      <c r="R23" s="23">
        <v>0</v>
      </c>
      <c r="S23" s="22">
        <v>0</v>
      </c>
      <c r="T23" s="22"/>
      <c r="U23" s="23"/>
      <c r="V23" s="22">
        <v>0</v>
      </c>
      <c r="W23" s="22"/>
      <c r="X23" s="23"/>
      <c r="Y23" s="22">
        <v>0</v>
      </c>
      <c r="Z23" s="22"/>
      <c r="AA23" s="23"/>
      <c r="AB23" s="22">
        <v>0</v>
      </c>
      <c r="AC23" s="22"/>
      <c r="AD23" s="23"/>
      <c r="AE23" s="22">
        <v>0</v>
      </c>
      <c r="AF23" s="22"/>
      <c r="AG23" s="23"/>
      <c r="AH23" s="22">
        <v>0</v>
      </c>
      <c r="AI23" s="22"/>
      <c r="AJ23" s="22"/>
      <c r="AK23" s="22">
        <v>0</v>
      </c>
      <c r="AL23" s="22"/>
      <c r="AM23" s="22"/>
      <c r="AN23" s="22">
        <v>0</v>
      </c>
      <c r="AO23" s="22"/>
      <c r="AP23" s="22"/>
      <c r="AQ23" s="22">
        <v>0</v>
      </c>
      <c r="AR23" s="22"/>
      <c r="AS23" s="22"/>
      <c r="AT23" s="227"/>
      <c r="AU23" s="227"/>
    </row>
    <row r="24" spans="1:47" s="10" customFormat="1" ht="56.25">
      <c r="A24" s="233"/>
      <c r="B24" s="236"/>
      <c r="C24" s="230"/>
      <c r="D24" s="224"/>
      <c r="E24" s="19" t="s">
        <v>30</v>
      </c>
      <c r="F24" s="98">
        <v>11577.8</v>
      </c>
      <c r="G24" s="120">
        <f>K24+N24+Q24</f>
        <v>3024.8</v>
      </c>
      <c r="H24" s="29"/>
      <c r="I24" s="128">
        <f t="shared" si="1"/>
        <v>11577.8</v>
      </c>
      <c r="J24" s="100">
        <v>1331.8</v>
      </c>
      <c r="K24" s="100">
        <v>1331.8</v>
      </c>
      <c r="L24" s="101">
        <v>1</v>
      </c>
      <c r="M24" s="100">
        <v>3814.7</v>
      </c>
      <c r="N24" s="100">
        <v>1693</v>
      </c>
      <c r="O24" s="102">
        <v>0.443</v>
      </c>
      <c r="P24" s="108">
        <f>0+6431.3</f>
        <v>6431.3</v>
      </c>
      <c r="Q24" s="103">
        <v>0</v>
      </c>
      <c r="R24" s="101">
        <v>0</v>
      </c>
      <c r="S24" s="22">
        <v>0</v>
      </c>
      <c r="T24" s="22"/>
      <c r="U24" s="23"/>
      <c r="V24" s="22">
        <v>0</v>
      </c>
      <c r="W24" s="22"/>
      <c r="X24" s="23"/>
      <c r="Y24" s="109">
        <f>6431.3-6431.3</f>
        <v>0</v>
      </c>
      <c r="Z24" s="22"/>
      <c r="AA24" s="23"/>
      <c r="AB24" s="22">
        <v>0</v>
      </c>
      <c r="AC24" s="22"/>
      <c r="AD24" s="23"/>
      <c r="AE24" s="22">
        <v>0</v>
      </c>
      <c r="AF24" s="22"/>
      <c r="AG24" s="23"/>
      <c r="AH24" s="22">
        <v>0</v>
      </c>
      <c r="AI24" s="22"/>
      <c r="AJ24" s="22"/>
      <c r="AK24" s="22">
        <v>0</v>
      </c>
      <c r="AL24" s="22"/>
      <c r="AM24" s="22"/>
      <c r="AN24" s="22">
        <v>0</v>
      </c>
      <c r="AO24" s="22"/>
      <c r="AP24" s="22"/>
      <c r="AQ24" s="22">
        <v>0</v>
      </c>
      <c r="AR24" s="22"/>
      <c r="AS24" s="22"/>
      <c r="AT24" s="227"/>
      <c r="AU24" s="227"/>
    </row>
    <row r="25" spans="1:47" s="10" customFormat="1" ht="37.5">
      <c r="A25" s="233"/>
      <c r="B25" s="237"/>
      <c r="C25" s="231"/>
      <c r="D25" s="225"/>
      <c r="E25" s="55" t="s">
        <v>49</v>
      </c>
      <c r="F25" s="93">
        <v>0</v>
      </c>
      <c r="G25" s="120">
        <f t="shared" ref="G25:G52" si="4">K25+N25+Q25</f>
        <v>0</v>
      </c>
      <c r="H25" s="29"/>
      <c r="I25" s="128">
        <f t="shared" si="1"/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4">
        <v>0</v>
      </c>
      <c r="P25" s="22">
        <v>0</v>
      </c>
      <c r="Q25" s="22">
        <v>0</v>
      </c>
      <c r="R25" s="23">
        <v>0</v>
      </c>
      <c r="S25" s="22">
        <v>0</v>
      </c>
      <c r="T25" s="22"/>
      <c r="U25" s="23"/>
      <c r="V25" s="22">
        <v>0</v>
      </c>
      <c r="W25" s="22"/>
      <c r="X25" s="23"/>
      <c r="Y25" s="22">
        <v>0</v>
      </c>
      <c r="Z25" s="22"/>
      <c r="AA25" s="23"/>
      <c r="AB25" s="22">
        <v>0</v>
      </c>
      <c r="AC25" s="22"/>
      <c r="AD25" s="23"/>
      <c r="AE25" s="22">
        <v>0</v>
      </c>
      <c r="AF25" s="22"/>
      <c r="AG25" s="23"/>
      <c r="AH25" s="22">
        <v>0</v>
      </c>
      <c r="AI25" s="22"/>
      <c r="AJ25" s="22"/>
      <c r="AK25" s="22">
        <v>0</v>
      </c>
      <c r="AL25" s="22"/>
      <c r="AM25" s="22"/>
      <c r="AN25" s="22">
        <v>0</v>
      </c>
      <c r="AO25" s="22"/>
      <c r="AP25" s="22"/>
      <c r="AQ25" s="22">
        <v>0</v>
      </c>
      <c r="AR25" s="22"/>
      <c r="AS25" s="22"/>
      <c r="AT25" s="228"/>
      <c r="AU25" s="228"/>
    </row>
    <row r="26" spans="1:47" s="10" customFormat="1" ht="131.25">
      <c r="A26" s="88" t="s">
        <v>65</v>
      </c>
      <c r="B26" s="27" t="s">
        <v>53</v>
      </c>
      <c r="C26" s="28" t="s">
        <v>31</v>
      </c>
      <c r="D26" s="89" t="s">
        <v>62</v>
      </c>
      <c r="E26" s="19" t="s">
        <v>32</v>
      </c>
      <c r="F26" s="93">
        <v>0</v>
      </c>
      <c r="G26" s="120">
        <f t="shared" si="4"/>
        <v>0</v>
      </c>
      <c r="H26" s="29">
        <v>0</v>
      </c>
      <c r="I26" s="128">
        <v>0</v>
      </c>
      <c r="J26" s="22">
        <v>0</v>
      </c>
      <c r="K26" s="22">
        <v>0</v>
      </c>
      <c r="L26" s="23">
        <v>0</v>
      </c>
      <c r="M26" s="22">
        <v>0</v>
      </c>
      <c r="N26" s="22">
        <v>0</v>
      </c>
      <c r="O26" s="24">
        <v>0</v>
      </c>
      <c r="P26" s="22">
        <v>0</v>
      </c>
      <c r="Q26" s="22">
        <v>0</v>
      </c>
      <c r="R26" s="23">
        <v>0</v>
      </c>
      <c r="S26" s="22">
        <v>0</v>
      </c>
      <c r="T26" s="22"/>
      <c r="U26" s="23"/>
      <c r="V26" s="22">
        <v>0</v>
      </c>
      <c r="W26" s="22"/>
      <c r="X26" s="23"/>
      <c r="Y26" s="22">
        <v>0</v>
      </c>
      <c r="Z26" s="22"/>
      <c r="AA26" s="23"/>
      <c r="AB26" s="22">
        <v>0</v>
      </c>
      <c r="AC26" s="22"/>
      <c r="AD26" s="23"/>
      <c r="AE26" s="22">
        <v>0</v>
      </c>
      <c r="AF26" s="22"/>
      <c r="AG26" s="23"/>
      <c r="AH26" s="22">
        <v>0</v>
      </c>
      <c r="AI26" s="22"/>
      <c r="AJ26" s="22"/>
      <c r="AK26" s="22">
        <v>0</v>
      </c>
      <c r="AL26" s="22"/>
      <c r="AM26" s="22"/>
      <c r="AN26" s="22">
        <v>0</v>
      </c>
      <c r="AO26" s="22"/>
      <c r="AP26" s="22"/>
      <c r="AQ26" s="22">
        <v>0</v>
      </c>
      <c r="AR26" s="22">
        <v>0</v>
      </c>
      <c r="AS26" s="22">
        <v>0</v>
      </c>
      <c r="AT26" s="31" t="s">
        <v>77</v>
      </c>
      <c r="AU26" s="32"/>
    </row>
    <row r="27" spans="1:47" s="10" customFormat="1">
      <c r="A27" s="232" t="s">
        <v>66</v>
      </c>
      <c r="B27" s="226" t="s">
        <v>54</v>
      </c>
      <c r="C27" s="229" t="s">
        <v>31</v>
      </c>
      <c r="D27" s="223" t="s">
        <v>63</v>
      </c>
      <c r="E27" s="59" t="s">
        <v>48</v>
      </c>
      <c r="F27" s="74">
        <f>F28+F29+F30+F31</f>
        <v>35577.9</v>
      </c>
      <c r="G27" s="120">
        <f t="shared" si="4"/>
        <v>0</v>
      </c>
      <c r="H27" s="74">
        <f t="shared" ref="H27:AQ27" si="5">H28+H29+H30+H31</f>
        <v>0</v>
      </c>
      <c r="I27" s="127">
        <f t="shared" si="5"/>
        <v>35577.9</v>
      </c>
      <c r="J27" s="74">
        <f t="shared" si="5"/>
        <v>0</v>
      </c>
      <c r="K27" s="74">
        <f t="shared" si="5"/>
        <v>0</v>
      </c>
      <c r="L27" s="74">
        <f t="shared" si="5"/>
        <v>0</v>
      </c>
      <c r="M27" s="74">
        <f t="shared" si="5"/>
        <v>0</v>
      </c>
      <c r="N27" s="74">
        <f t="shared" si="5"/>
        <v>0</v>
      </c>
      <c r="O27" s="74">
        <f t="shared" si="5"/>
        <v>0</v>
      </c>
      <c r="P27" s="74">
        <f t="shared" si="5"/>
        <v>0</v>
      </c>
      <c r="Q27" s="74">
        <f t="shared" si="5"/>
        <v>0</v>
      </c>
      <c r="R27" s="74">
        <f t="shared" si="5"/>
        <v>0</v>
      </c>
      <c r="S27" s="74">
        <f t="shared" si="5"/>
        <v>20597.7</v>
      </c>
      <c r="T27" s="74">
        <f t="shared" si="5"/>
        <v>0</v>
      </c>
      <c r="U27" s="74">
        <f t="shared" si="5"/>
        <v>0</v>
      </c>
      <c r="V27" s="74">
        <f t="shared" si="5"/>
        <v>0</v>
      </c>
      <c r="W27" s="74">
        <f t="shared" si="5"/>
        <v>0</v>
      </c>
      <c r="X27" s="74">
        <f t="shared" si="5"/>
        <v>0</v>
      </c>
      <c r="Y27" s="74">
        <f t="shared" si="5"/>
        <v>0</v>
      </c>
      <c r="Z27" s="74">
        <f t="shared" si="5"/>
        <v>0</v>
      </c>
      <c r="AA27" s="74">
        <f t="shared" si="5"/>
        <v>0</v>
      </c>
      <c r="AB27" s="74">
        <f t="shared" si="5"/>
        <v>0</v>
      </c>
      <c r="AC27" s="74">
        <f t="shared" si="5"/>
        <v>0</v>
      </c>
      <c r="AD27" s="74">
        <f t="shared" si="5"/>
        <v>0</v>
      </c>
      <c r="AE27" s="74">
        <f t="shared" si="5"/>
        <v>0</v>
      </c>
      <c r="AF27" s="74">
        <f t="shared" si="5"/>
        <v>0</v>
      </c>
      <c r="AG27" s="74">
        <f t="shared" si="5"/>
        <v>0</v>
      </c>
      <c r="AH27" s="74">
        <f t="shared" si="5"/>
        <v>14980.2</v>
      </c>
      <c r="AI27" s="74">
        <f t="shared" si="5"/>
        <v>0</v>
      </c>
      <c r="AJ27" s="74">
        <f t="shared" si="5"/>
        <v>0</v>
      </c>
      <c r="AK27" s="74">
        <f t="shared" si="5"/>
        <v>0</v>
      </c>
      <c r="AL27" s="74">
        <f t="shared" si="5"/>
        <v>0</v>
      </c>
      <c r="AM27" s="74">
        <f t="shared" si="5"/>
        <v>0</v>
      </c>
      <c r="AN27" s="74">
        <f t="shared" si="5"/>
        <v>0</v>
      </c>
      <c r="AO27" s="74">
        <f t="shared" si="5"/>
        <v>0</v>
      </c>
      <c r="AP27" s="74">
        <f t="shared" si="5"/>
        <v>0</v>
      </c>
      <c r="AQ27" s="74">
        <f t="shared" si="5"/>
        <v>0</v>
      </c>
      <c r="AR27" s="22"/>
      <c r="AS27" s="22"/>
      <c r="AT27" s="226" t="s">
        <v>78</v>
      </c>
      <c r="AU27" s="226" t="s">
        <v>79</v>
      </c>
    </row>
    <row r="28" spans="1:47" s="10" customFormat="1" ht="37.5">
      <c r="A28" s="233"/>
      <c r="B28" s="227"/>
      <c r="C28" s="230"/>
      <c r="D28" s="224"/>
      <c r="E28" s="39" t="s">
        <v>35</v>
      </c>
      <c r="F28" s="93">
        <v>0</v>
      </c>
      <c r="G28" s="120">
        <f t="shared" si="4"/>
        <v>0</v>
      </c>
      <c r="H28" s="29"/>
      <c r="I28" s="128">
        <f t="shared" si="1"/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4">
        <v>0</v>
      </c>
      <c r="P28" s="22">
        <v>0</v>
      </c>
      <c r="Q28" s="22">
        <v>0</v>
      </c>
      <c r="R28" s="23">
        <v>0</v>
      </c>
      <c r="S28" s="22">
        <v>0</v>
      </c>
      <c r="T28" s="22"/>
      <c r="U28" s="23"/>
      <c r="V28" s="22">
        <v>0</v>
      </c>
      <c r="W28" s="22"/>
      <c r="X28" s="23"/>
      <c r="Y28" s="22">
        <v>0</v>
      </c>
      <c r="Z28" s="22"/>
      <c r="AA28" s="23"/>
      <c r="AB28" s="22">
        <v>0</v>
      </c>
      <c r="AC28" s="22"/>
      <c r="AD28" s="23"/>
      <c r="AE28" s="22">
        <v>0</v>
      </c>
      <c r="AF28" s="22"/>
      <c r="AG28" s="23"/>
      <c r="AH28" s="22">
        <v>0</v>
      </c>
      <c r="AI28" s="22"/>
      <c r="AJ28" s="22"/>
      <c r="AK28" s="22">
        <v>0</v>
      </c>
      <c r="AL28" s="22"/>
      <c r="AM28" s="22"/>
      <c r="AN28" s="22">
        <v>0</v>
      </c>
      <c r="AO28" s="22"/>
      <c r="AP28" s="22"/>
      <c r="AQ28" s="22">
        <v>0</v>
      </c>
      <c r="AR28" s="22"/>
      <c r="AS28" s="22"/>
      <c r="AT28" s="227"/>
      <c r="AU28" s="227"/>
    </row>
    <row r="29" spans="1:47" s="10" customFormat="1" ht="75">
      <c r="A29" s="233"/>
      <c r="B29" s="227"/>
      <c r="C29" s="230"/>
      <c r="D29" s="224"/>
      <c r="E29" s="19" t="s">
        <v>29</v>
      </c>
      <c r="F29" s="98">
        <v>35577.9</v>
      </c>
      <c r="G29" s="120">
        <f t="shared" si="4"/>
        <v>0</v>
      </c>
      <c r="H29" s="29"/>
      <c r="I29" s="128">
        <f t="shared" si="1"/>
        <v>35577.9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4">
        <v>0</v>
      </c>
      <c r="P29" s="22">
        <v>0</v>
      </c>
      <c r="Q29" s="22">
        <v>0</v>
      </c>
      <c r="R29" s="23">
        <v>0</v>
      </c>
      <c r="S29" s="100">
        <v>20597.7</v>
      </c>
      <c r="T29" s="22"/>
      <c r="U29" s="23"/>
      <c r="V29" s="22">
        <v>0</v>
      </c>
      <c r="W29" s="22"/>
      <c r="X29" s="23"/>
      <c r="Y29" s="22">
        <v>0</v>
      </c>
      <c r="Z29" s="22"/>
      <c r="AA29" s="23"/>
      <c r="AB29" s="22">
        <v>0</v>
      </c>
      <c r="AC29" s="22"/>
      <c r="AD29" s="23"/>
      <c r="AE29" s="22">
        <v>0</v>
      </c>
      <c r="AF29" s="22"/>
      <c r="AG29" s="23"/>
      <c r="AH29" s="100">
        <v>14980.2</v>
      </c>
      <c r="AI29" s="22"/>
      <c r="AJ29" s="22"/>
      <c r="AK29" s="22">
        <v>0</v>
      </c>
      <c r="AL29" s="22"/>
      <c r="AM29" s="22"/>
      <c r="AN29" s="22">
        <v>0</v>
      </c>
      <c r="AO29" s="22"/>
      <c r="AP29" s="22"/>
      <c r="AQ29" s="22">
        <v>0</v>
      </c>
      <c r="AR29" s="22"/>
      <c r="AS29" s="22"/>
      <c r="AT29" s="227"/>
      <c r="AU29" s="227"/>
    </row>
    <row r="30" spans="1:47" s="10" customFormat="1" ht="56.25">
      <c r="A30" s="233"/>
      <c r="B30" s="227"/>
      <c r="C30" s="230"/>
      <c r="D30" s="224"/>
      <c r="E30" s="19" t="s">
        <v>30</v>
      </c>
      <c r="F30" s="93">
        <v>0</v>
      </c>
      <c r="G30" s="120">
        <f t="shared" si="4"/>
        <v>0</v>
      </c>
      <c r="H30" s="29"/>
      <c r="I30" s="128">
        <f t="shared" si="1"/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95">
        <v>0</v>
      </c>
      <c r="P30" s="22">
        <v>0</v>
      </c>
      <c r="Q30" s="22">
        <v>0</v>
      </c>
      <c r="R30" s="23">
        <v>0</v>
      </c>
      <c r="S30" s="22">
        <v>0</v>
      </c>
      <c r="T30" s="22"/>
      <c r="U30" s="23"/>
      <c r="V30" s="22">
        <v>0</v>
      </c>
      <c r="W30" s="22"/>
      <c r="X30" s="23"/>
      <c r="Y30" s="22">
        <v>0</v>
      </c>
      <c r="Z30" s="22"/>
      <c r="AA30" s="23"/>
      <c r="AB30" s="22">
        <v>0</v>
      </c>
      <c r="AC30" s="22"/>
      <c r="AD30" s="23"/>
      <c r="AE30" s="22">
        <v>0</v>
      </c>
      <c r="AF30" s="22"/>
      <c r="AG30" s="23"/>
      <c r="AH30" s="22">
        <v>0</v>
      </c>
      <c r="AI30" s="22"/>
      <c r="AJ30" s="22"/>
      <c r="AK30" s="22">
        <v>0</v>
      </c>
      <c r="AL30" s="22"/>
      <c r="AM30" s="22"/>
      <c r="AN30" s="22">
        <v>0</v>
      </c>
      <c r="AO30" s="22"/>
      <c r="AP30" s="22"/>
      <c r="AQ30" s="22">
        <v>0</v>
      </c>
      <c r="AR30" s="22"/>
      <c r="AS30" s="22"/>
      <c r="AT30" s="227"/>
      <c r="AU30" s="227"/>
    </row>
    <row r="31" spans="1:47" s="10" customFormat="1" ht="37.5">
      <c r="A31" s="233"/>
      <c r="B31" s="228"/>
      <c r="C31" s="231"/>
      <c r="D31" s="225"/>
      <c r="E31" s="55" t="s">
        <v>49</v>
      </c>
      <c r="F31" s="93">
        <v>0</v>
      </c>
      <c r="G31" s="120">
        <f t="shared" si="4"/>
        <v>0</v>
      </c>
      <c r="H31" s="29"/>
      <c r="I31" s="128">
        <f t="shared" si="1"/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4">
        <v>0</v>
      </c>
      <c r="P31" s="22">
        <v>0</v>
      </c>
      <c r="Q31" s="22">
        <v>0</v>
      </c>
      <c r="R31" s="23">
        <v>0</v>
      </c>
      <c r="S31" s="22">
        <v>0</v>
      </c>
      <c r="T31" s="22"/>
      <c r="U31" s="23"/>
      <c r="V31" s="22">
        <v>0</v>
      </c>
      <c r="W31" s="22"/>
      <c r="X31" s="23"/>
      <c r="Y31" s="22">
        <v>0</v>
      </c>
      <c r="Z31" s="22"/>
      <c r="AA31" s="23"/>
      <c r="AB31" s="22">
        <v>0</v>
      </c>
      <c r="AC31" s="22"/>
      <c r="AD31" s="23"/>
      <c r="AE31" s="22">
        <v>0</v>
      </c>
      <c r="AF31" s="22"/>
      <c r="AG31" s="23"/>
      <c r="AH31" s="22">
        <v>0</v>
      </c>
      <c r="AI31" s="22"/>
      <c r="AJ31" s="22"/>
      <c r="AK31" s="22">
        <v>0</v>
      </c>
      <c r="AL31" s="22"/>
      <c r="AM31" s="22"/>
      <c r="AN31" s="22">
        <v>0</v>
      </c>
      <c r="AO31" s="22"/>
      <c r="AP31" s="22"/>
      <c r="AQ31" s="22">
        <v>0</v>
      </c>
      <c r="AR31" s="22">
        <v>0</v>
      </c>
      <c r="AS31" s="22">
        <v>0</v>
      </c>
      <c r="AT31" s="228"/>
      <c r="AU31" s="228"/>
    </row>
    <row r="32" spans="1:47" s="10" customFormat="1">
      <c r="A32" s="257" t="s">
        <v>67</v>
      </c>
      <c r="B32" s="226" t="s">
        <v>34</v>
      </c>
      <c r="C32" s="229" t="s">
        <v>31</v>
      </c>
      <c r="D32" s="223" t="s">
        <v>62</v>
      </c>
      <c r="E32" s="59" t="s">
        <v>48</v>
      </c>
      <c r="F32" s="112">
        <f>F33+F34+F35+F36</f>
        <v>7938.2</v>
      </c>
      <c r="G32" s="120">
        <f t="shared" si="4"/>
        <v>0</v>
      </c>
      <c r="H32" s="74">
        <f t="shared" ref="H32:AQ32" si="6">H33+H34+H35+H36</f>
        <v>0</v>
      </c>
      <c r="I32" s="127">
        <f t="shared" si="6"/>
        <v>7938.2</v>
      </c>
      <c r="J32" s="74">
        <f t="shared" si="6"/>
        <v>0</v>
      </c>
      <c r="K32" s="74">
        <f t="shared" si="6"/>
        <v>0</v>
      </c>
      <c r="L32" s="74">
        <f t="shared" si="6"/>
        <v>0</v>
      </c>
      <c r="M32" s="74">
        <f t="shared" si="6"/>
        <v>0</v>
      </c>
      <c r="N32" s="74">
        <f t="shared" si="6"/>
        <v>0</v>
      </c>
      <c r="O32" s="74">
        <f t="shared" si="6"/>
        <v>0</v>
      </c>
      <c r="P32" s="74">
        <f t="shared" si="6"/>
        <v>0</v>
      </c>
      <c r="Q32" s="74">
        <f t="shared" si="6"/>
        <v>0</v>
      </c>
      <c r="R32" s="74">
        <f t="shared" si="6"/>
        <v>0</v>
      </c>
      <c r="S32" s="74">
        <f t="shared" si="6"/>
        <v>0</v>
      </c>
      <c r="T32" s="74">
        <f t="shared" si="6"/>
        <v>0</v>
      </c>
      <c r="U32" s="74">
        <f t="shared" si="6"/>
        <v>0</v>
      </c>
      <c r="V32" s="74">
        <f t="shared" si="6"/>
        <v>0</v>
      </c>
      <c r="W32" s="74">
        <f t="shared" si="6"/>
        <v>0</v>
      </c>
      <c r="X32" s="74">
        <f t="shared" si="6"/>
        <v>0</v>
      </c>
      <c r="Y32" s="74">
        <f t="shared" si="6"/>
        <v>0</v>
      </c>
      <c r="Z32" s="74">
        <f t="shared" si="6"/>
        <v>0</v>
      </c>
      <c r="AA32" s="74">
        <f t="shared" si="6"/>
        <v>0</v>
      </c>
      <c r="AB32" s="74">
        <f t="shared" si="6"/>
        <v>1653.8</v>
      </c>
      <c r="AC32" s="74">
        <f t="shared" si="6"/>
        <v>0</v>
      </c>
      <c r="AD32" s="74">
        <f t="shared" si="6"/>
        <v>0</v>
      </c>
      <c r="AE32" s="74">
        <f t="shared" si="6"/>
        <v>1323</v>
      </c>
      <c r="AF32" s="74">
        <f t="shared" si="6"/>
        <v>0</v>
      </c>
      <c r="AG32" s="74">
        <f t="shared" si="6"/>
        <v>0</v>
      </c>
      <c r="AH32" s="74">
        <f t="shared" si="6"/>
        <v>4961.3999999999996</v>
      </c>
      <c r="AI32" s="74">
        <f t="shared" si="6"/>
        <v>0</v>
      </c>
      <c r="AJ32" s="74">
        <f t="shared" si="6"/>
        <v>0</v>
      </c>
      <c r="AK32" s="74">
        <f t="shared" si="6"/>
        <v>0</v>
      </c>
      <c r="AL32" s="74">
        <f t="shared" si="6"/>
        <v>0</v>
      </c>
      <c r="AM32" s="74">
        <f t="shared" si="6"/>
        <v>0</v>
      </c>
      <c r="AN32" s="74">
        <f t="shared" si="6"/>
        <v>0</v>
      </c>
      <c r="AO32" s="74">
        <f t="shared" si="6"/>
        <v>0</v>
      </c>
      <c r="AP32" s="74">
        <f t="shared" si="6"/>
        <v>0</v>
      </c>
      <c r="AQ32" s="74">
        <f t="shared" si="6"/>
        <v>0</v>
      </c>
      <c r="AR32" s="22"/>
      <c r="AS32" s="22"/>
      <c r="AT32" s="226" t="s">
        <v>80</v>
      </c>
      <c r="AU32" s="265"/>
    </row>
    <row r="33" spans="1:47" s="10" customFormat="1" ht="37.5">
      <c r="A33" s="257"/>
      <c r="B33" s="227"/>
      <c r="C33" s="230"/>
      <c r="D33" s="224"/>
      <c r="E33" s="39" t="s">
        <v>35</v>
      </c>
      <c r="F33" s="98">
        <f>J33+M33+P33+V33+Y33+AB33+AE33+AH33+AK33+AN33+AQ33</f>
        <v>351.8</v>
      </c>
      <c r="G33" s="120">
        <f t="shared" si="4"/>
        <v>0</v>
      </c>
      <c r="H33" s="29"/>
      <c r="I33" s="128">
        <f t="shared" si="1"/>
        <v>351.8</v>
      </c>
      <c r="J33" s="22">
        <v>0</v>
      </c>
      <c r="K33" s="22">
        <v>0</v>
      </c>
      <c r="L33" s="23">
        <v>0</v>
      </c>
      <c r="M33" s="22">
        <v>0</v>
      </c>
      <c r="N33" s="22">
        <v>0</v>
      </c>
      <c r="O33" s="24">
        <v>0</v>
      </c>
      <c r="P33" s="22">
        <v>0</v>
      </c>
      <c r="Q33" s="22">
        <v>0</v>
      </c>
      <c r="R33" s="23">
        <v>0</v>
      </c>
      <c r="S33" s="144">
        <f>73.3-73.3</f>
        <v>0</v>
      </c>
      <c r="T33" s="144"/>
      <c r="U33" s="145"/>
      <c r="V33" s="144">
        <f>58.6-58.6</f>
        <v>0</v>
      </c>
      <c r="W33" s="144"/>
      <c r="X33" s="145"/>
      <c r="Y33" s="144">
        <f>161.3+58.6-219.9</f>
        <v>0</v>
      </c>
      <c r="Z33" s="22"/>
      <c r="AA33" s="23"/>
      <c r="AB33" s="106">
        <v>73.3</v>
      </c>
      <c r="AC33" s="106"/>
      <c r="AD33" s="107"/>
      <c r="AE33" s="106">
        <v>58.6</v>
      </c>
      <c r="AF33" s="106"/>
      <c r="AG33" s="107"/>
      <c r="AH33" s="106">
        <f>161.3+58.6</f>
        <v>219.9</v>
      </c>
      <c r="AI33" s="22"/>
      <c r="AJ33" s="22"/>
      <c r="AK33" s="22">
        <v>0</v>
      </c>
      <c r="AL33" s="22"/>
      <c r="AM33" s="22"/>
      <c r="AN33" s="22">
        <v>0</v>
      </c>
      <c r="AO33" s="22"/>
      <c r="AP33" s="22"/>
      <c r="AQ33" s="22">
        <v>0</v>
      </c>
      <c r="AR33" s="22"/>
      <c r="AS33" s="22"/>
      <c r="AT33" s="227"/>
      <c r="AU33" s="266"/>
    </row>
    <row r="34" spans="1:47" s="10" customFormat="1" ht="80.25" customHeight="1">
      <c r="A34" s="257"/>
      <c r="B34" s="227"/>
      <c r="C34" s="230"/>
      <c r="D34" s="224"/>
      <c r="E34" s="19" t="s">
        <v>29</v>
      </c>
      <c r="F34" s="98">
        <f t="shared" ref="F34:F35" si="7">J34+M34+P34+V34+Y34+AB34+AE34+AH34+AK34+AN34+AQ34</f>
        <v>7189.4</v>
      </c>
      <c r="G34" s="120">
        <f t="shared" si="4"/>
        <v>0</v>
      </c>
      <c r="H34" s="29"/>
      <c r="I34" s="128">
        <f t="shared" si="1"/>
        <v>7189.4</v>
      </c>
      <c r="J34" s="22">
        <v>0</v>
      </c>
      <c r="K34" s="22">
        <v>0</v>
      </c>
      <c r="L34" s="23">
        <v>0</v>
      </c>
      <c r="M34" s="22">
        <v>0</v>
      </c>
      <c r="N34" s="22">
        <v>0</v>
      </c>
      <c r="O34" s="24">
        <v>0</v>
      </c>
      <c r="P34" s="22">
        <v>0</v>
      </c>
      <c r="Q34" s="22">
        <v>0</v>
      </c>
      <c r="R34" s="23">
        <v>0</v>
      </c>
      <c r="S34" s="144">
        <f>1497.8-1497.8</f>
        <v>0</v>
      </c>
      <c r="T34" s="144"/>
      <c r="U34" s="145"/>
      <c r="V34" s="144">
        <f>1198.2-1198.2</f>
        <v>0</v>
      </c>
      <c r="W34" s="144"/>
      <c r="X34" s="145"/>
      <c r="Y34" s="144">
        <f>3295.2+1198.2-4493.4</f>
        <v>0</v>
      </c>
      <c r="Z34" s="104"/>
      <c r="AA34" s="105"/>
      <c r="AB34" s="110">
        <v>1497.8</v>
      </c>
      <c r="AC34" s="103"/>
      <c r="AD34" s="101"/>
      <c r="AE34" s="103">
        <v>1198.2</v>
      </c>
      <c r="AF34" s="103"/>
      <c r="AG34" s="101"/>
      <c r="AH34" s="103">
        <f>4493.4</f>
        <v>4493.3999999999996</v>
      </c>
      <c r="AI34" s="22"/>
      <c r="AJ34" s="22"/>
      <c r="AK34" s="22">
        <v>0</v>
      </c>
      <c r="AL34" s="22"/>
      <c r="AM34" s="22"/>
      <c r="AN34" s="22">
        <v>0</v>
      </c>
      <c r="AO34" s="22"/>
      <c r="AP34" s="22"/>
      <c r="AQ34" s="22">
        <v>0</v>
      </c>
      <c r="AR34" s="22"/>
      <c r="AS34" s="22"/>
      <c r="AT34" s="227"/>
      <c r="AU34" s="266"/>
    </row>
    <row r="35" spans="1:47" s="10" customFormat="1" ht="80.25" customHeight="1">
      <c r="A35" s="257"/>
      <c r="B35" s="227"/>
      <c r="C35" s="230"/>
      <c r="D35" s="224"/>
      <c r="E35" s="19" t="s">
        <v>30</v>
      </c>
      <c r="F35" s="98">
        <f t="shared" si="7"/>
        <v>397</v>
      </c>
      <c r="G35" s="120">
        <f t="shared" si="4"/>
        <v>0</v>
      </c>
      <c r="H35" s="29"/>
      <c r="I35" s="128">
        <f t="shared" si="1"/>
        <v>397</v>
      </c>
      <c r="J35" s="22">
        <v>0</v>
      </c>
      <c r="K35" s="22">
        <v>0</v>
      </c>
      <c r="L35" s="23">
        <v>0</v>
      </c>
      <c r="M35" s="22">
        <v>0</v>
      </c>
      <c r="N35" s="22">
        <v>0</v>
      </c>
      <c r="O35" s="24">
        <v>0</v>
      </c>
      <c r="P35" s="22">
        <v>0</v>
      </c>
      <c r="Q35" s="22">
        <v>0</v>
      </c>
      <c r="R35" s="23">
        <v>0</v>
      </c>
      <c r="S35" s="144">
        <f>82.7-82.7</f>
        <v>0</v>
      </c>
      <c r="T35" s="144"/>
      <c r="U35" s="145"/>
      <c r="V35" s="144">
        <f>66.2-66.2</f>
        <v>0</v>
      </c>
      <c r="W35" s="144"/>
      <c r="X35" s="145"/>
      <c r="Y35" s="144">
        <f>181.9+66.2-248.1</f>
        <v>0</v>
      </c>
      <c r="Z35" s="104"/>
      <c r="AA35" s="105"/>
      <c r="AB35" s="110">
        <v>82.7</v>
      </c>
      <c r="AC35" s="103"/>
      <c r="AD35" s="101"/>
      <c r="AE35" s="103">
        <v>66.2</v>
      </c>
      <c r="AF35" s="103"/>
      <c r="AG35" s="101"/>
      <c r="AH35" s="103">
        <f>248.1</f>
        <v>248.1</v>
      </c>
      <c r="AI35" s="22"/>
      <c r="AJ35" s="22"/>
      <c r="AK35" s="22">
        <v>0</v>
      </c>
      <c r="AL35" s="22"/>
      <c r="AM35" s="22"/>
      <c r="AN35" s="22">
        <v>0</v>
      </c>
      <c r="AO35" s="22"/>
      <c r="AP35" s="22"/>
      <c r="AQ35" s="22">
        <v>0</v>
      </c>
      <c r="AR35" s="22"/>
      <c r="AS35" s="22"/>
      <c r="AT35" s="227"/>
      <c r="AU35" s="266"/>
    </row>
    <row r="36" spans="1:47" s="10" customFormat="1" ht="80.25" customHeight="1">
      <c r="A36" s="257"/>
      <c r="B36" s="228"/>
      <c r="C36" s="231"/>
      <c r="D36" s="225"/>
      <c r="E36" s="55" t="s">
        <v>49</v>
      </c>
      <c r="F36" s="93"/>
      <c r="G36" s="120">
        <f t="shared" si="4"/>
        <v>0</v>
      </c>
      <c r="H36" s="29"/>
      <c r="I36" s="128">
        <f t="shared" si="1"/>
        <v>0</v>
      </c>
      <c r="J36" s="22">
        <v>0</v>
      </c>
      <c r="K36" s="22">
        <v>0</v>
      </c>
      <c r="L36" s="23">
        <v>0</v>
      </c>
      <c r="M36" s="22">
        <v>0</v>
      </c>
      <c r="N36" s="22">
        <v>0</v>
      </c>
      <c r="O36" s="24">
        <v>0</v>
      </c>
      <c r="P36" s="22">
        <v>0</v>
      </c>
      <c r="Q36" s="22">
        <v>0</v>
      </c>
      <c r="R36" s="23">
        <v>0</v>
      </c>
      <c r="S36" s="22">
        <v>0</v>
      </c>
      <c r="T36" s="22"/>
      <c r="U36" s="23"/>
      <c r="V36" s="22">
        <v>0</v>
      </c>
      <c r="W36" s="22"/>
      <c r="X36" s="23"/>
      <c r="Y36" s="22">
        <v>0</v>
      </c>
      <c r="Z36" s="22"/>
      <c r="AA36" s="23"/>
      <c r="AB36" s="22">
        <v>0</v>
      </c>
      <c r="AC36" s="22"/>
      <c r="AD36" s="23"/>
      <c r="AE36" s="22">
        <v>0</v>
      </c>
      <c r="AF36" s="22"/>
      <c r="AG36" s="23"/>
      <c r="AH36" s="22">
        <v>0</v>
      </c>
      <c r="AI36" s="22"/>
      <c r="AJ36" s="22"/>
      <c r="AK36" s="22">
        <v>0</v>
      </c>
      <c r="AL36" s="22"/>
      <c r="AM36" s="22"/>
      <c r="AN36" s="22">
        <v>0</v>
      </c>
      <c r="AO36" s="22"/>
      <c r="AP36" s="22"/>
      <c r="AQ36" s="22">
        <v>0</v>
      </c>
      <c r="AR36" s="22">
        <v>0</v>
      </c>
      <c r="AS36" s="22">
        <v>0</v>
      </c>
      <c r="AT36" s="228"/>
      <c r="AU36" s="267"/>
    </row>
    <row r="37" spans="1:47" s="10" customFormat="1" ht="22.5" customHeight="1">
      <c r="A37" s="232" t="s">
        <v>68</v>
      </c>
      <c r="B37" s="226" t="s">
        <v>55</v>
      </c>
      <c r="C37" s="229" t="s">
        <v>31</v>
      </c>
      <c r="D37" s="223" t="s">
        <v>62</v>
      </c>
      <c r="E37" s="59" t="s">
        <v>48</v>
      </c>
      <c r="F37" s="74">
        <f>F38+F39+F40+F41</f>
        <v>0</v>
      </c>
      <c r="G37" s="120">
        <f t="shared" si="4"/>
        <v>0</v>
      </c>
      <c r="H37" s="74">
        <f t="shared" ref="H37:AQ37" si="8">H38+H39+H40+H41</f>
        <v>0</v>
      </c>
      <c r="I37" s="130">
        <f t="shared" si="8"/>
        <v>0</v>
      </c>
      <c r="J37" s="74">
        <f t="shared" si="8"/>
        <v>0</v>
      </c>
      <c r="K37" s="74">
        <f t="shared" si="8"/>
        <v>0</v>
      </c>
      <c r="L37" s="74">
        <f t="shared" si="8"/>
        <v>0</v>
      </c>
      <c r="M37" s="74">
        <f t="shared" si="8"/>
        <v>0</v>
      </c>
      <c r="N37" s="74">
        <f t="shared" si="8"/>
        <v>0</v>
      </c>
      <c r="O37" s="74">
        <f t="shared" si="8"/>
        <v>0</v>
      </c>
      <c r="P37" s="74">
        <f t="shared" si="8"/>
        <v>0</v>
      </c>
      <c r="Q37" s="74">
        <f t="shared" si="8"/>
        <v>0</v>
      </c>
      <c r="R37" s="74">
        <f t="shared" si="8"/>
        <v>0</v>
      </c>
      <c r="S37" s="74">
        <f t="shared" si="8"/>
        <v>0</v>
      </c>
      <c r="T37" s="74">
        <f t="shared" si="8"/>
        <v>0</v>
      </c>
      <c r="U37" s="74">
        <f t="shared" si="8"/>
        <v>0</v>
      </c>
      <c r="V37" s="74">
        <f t="shared" si="8"/>
        <v>0</v>
      </c>
      <c r="W37" s="74">
        <f t="shared" si="8"/>
        <v>0</v>
      </c>
      <c r="X37" s="74">
        <f t="shared" si="8"/>
        <v>0</v>
      </c>
      <c r="Y37" s="74">
        <f t="shared" si="8"/>
        <v>0</v>
      </c>
      <c r="Z37" s="74">
        <f t="shared" si="8"/>
        <v>0</v>
      </c>
      <c r="AA37" s="74">
        <f t="shared" si="8"/>
        <v>0</v>
      </c>
      <c r="AB37" s="74">
        <f t="shared" si="8"/>
        <v>0</v>
      </c>
      <c r="AC37" s="74">
        <f t="shared" si="8"/>
        <v>0</v>
      </c>
      <c r="AD37" s="74">
        <f t="shared" si="8"/>
        <v>0</v>
      </c>
      <c r="AE37" s="74">
        <f t="shared" si="8"/>
        <v>0</v>
      </c>
      <c r="AF37" s="74">
        <f t="shared" si="8"/>
        <v>0</v>
      </c>
      <c r="AG37" s="74">
        <f t="shared" si="8"/>
        <v>0</v>
      </c>
      <c r="AH37" s="74">
        <f t="shared" si="8"/>
        <v>0</v>
      </c>
      <c r="AI37" s="74">
        <f t="shared" si="8"/>
        <v>0</v>
      </c>
      <c r="AJ37" s="74">
        <f t="shared" si="8"/>
        <v>0</v>
      </c>
      <c r="AK37" s="74">
        <f t="shared" si="8"/>
        <v>0</v>
      </c>
      <c r="AL37" s="74">
        <f t="shared" si="8"/>
        <v>0</v>
      </c>
      <c r="AM37" s="74">
        <f t="shared" si="8"/>
        <v>0</v>
      </c>
      <c r="AN37" s="74">
        <f t="shared" si="8"/>
        <v>0</v>
      </c>
      <c r="AO37" s="74">
        <f t="shared" si="8"/>
        <v>0</v>
      </c>
      <c r="AP37" s="74">
        <f t="shared" si="8"/>
        <v>0</v>
      </c>
      <c r="AQ37" s="74">
        <f t="shared" si="8"/>
        <v>0</v>
      </c>
      <c r="AR37" s="22"/>
      <c r="AS37" s="22"/>
      <c r="AT37" s="265"/>
      <c r="AU37" s="265"/>
    </row>
    <row r="38" spans="1:47" s="10" customFormat="1" ht="80.25" customHeight="1">
      <c r="A38" s="233"/>
      <c r="B38" s="227"/>
      <c r="C38" s="230"/>
      <c r="D38" s="224"/>
      <c r="E38" s="39" t="s">
        <v>35</v>
      </c>
      <c r="F38" s="93">
        <v>0</v>
      </c>
      <c r="G38" s="120">
        <f t="shared" si="4"/>
        <v>0</v>
      </c>
      <c r="H38" s="29"/>
      <c r="I38" s="128">
        <f t="shared" si="1"/>
        <v>0</v>
      </c>
      <c r="J38" s="22">
        <v>0</v>
      </c>
      <c r="K38" s="22"/>
      <c r="L38" s="23"/>
      <c r="M38" s="22">
        <v>0</v>
      </c>
      <c r="N38" s="22">
        <v>0</v>
      </c>
      <c r="O38" s="24">
        <v>0</v>
      </c>
      <c r="P38" s="22">
        <v>0</v>
      </c>
      <c r="Q38" s="22">
        <v>0</v>
      </c>
      <c r="R38" s="23">
        <v>0</v>
      </c>
      <c r="S38" s="22">
        <v>0</v>
      </c>
      <c r="T38" s="22"/>
      <c r="U38" s="23"/>
      <c r="V38" s="22">
        <v>0</v>
      </c>
      <c r="W38" s="22"/>
      <c r="X38" s="23"/>
      <c r="Y38" s="22">
        <v>0</v>
      </c>
      <c r="Z38" s="22"/>
      <c r="AA38" s="23"/>
      <c r="AB38" s="22">
        <v>0</v>
      </c>
      <c r="AC38" s="22"/>
      <c r="AD38" s="23"/>
      <c r="AE38" s="22">
        <v>0</v>
      </c>
      <c r="AF38" s="22"/>
      <c r="AG38" s="23"/>
      <c r="AH38" s="22">
        <v>0</v>
      </c>
      <c r="AI38" s="22"/>
      <c r="AJ38" s="22"/>
      <c r="AK38" s="22">
        <v>0</v>
      </c>
      <c r="AL38" s="22"/>
      <c r="AM38" s="22"/>
      <c r="AN38" s="22">
        <v>0</v>
      </c>
      <c r="AO38" s="22"/>
      <c r="AP38" s="22"/>
      <c r="AQ38" s="22">
        <v>0</v>
      </c>
      <c r="AR38" s="22"/>
      <c r="AS38" s="22"/>
      <c r="AT38" s="266"/>
      <c r="AU38" s="266"/>
    </row>
    <row r="39" spans="1:47" s="10" customFormat="1" ht="80.25" customHeight="1">
      <c r="A39" s="233"/>
      <c r="B39" s="227"/>
      <c r="C39" s="230"/>
      <c r="D39" s="224"/>
      <c r="E39" s="19" t="s">
        <v>29</v>
      </c>
      <c r="F39" s="93">
        <v>0</v>
      </c>
      <c r="G39" s="120">
        <f t="shared" si="4"/>
        <v>0</v>
      </c>
      <c r="H39" s="29"/>
      <c r="I39" s="128">
        <f t="shared" si="1"/>
        <v>0</v>
      </c>
      <c r="J39" s="22">
        <v>0</v>
      </c>
      <c r="K39" s="22"/>
      <c r="L39" s="23"/>
      <c r="M39" s="22">
        <v>0</v>
      </c>
      <c r="N39" s="22">
        <v>0</v>
      </c>
      <c r="O39" s="24">
        <v>0</v>
      </c>
      <c r="P39" s="22">
        <v>0</v>
      </c>
      <c r="Q39" s="22">
        <v>0</v>
      </c>
      <c r="R39" s="23">
        <v>0</v>
      </c>
      <c r="S39" s="22">
        <v>0</v>
      </c>
      <c r="T39" s="22"/>
      <c r="U39" s="23"/>
      <c r="V39" s="22">
        <v>0</v>
      </c>
      <c r="W39" s="22"/>
      <c r="X39" s="23"/>
      <c r="Y39" s="22">
        <v>0</v>
      </c>
      <c r="Z39" s="22"/>
      <c r="AA39" s="23"/>
      <c r="AB39" s="22">
        <v>0</v>
      </c>
      <c r="AC39" s="22"/>
      <c r="AD39" s="23"/>
      <c r="AE39" s="22">
        <v>0</v>
      </c>
      <c r="AF39" s="22"/>
      <c r="AG39" s="23"/>
      <c r="AH39" s="22">
        <v>0</v>
      </c>
      <c r="AI39" s="22"/>
      <c r="AJ39" s="22"/>
      <c r="AK39" s="22">
        <v>0</v>
      </c>
      <c r="AL39" s="22"/>
      <c r="AM39" s="22"/>
      <c r="AN39" s="22">
        <v>0</v>
      </c>
      <c r="AO39" s="22"/>
      <c r="AP39" s="22"/>
      <c r="AQ39" s="22">
        <v>0</v>
      </c>
      <c r="AR39" s="22"/>
      <c r="AS39" s="22"/>
      <c r="AT39" s="266"/>
      <c r="AU39" s="266"/>
    </row>
    <row r="40" spans="1:47" s="10" customFormat="1" ht="80.25" customHeight="1">
      <c r="A40" s="233"/>
      <c r="B40" s="227"/>
      <c r="C40" s="230"/>
      <c r="D40" s="224"/>
      <c r="E40" s="19" t="s">
        <v>30</v>
      </c>
      <c r="F40" s="93">
        <v>0</v>
      </c>
      <c r="G40" s="120">
        <f t="shared" si="4"/>
        <v>0</v>
      </c>
      <c r="H40" s="29"/>
      <c r="I40" s="128">
        <f t="shared" si="1"/>
        <v>0</v>
      </c>
      <c r="J40" s="22">
        <v>0</v>
      </c>
      <c r="K40" s="22"/>
      <c r="L40" s="23"/>
      <c r="M40" s="22">
        <v>0</v>
      </c>
      <c r="N40" s="22">
        <v>0</v>
      </c>
      <c r="O40" s="24">
        <v>0</v>
      </c>
      <c r="P40" s="22">
        <v>0</v>
      </c>
      <c r="Q40" s="22">
        <v>0</v>
      </c>
      <c r="R40" s="23">
        <v>0</v>
      </c>
      <c r="S40" s="22">
        <v>0</v>
      </c>
      <c r="T40" s="22"/>
      <c r="U40" s="23"/>
      <c r="V40" s="22">
        <v>0</v>
      </c>
      <c r="W40" s="22"/>
      <c r="X40" s="23"/>
      <c r="Y40" s="22">
        <v>0</v>
      </c>
      <c r="Z40" s="22"/>
      <c r="AA40" s="23"/>
      <c r="AB40" s="22">
        <v>0</v>
      </c>
      <c r="AC40" s="22"/>
      <c r="AD40" s="23"/>
      <c r="AE40" s="22">
        <v>0</v>
      </c>
      <c r="AF40" s="22"/>
      <c r="AG40" s="23"/>
      <c r="AH40" s="22">
        <v>0</v>
      </c>
      <c r="AI40" s="22"/>
      <c r="AJ40" s="22"/>
      <c r="AK40" s="22">
        <v>0</v>
      </c>
      <c r="AL40" s="22"/>
      <c r="AM40" s="22"/>
      <c r="AN40" s="22">
        <v>0</v>
      </c>
      <c r="AO40" s="22"/>
      <c r="AP40" s="22"/>
      <c r="AQ40" s="22">
        <v>0</v>
      </c>
      <c r="AR40" s="22"/>
      <c r="AS40" s="22"/>
      <c r="AT40" s="266"/>
      <c r="AU40" s="266"/>
    </row>
    <row r="41" spans="1:47" s="10" customFormat="1" ht="80.25" customHeight="1">
      <c r="A41" s="233"/>
      <c r="B41" s="228"/>
      <c r="C41" s="231"/>
      <c r="D41" s="225"/>
      <c r="E41" s="55" t="s">
        <v>49</v>
      </c>
      <c r="F41" s="93">
        <v>0</v>
      </c>
      <c r="G41" s="120">
        <f t="shared" si="4"/>
        <v>0</v>
      </c>
      <c r="H41" s="29"/>
      <c r="I41" s="128">
        <f t="shared" si="1"/>
        <v>0</v>
      </c>
      <c r="J41" s="22">
        <v>0</v>
      </c>
      <c r="K41" s="22"/>
      <c r="L41" s="23"/>
      <c r="M41" s="22">
        <v>0</v>
      </c>
      <c r="N41" s="22">
        <v>0</v>
      </c>
      <c r="O41" s="24">
        <v>0</v>
      </c>
      <c r="P41" s="22">
        <v>0</v>
      </c>
      <c r="Q41" s="22">
        <v>0</v>
      </c>
      <c r="R41" s="23">
        <v>0</v>
      </c>
      <c r="S41" s="22">
        <v>0</v>
      </c>
      <c r="T41" s="22"/>
      <c r="U41" s="23"/>
      <c r="V41" s="22">
        <v>0</v>
      </c>
      <c r="W41" s="22"/>
      <c r="X41" s="23"/>
      <c r="Y41" s="22">
        <v>0</v>
      </c>
      <c r="Z41" s="22"/>
      <c r="AA41" s="23"/>
      <c r="AB41" s="22">
        <v>0</v>
      </c>
      <c r="AC41" s="22"/>
      <c r="AD41" s="23"/>
      <c r="AE41" s="22">
        <v>0</v>
      </c>
      <c r="AF41" s="22"/>
      <c r="AG41" s="23"/>
      <c r="AH41" s="22">
        <v>0</v>
      </c>
      <c r="AI41" s="22"/>
      <c r="AJ41" s="22"/>
      <c r="AK41" s="22">
        <v>0</v>
      </c>
      <c r="AL41" s="22"/>
      <c r="AM41" s="22"/>
      <c r="AN41" s="22">
        <v>0</v>
      </c>
      <c r="AO41" s="22"/>
      <c r="AP41" s="22"/>
      <c r="AQ41" s="22">
        <v>0</v>
      </c>
      <c r="AR41" s="22">
        <v>0</v>
      </c>
      <c r="AS41" s="22">
        <v>0</v>
      </c>
      <c r="AT41" s="267"/>
      <c r="AU41" s="267"/>
    </row>
    <row r="42" spans="1:47" s="10" customFormat="1" ht="138" customHeight="1">
      <c r="A42" s="88" t="s">
        <v>69</v>
      </c>
      <c r="B42" s="27" t="s">
        <v>56</v>
      </c>
      <c r="C42" s="96" t="s">
        <v>28</v>
      </c>
      <c r="D42" s="97" t="s">
        <v>62</v>
      </c>
      <c r="E42" s="19" t="s">
        <v>32</v>
      </c>
      <c r="F42" s="93">
        <v>0</v>
      </c>
      <c r="G42" s="120">
        <f t="shared" si="4"/>
        <v>0</v>
      </c>
      <c r="H42" s="20"/>
      <c r="I42" s="128">
        <f t="shared" si="1"/>
        <v>0</v>
      </c>
      <c r="J42" s="25">
        <v>0</v>
      </c>
      <c r="K42" s="25"/>
      <c r="L42" s="23"/>
      <c r="M42" s="25">
        <v>0</v>
      </c>
      <c r="N42" s="25">
        <v>0</v>
      </c>
      <c r="O42" s="23">
        <v>0</v>
      </c>
      <c r="P42" s="22">
        <v>0</v>
      </c>
      <c r="Q42" s="22">
        <v>0</v>
      </c>
      <c r="R42" s="36">
        <v>0</v>
      </c>
      <c r="S42" s="22">
        <v>0</v>
      </c>
      <c r="T42" s="22"/>
      <c r="U42" s="37"/>
      <c r="V42" s="25">
        <v>0</v>
      </c>
      <c r="W42" s="22"/>
      <c r="X42" s="23"/>
      <c r="Y42" s="22">
        <v>0</v>
      </c>
      <c r="Z42" s="22"/>
      <c r="AA42" s="23"/>
      <c r="AB42" s="22">
        <v>0</v>
      </c>
      <c r="AC42" s="22"/>
      <c r="AD42" s="23"/>
      <c r="AE42" s="22">
        <v>0</v>
      </c>
      <c r="AF42" s="22"/>
      <c r="AG42" s="23"/>
      <c r="AH42" s="22">
        <v>0</v>
      </c>
      <c r="AI42" s="22"/>
      <c r="AJ42" s="22"/>
      <c r="AK42" s="22">
        <v>0</v>
      </c>
      <c r="AL42" s="22"/>
      <c r="AM42" s="22"/>
      <c r="AN42" s="22">
        <v>0</v>
      </c>
      <c r="AO42" s="22"/>
      <c r="AP42" s="22"/>
      <c r="AQ42" s="22">
        <v>0</v>
      </c>
      <c r="AR42" s="22">
        <v>0</v>
      </c>
      <c r="AS42" s="22">
        <v>0</v>
      </c>
      <c r="AT42" s="38"/>
      <c r="AU42" s="38"/>
    </row>
    <row r="43" spans="1:47" s="10" customFormat="1" ht="26.25" customHeight="1">
      <c r="A43" s="232" t="s">
        <v>24</v>
      </c>
      <c r="B43" s="268" t="s">
        <v>84</v>
      </c>
      <c r="C43" s="229" t="s">
        <v>28</v>
      </c>
      <c r="D43" s="223" t="s">
        <v>62</v>
      </c>
      <c r="E43" s="59" t="s">
        <v>48</v>
      </c>
      <c r="F43" s="93">
        <f>F44+F45+F46+F47</f>
        <v>6040</v>
      </c>
      <c r="G43" s="120">
        <f t="shared" si="4"/>
        <v>0</v>
      </c>
      <c r="H43" s="20"/>
      <c r="I43" s="133">
        <f t="shared" si="1"/>
        <v>6040</v>
      </c>
      <c r="J43" s="20">
        <f>SUM(J44:J47)</f>
        <v>0</v>
      </c>
      <c r="K43" s="20">
        <f>SUM(K44:K47)</f>
        <v>0</v>
      </c>
      <c r="L43" s="148">
        <v>0</v>
      </c>
      <c r="M43" s="20">
        <f>SUM(M44:M47)</f>
        <v>0</v>
      </c>
      <c r="N43" s="20">
        <f>SUM(N44:N47)</f>
        <v>0</v>
      </c>
      <c r="O43" s="148">
        <v>0</v>
      </c>
      <c r="P43" s="20">
        <f>SUM(P44:P47)</f>
        <v>0</v>
      </c>
      <c r="Q43" s="20">
        <f>SUM(Q44:Q47)</f>
        <v>0</v>
      </c>
      <c r="R43" s="148">
        <v>0</v>
      </c>
      <c r="S43" s="20">
        <f>SUM(S44:S47)</f>
        <v>0</v>
      </c>
      <c r="T43" s="20">
        <f t="shared" ref="T43:AQ43" si="9">SUM(T44:T47)</f>
        <v>0</v>
      </c>
      <c r="U43" s="20">
        <f t="shared" si="9"/>
        <v>0</v>
      </c>
      <c r="V43" s="20">
        <f t="shared" si="9"/>
        <v>0</v>
      </c>
      <c r="W43" s="20">
        <f t="shared" si="9"/>
        <v>0</v>
      </c>
      <c r="X43" s="20">
        <f t="shared" si="9"/>
        <v>0</v>
      </c>
      <c r="Y43" s="20">
        <f t="shared" si="9"/>
        <v>6040</v>
      </c>
      <c r="Z43" s="20">
        <f t="shared" si="9"/>
        <v>0</v>
      </c>
      <c r="AA43" s="20">
        <f t="shared" si="9"/>
        <v>0</v>
      </c>
      <c r="AB43" s="20">
        <f t="shared" si="9"/>
        <v>0</v>
      </c>
      <c r="AC43" s="20">
        <f t="shared" si="9"/>
        <v>0</v>
      </c>
      <c r="AD43" s="20">
        <f t="shared" si="9"/>
        <v>0</v>
      </c>
      <c r="AE43" s="20">
        <f t="shared" si="9"/>
        <v>0</v>
      </c>
      <c r="AF43" s="20">
        <f t="shared" si="9"/>
        <v>0</v>
      </c>
      <c r="AG43" s="20">
        <f t="shared" si="9"/>
        <v>0</v>
      </c>
      <c r="AH43" s="20">
        <f t="shared" si="9"/>
        <v>0</v>
      </c>
      <c r="AI43" s="20">
        <f t="shared" si="9"/>
        <v>0</v>
      </c>
      <c r="AJ43" s="20">
        <f t="shared" si="9"/>
        <v>0</v>
      </c>
      <c r="AK43" s="20">
        <f t="shared" si="9"/>
        <v>0</v>
      </c>
      <c r="AL43" s="20">
        <f t="shared" si="9"/>
        <v>0</v>
      </c>
      <c r="AM43" s="20">
        <f t="shared" si="9"/>
        <v>0</v>
      </c>
      <c r="AN43" s="20">
        <f t="shared" si="9"/>
        <v>0</v>
      </c>
      <c r="AO43" s="20">
        <f t="shared" si="9"/>
        <v>0</v>
      </c>
      <c r="AP43" s="20">
        <f t="shared" si="9"/>
        <v>0</v>
      </c>
      <c r="AQ43" s="20">
        <f t="shared" si="9"/>
        <v>0</v>
      </c>
      <c r="AR43" s="22"/>
      <c r="AS43" s="22"/>
      <c r="AT43" s="270"/>
      <c r="AU43" s="270"/>
    </row>
    <row r="44" spans="1:47" s="10" customFormat="1" ht="80.25" customHeight="1">
      <c r="A44" s="233"/>
      <c r="B44" s="268"/>
      <c r="C44" s="230"/>
      <c r="D44" s="224"/>
      <c r="E44" s="39" t="s">
        <v>35</v>
      </c>
      <c r="F44" s="93">
        <v>0</v>
      </c>
      <c r="G44" s="120">
        <f t="shared" si="4"/>
        <v>0</v>
      </c>
      <c r="H44" s="20"/>
      <c r="I44" s="128">
        <f t="shared" si="1"/>
        <v>0</v>
      </c>
      <c r="J44" s="25">
        <v>0</v>
      </c>
      <c r="K44" s="25">
        <v>0</v>
      </c>
      <c r="L44" s="23">
        <v>0</v>
      </c>
      <c r="M44" s="25">
        <v>0</v>
      </c>
      <c r="N44" s="25">
        <v>0</v>
      </c>
      <c r="O44" s="23">
        <v>0</v>
      </c>
      <c r="P44" s="25">
        <v>0</v>
      </c>
      <c r="Q44" s="25">
        <v>0</v>
      </c>
      <c r="R44" s="23">
        <v>0</v>
      </c>
      <c r="S44" s="22">
        <v>0</v>
      </c>
      <c r="T44" s="22"/>
      <c r="U44" s="37"/>
      <c r="V44" s="25">
        <v>0</v>
      </c>
      <c r="W44" s="22"/>
      <c r="X44" s="23"/>
      <c r="Y44" s="22">
        <v>0</v>
      </c>
      <c r="Z44" s="22"/>
      <c r="AA44" s="23"/>
      <c r="AB44" s="22">
        <v>0</v>
      </c>
      <c r="AC44" s="22"/>
      <c r="AD44" s="23"/>
      <c r="AE44" s="22">
        <v>0</v>
      </c>
      <c r="AF44" s="22"/>
      <c r="AG44" s="23"/>
      <c r="AH44" s="22">
        <v>0</v>
      </c>
      <c r="AI44" s="22"/>
      <c r="AJ44" s="22"/>
      <c r="AK44" s="22">
        <v>0</v>
      </c>
      <c r="AL44" s="22"/>
      <c r="AM44" s="22"/>
      <c r="AN44" s="22">
        <v>0</v>
      </c>
      <c r="AO44" s="22"/>
      <c r="AP44" s="22"/>
      <c r="AQ44" s="22">
        <v>0</v>
      </c>
      <c r="AR44" s="22"/>
      <c r="AS44" s="22"/>
      <c r="AT44" s="271"/>
      <c r="AU44" s="271"/>
    </row>
    <row r="45" spans="1:47" s="10" customFormat="1" ht="80.25" customHeight="1">
      <c r="A45" s="233"/>
      <c r="B45" s="268"/>
      <c r="C45" s="230"/>
      <c r="D45" s="224"/>
      <c r="E45" s="19" t="s">
        <v>29</v>
      </c>
      <c r="F45" s="93">
        <v>0</v>
      </c>
      <c r="G45" s="120">
        <f t="shared" si="4"/>
        <v>0</v>
      </c>
      <c r="H45" s="20"/>
      <c r="I45" s="128">
        <f t="shared" si="1"/>
        <v>0</v>
      </c>
      <c r="J45" s="25">
        <v>0</v>
      </c>
      <c r="K45" s="25">
        <v>0</v>
      </c>
      <c r="L45" s="23">
        <v>0</v>
      </c>
      <c r="M45" s="25">
        <v>0</v>
      </c>
      <c r="N45" s="25">
        <v>0</v>
      </c>
      <c r="O45" s="23">
        <v>0</v>
      </c>
      <c r="P45" s="25">
        <v>0</v>
      </c>
      <c r="Q45" s="25">
        <v>0</v>
      </c>
      <c r="R45" s="23">
        <v>0</v>
      </c>
      <c r="S45" s="22">
        <v>0</v>
      </c>
      <c r="T45" s="22"/>
      <c r="U45" s="37"/>
      <c r="V45" s="25">
        <v>0</v>
      </c>
      <c r="W45" s="22"/>
      <c r="X45" s="23"/>
      <c r="Y45" s="22">
        <v>0</v>
      </c>
      <c r="Z45" s="22"/>
      <c r="AA45" s="23"/>
      <c r="AB45" s="22">
        <v>0</v>
      </c>
      <c r="AC45" s="22"/>
      <c r="AD45" s="23"/>
      <c r="AE45" s="22">
        <v>0</v>
      </c>
      <c r="AF45" s="22"/>
      <c r="AG45" s="23"/>
      <c r="AH45" s="22">
        <v>0</v>
      </c>
      <c r="AI45" s="22"/>
      <c r="AJ45" s="22"/>
      <c r="AK45" s="22">
        <v>0</v>
      </c>
      <c r="AL45" s="22"/>
      <c r="AM45" s="22"/>
      <c r="AN45" s="22">
        <v>0</v>
      </c>
      <c r="AO45" s="22"/>
      <c r="AP45" s="22"/>
      <c r="AQ45" s="22">
        <v>0</v>
      </c>
      <c r="AR45" s="22"/>
      <c r="AS45" s="22"/>
      <c r="AT45" s="271"/>
      <c r="AU45" s="271"/>
    </row>
    <row r="46" spans="1:47" s="10" customFormat="1" ht="80.25" customHeight="1">
      <c r="A46" s="233"/>
      <c r="B46" s="268"/>
      <c r="C46" s="230"/>
      <c r="D46" s="224"/>
      <c r="E46" s="19" t="s">
        <v>30</v>
      </c>
      <c r="F46" s="93">
        <v>6040</v>
      </c>
      <c r="G46" s="120">
        <f t="shared" si="4"/>
        <v>0</v>
      </c>
      <c r="H46" s="20"/>
      <c r="I46" s="128">
        <f t="shared" si="1"/>
        <v>6040</v>
      </c>
      <c r="J46" s="25">
        <v>0</v>
      </c>
      <c r="K46" s="25">
        <v>0</v>
      </c>
      <c r="L46" s="23">
        <v>0</v>
      </c>
      <c r="M46" s="25">
        <v>0</v>
      </c>
      <c r="N46" s="25">
        <v>0</v>
      </c>
      <c r="O46" s="23">
        <v>0</v>
      </c>
      <c r="P46" s="25">
        <v>0</v>
      </c>
      <c r="Q46" s="25">
        <v>0</v>
      </c>
      <c r="R46" s="23">
        <v>0</v>
      </c>
      <c r="S46" s="22">
        <v>0</v>
      </c>
      <c r="T46" s="22"/>
      <c r="U46" s="37"/>
      <c r="V46" s="25">
        <v>0</v>
      </c>
      <c r="W46" s="22"/>
      <c r="X46" s="23"/>
      <c r="Y46" s="22">
        <v>6040</v>
      </c>
      <c r="Z46" s="22"/>
      <c r="AA46" s="23"/>
      <c r="AB46" s="22">
        <v>0</v>
      </c>
      <c r="AC46" s="22"/>
      <c r="AD46" s="23"/>
      <c r="AE46" s="22">
        <v>0</v>
      </c>
      <c r="AF46" s="22"/>
      <c r="AG46" s="23"/>
      <c r="AH46" s="22">
        <v>0</v>
      </c>
      <c r="AI46" s="22"/>
      <c r="AJ46" s="22"/>
      <c r="AK46" s="22">
        <v>0</v>
      </c>
      <c r="AL46" s="22"/>
      <c r="AM46" s="22"/>
      <c r="AN46" s="22">
        <v>0</v>
      </c>
      <c r="AO46" s="22"/>
      <c r="AP46" s="22"/>
      <c r="AQ46" s="22">
        <v>0</v>
      </c>
      <c r="AR46" s="22"/>
      <c r="AS46" s="22"/>
      <c r="AT46" s="271"/>
      <c r="AU46" s="271"/>
    </row>
    <row r="47" spans="1:47" s="10" customFormat="1" ht="80.25" customHeight="1">
      <c r="A47" s="234"/>
      <c r="B47" s="269"/>
      <c r="C47" s="231"/>
      <c r="D47" s="225"/>
      <c r="E47" s="55" t="s">
        <v>49</v>
      </c>
      <c r="F47" s="93">
        <v>0</v>
      </c>
      <c r="G47" s="120">
        <f t="shared" si="4"/>
        <v>0</v>
      </c>
      <c r="H47" s="20"/>
      <c r="I47" s="128">
        <f t="shared" si="1"/>
        <v>0</v>
      </c>
      <c r="J47" s="25">
        <v>0</v>
      </c>
      <c r="K47" s="25">
        <v>0</v>
      </c>
      <c r="L47" s="23">
        <v>0</v>
      </c>
      <c r="M47" s="25">
        <v>0</v>
      </c>
      <c r="N47" s="25">
        <v>0</v>
      </c>
      <c r="O47" s="23">
        <v>0</v>
      </c>
      <c r="P47" s="25">
        <v>0</v>
      </c>
      <c r="Q47" s="25">
        <v>0</v>
      </c>
      <c r="R47" s="23">
        <v>0</v>
      </c>
      <c r="S47" s="22">
        <v>0</v>
      </c>
      <c r="T47" s="22"/>
      <c r="U47" s="37"/>
      <c r="V47" s="25">
        <v>0</v>
      </c>
      <c r="W47" s="22"/>
      <c r="X47" s="23"/>
      <c r="Y47" s="22">
        <v>0</v>
      </c>
      <c r="Z47" s="22"/>
      <c r="AA47" s="23"/>
      <c r="AB47" s="22">
        <v>0</v>
      </c>
      <c r="AC47" s="22"/>
      <c r="AD47" s="23"/>
      <c r="AE47" s="22">
        <v>0</v>
      </c>
      <c r="AF47" s="22"/>
      <c r="AG47" s="23"/>
      <c r="AH47" s="22">
        <v>0</v>
      </c>
      <c r="AI47" s="22"/>
      <c r="AJ47" s="22"/>
      <c r="AK47" s="22">
        <v>0</v>
      </c>
      <c r="AL47" s="22"/>
      <c r="AM47" s="22"/>
      <c r="AN47" s="22">
        <v>0</v>
      </c>
      <c r="AO47" s="22"/>
      <c r="AP47" s="22"/>
      <c r="AQ47" s="22">
        <v>0</v>
      </c>
      <c r="AR47" s="22"/>
      <c r="AS47" s="22"/>
      <c r="AT47" s="272"/>
      <c r="AU47" s="272"/>
    </row>
    <row r="48" spans="1:47" s="10" customFormat="1">
      <c r="A48" s="232" t="s">
        <v>85</v>
      </c>
      <c r="B48" s="235" t="s">
        <v>57</v>
      </c>
      <c r="C48" s="229" t="s">
        <v>36</v>
      </c>
      <c r="D48" s="223" t="s">
        <v>62</v>
      </c>
      <c r="E48" s="59" t="s">
        <v>48</v>
      </c>
      <c r="F48" s="74">
        <f>F49+F50+F51+F52</f>
        <v>0</v>
      </c>
      <c r="G48" s="120">
        <f>K48+N48+Q48</f>
        <v>0</v>
      </c>
      <c r="H48" s="74">
        <f t="shared" ref="H48:AQ48" si="10">H49+H50+H51+H52</f>
        <v>0</v>
      </c>
      <c r="I48" s="130">
        <f t="shared" si="10"/>
        <v>0</v>
      </c>
      <c r="J48" s="74">
        <f t="shared" si="10"/>
        <v>0</v>
      </c>
      <c r="K48" s="74">
        <f t="shared" si="10"/>
        <v>0</v>
      </c>
      <c r="L48" s="74">
        <f t="shared" si="10"/>
        <v>0</v>
      </c>
      <c r="M48" s="74">
        <f t="shared" si="10"/>
        <v>0</v>
      </c>
      <c r="N48" s="74">
        <f t="shared" si="10"/>
        <v>0</v>
      </c>
      <c r="O48" s="74">
        <f t="shared" si="10"/>
        <v>0</v>
      </c>
      <c r="P48" s="74">
        <f t="shared" si="10"/>
        <v>0</v>
      </c>
      <c r="Q48" s="74">
        <f t="shared" si="10"/>
        <v>0</v>
      </c>
      <c r="R48" s="74">
        <f t="shared" si="10"/>
        <v>0</v>
      </c>
      <c r="S48" s="74">
        <f t="shared" si="10"/>
        <v>0</v>
      </c>
      <c r="T48" s="74">
        <f t="shared" si="10"/>
        <v>0</v>
      </c>
      <c r="U48" s="74">
        <f t="shared" si="10"/>
        <v>0</v>
      </c>
      <c r="V48" s="74">
        <f t="shared" si="10"/>
        <v>0</v>
      </c>
      <c r="W48" s="74">
        <f t="shared" si="10"/>
        <v>0</v>
      </c>
      <c r="X48" s="74">
        <f t="shared" si="10"/>
        <v>0</v>
      </c>
      <c r="Y48" s="74">
        <f t="shared" si="10"/>
        <v>0</v>
      </c>
      <c r="Z48" s="74">
        <f t="shared" si="10"/>
        <v>0</v>
      </c>
      <c r="AA48" s="74">
        <f t="shared" si="10"/>
        <v>0</v>
      </c>
      <c r="AB48" s="74">
        <f t="shared" si="10"/>
        <v>0</v>
      </c>
      <c r="AC48" s="74">
        <f t="shared" si="10"/>
        <v>0</v>
      </c>
      <c r="AD48" s="74">
        <f t="shared" si="10"/>
        <v>0</v>
      </c>
      <c r="AE48" s="74">
        <f t="shared" si="10"/>
        <v>0</v>
      </c>
      <c r="AF48" s="74">
        <f t="shared" si="10"/>
        <v>0</v>
      </c>
      <c r="AG48" s="74">
        <f t="shared" si="10"/>
        <v>0</v>
      </c>
      <c r="AH48" s="74">
        <f t="shared" si="10"/>
        <v>0</v>
      </c>
      <c r="AI48" s="74">
        <f t="shared" si="10"/>
        <v>0</v>
      </c>
      <c r="AJ48" s="74">
        <f t="shared" si="10"/>
        <v>0</v>
      </c>
      <c r="AK48" s="74">
        <f t="shared" si="10"/>
        <v>0</v>
      </c>
      <c r="AL48" s="74">
        <f t="shared" si="10"/>
        <v>0</v>
      </c>
      <c r="AM48" s="74">
        <f t="shared" si="10"/>
        <v>0</v>
      </c>
      <c r="AN48" s="74">
        <f t="shared" si="10"/>
        <v>0</v>
      </c>
      <c r="AO48" s="74">
        <f t="shared" si="10"/>
        <v>0</v>
      </c>
      <c r="AP48" s="74">
        <f t="shared" si="10"/>
        <v>0</v>
      </c>
      <c r="AQ48" s="74">
        <f t="shared" si="10"/>
        <v>0</v>
      </c>
      <c r="AR48" s="22"/>
      <c r="AS48" s="22"/>
      <c r="AT48" s="270"/>
      <c r="AU48" s="270"/>
    </row>
    <row r="49" spans="1:50" s="10" customFormat="1" ht="80.25" customHeight="1">
      <c r="A49" s="233"/>
      <c r="B49" s="236"/>
      <c r="C49" s="230"/>
      <c r="D49" s="224"/>
      <c r="E49" s="39" t="s">
        <v>35</v>
      </c>
      <c r="F49" s="93">
        <v>0</v>
      </c>
      <c r="G49" s="120">
        <f t="shared" si="4"/>
        <v>0</v>
      </c>
      <c r="H49" s="20"/>
      <c r="I49" s="128">
        <f t="shared" si="1"/>
        <v>0</v>
      </c>
      <c r="J49" s="25">
        <v>0</v>
      </c>
      <c r="K49" s="25"/>
      <c r="L49" s="23"/>
      <c r="M49" s="25">
        <v>0</v>
      </c>
      <c r="N49" s="25"/>
      <c r="O49" s="23"/>
      <c r="P49" s="22">
        <v>0</v>
      </c>
      <c r="Q49" s="22"/>
      <c r="R49" s="36"/>
      <c r="S49" s="22">
        <v>0</v>
      </c>
      <c r="T49" s="22"/>
      <c r="U49" s="37"/>
      <c r="V49" s="25">
        <v>0</v>
      </c>
      <c r="W49" s="22"/>
      <c r="X49" s="23"/>
      <c r="Y49" s="22">
        <v>0</v>
      </c>
      <c r="Z49" s="22"/>
      <c r="AA49" s="23"/>
      <c r="AB49" s="22">
        <v>0</v>
      </c>
      <c r="AC49" s="22"/>
      <c r="AD49" s="23"/>
      <c r="AE49" s="22">
        <v>0</v>
      </c>
      <c r="AF49" s="22"/>
      <c r="AG49" s="23"/>
      <c r="AH49" s="22">
        <v>0</v>
      </c>
      <c r="AI49" s="22"/>
      <c r="AJ49" s="22"/>
      <c r="AK49" s="22">
        <v>0</v>
      </c>
      <c r="AL49" s="22"/>
      <c r="AM49" s="22"/>
      <c r="AN49" s="22">
        <v>0</v>
      </c>
      <c r="AO49" s="22"/>
      <c r="AP49" s="22"/>
      <c r="AQ49" s="22">
        <v>0</v>
      </c>
      <c r="AR49" s="22"/>
      <c r="AS49" s="22"/>
      <c r="AT49" s="271"/>
      <c r="AU49" s="271"/>
    </row>
    <row r="50" spans="1:50" s="10" customFormat="1" ht="80.25" customHeight="1">
      <c r="A50" s="233"/>
      <c r="B50" s="236"/>
      <c r="C50" s="230"/>
      <c r="D50" s="224"/>
      <c r="E50" s="19" t="s">
        <v>29</v>
      </c>
      <c r="F50" s="93">
        <v>0</v>
      </c>
      <c r="G50" s="120">
        <f t="shared" si="4"/>
        <v>0</v>
      </c>
      <c r="H50" s="20"/>
      <c r="I50" s="128">
        <f t="shared" si="1"/>
        <v>0</v>
      </c>
      <c r="J50" s="25">
        <v>0</v>
      </c>
      <c r="K50" s="25"/>
      <c r="L50" s="23"/>
      <c r="M50" s="25">
        <v>0</v>
      </c>
      <c r="N50" s="25"/>
      <c r="O50" s="23"/>
      <c r="P50" s="22">
        <v>0</v>
      </c>
      <c r="Q50" s="22"/>
      <c r="R50" s="36"/>
      <c r="S50" s="22">
        <v>0</v>
      </c>
      <c r="T50" s="22"/>
      <c r="U50" s="37"/>
      <c r="V50" s="25">
        <v>0</v>
      </c>
      <c r="W50" s="22"/>
      <c r="X50" s="23"/>
      <c r="Y50" s="22">
        <v>0</v>
      </c>
      <c r="Z50" s="22"/>
      <c r="AA50" s="23"/>
      <c r="AB50" s="22">
        <v>0</v>
      </c>
      <c r="AC50" s="22"/>
      <c r="AD50" s="23"/>
      <c r="AE50" s="22">
        <v>0</v>
      </c>
      <c r="AF50" s="22"/>
      <c r="AG50" s="23"/>
      <c r="AH50" s="22">
        <v>0</v>
      </c>
      <c r="AI50" s="22"/>
      <c r="AJ50" s="22"/>
      <c r="AK50" s="22">
        <v>0</v>
      </c>
      <c r="AL50" s="22"/>
      <c r="AM50" s="22"/>
      <c r="AN50" s="22">
        <v>0</v>
      </c>
      <c r="AO50" s="22"/>
      <c r="AP50" s="22"/>
      <c r="AQ50" s="22">
        <v>0</v>
      </c>
      <c r="AR50" s="22"/>
      <c r="AS50" s="22"/>
      <c r="AT50" s="271"/>
      <c r="AU50" s="271"/>
    </row>
    <row r="51" spans="1:50" s="40" customFormat="1" ht="80.25" customHeight="1">
      <c r="A51" s="233"/>
      <c r="B51" s="236"/>
      <c r="C51" s="230"/>
      <c r="D51" s="224"/>
      <c r="E51" s="19" t="s">
        <v>30</v>
      </c>
      <c r="F51" s="93">
        <v>0</v>
      </c>
      <c r="G51" s="120">
        <f t="shared" si="4"/>
        <v>0</v>
      </c>
      <c r="H51" s="20"/>
      <c r="I51" s="128">
        <f t="shared" si="1"/>
        <v>0</v>
      </c>
      <c r="J51" s="25">
        <v>0</v>
      </c>
      <c r="K51" s="25"/>
      <c r="L51" s="23"/>
      <c r="M51" s="25">
        <v>0</v>
      </c>
      <c r="N51" s="25"/>
      <c r="O51" s="23"/>
      <c r="P51" s="22">
        <v>0</v>
      </c>
      <c r="Q51" s="22"/>
      <c r="R51" s="36"/>
      <c r="S51" s="22">
        <v>0</v>
      </c>
      <c r="T51" s="22"/>
      <c r="U51" s="37"/>
      <c r="V51" s="25">
        <v>0</v>
      </c>
      <c r="W51" s="22"/>
      <c r="X51" s="23"/>
      <c r="Y51" s="22">
        <v>0</v>
      </c>
      <c r="Z51" s="22"/>
      <c r="AA51" s="23"/>
      <c r="AB51" s="22">
        <v>0</v>
      </c>
      <c r="AC51" s="22"/>
      <c r="AD51" s="23"/>
      <c r="AE51" s="22">
        <v>0</v>
      </c>
      <c r="AF51" s="84"/>
      <c r="AG51" s="85"/>
      <c r="AH51" s="22">
        <v>0</v>
      </c>
      <c r="AI51" s="22"/>
      <c r="AJ51" s="22"/>
      <c r="AK51" s="22">
        <v>0</v>
      </c>
      <c r="AL51" s="22"/>
      <c r="AM51" s="22"/>
      <c r="AN51" s="22">
        <v>0</v>
      </c>
      <c r="AO51" s="22"/>
      <c r="AP51" s="22"/>
      <c r="AQ51" s="22">
        <v>0</v>
      </c>
      <c r="AR51" s="86">
        <v>0</v>
      </c>
      <c r="AS51" s="87">
        <v>0</v>
      </c>
      <c r="AT51" s="271"/>
      <c r="AU51" s="271"/>
    </row>
    <row r="52" spans="1:50" s="40" customFormat="1" ht="80.25" customHeight="1">
      <c r="A52" s="233"/>
      <c r="B52" s="236"/>
      <c r="C52" s="230"/>
      <c r="D52" s="224"/>
      <c r="E52" s="55" t="s">
        <v>49</v>
      </c>
      <c r="F52" s="94">
        <v>0</v>
      </c>
      <c r="G52" s="120">
        <f t="shared" si="4"/>
        <v>0</v>
      </c>
      <c r="H52" s="73"/>
      <c r="I52" s="128">
        <f t="shared" si="1"/>
        <v>0</v>
      </c>
      <c r="J52" s="25">
        <v>0</v>
      </c>
      <c r="K52" s="25"/>
      <c r="L52" s="23"/>
      <c r="M52" s="25">
        <v>0</v>
      </c>
      <c r="N52" s="25"/>
      <c r="O52" s="23"/>
      <c r="P52" s="22">
        <v>0</v>
      </c>
      <c r="Q52" s="22"/>
      <c r="R52" s="36"/>
      <c r="S52" s="22">
        <v>0</v>
      </c>
      <c r="T52" s="22"/>
      <c r="U52" s="37"/>
      <c r="V52" s="25">
        <v>0</v>
      </c>
      <c r="W52" s="22"/>
      <c r="X52" s="23"/>
      <c r="Y52" s="22">
        <v>0</v>
      </c>
      <c r="Z52" s="22"/>
      <c r="AA52" s="23"/>
      <c r="AB52" s="22">
        <v>0</v>
      </c>
      <c r="AC52" s="22"/>
      <c r="AD52" s="23"/>
      <c r="AE52" s="22">
        <v>0</v>
      </c>
      <c r="AF52" s="22"/>
      <c r="AG52" s="23"/>
      <c r="AH52" s="22">
        <v>0</v>
      </c>
      <c r="AI52" s="22"/>
      <c r="AJ52" s="22"/>
      <c r="AK52" s="22">
        <v>0</v>
      </c>
      <c r="AL52" s="22"/>
      <c r="AM52" s="22"/>
      <c r="AN52" s="22">
        <v>0</v>
      </c>
      <c r="AO52" s="22"/>
      <c r="AP52" s="22"/>
      <c r="AQ52" s="22">
        <v>0</v>
      </c>
      <c r="AR52" s="65">
        <v>0</v>
      </c>
      <c r="AS52" s="66">
        <v>0</v>
      </c>
      <c r="AT52" s="272"/>
      <c r="AU52" s="272"/>
    </row>
    <row r="53" spans="1:50" s="40" customFormat="1" ht="80.25" customHeight="1">
      <c r="A53" s="238" t="s">
        <v>37</v>
      </c>
      <c r="B53" s="239"/>
      <c r="C53" s="239"/>
      <c r="D53" s="240"/>
      <c r="E53" s="69" t="s">
        <v>48</v>
      </c>
      <c r="F53" s="121">
        <f>F54+F55+F56+F57</f>
        <v>121872.3</v>
      </c>
      <c r="G53" s="121">
        <f t="shared" ref="G53:AS53" si="11">G54+G55+G56+G57</f>
        <v>3264</v>
      </c>
      <c r="H53" s="42">
        <f t="shared" si="11"/>
        <v>0</v>
      </c>
      <c r="I53" s="131">
        <f t="shared" si="11"/>
        <v>115832.4</v>
      </c>
      <c r="J53" s="41">
        <f>J54+J55+J56+J57</f>
        <v>1331.8</v>
      </c>
      <c r="K53" s="41">
        <f t="shared" si="11"/>
        <v>1331.8</v>
      </c>
      <c r="L53" s="149">
        <f t="shared" si="11"/>
        <v>1</v>
      </c>
      <c r="M53" s="41">
        <f t="shared" si="11"/>
        <v>3814.7</v>
      </c>
      <c r="N53" s="41">
        <f t="shared" si="11"/>
        <v>1693</v>
      </c>
      <c r="O53" s="149">
        <f t="shared" si="11"/>
        <v>0.443</v>
      </c>
      <c r="P53" s="41">
        <f t="shared" si="11"/>
        <v>6670.5</v>
      </c>
      <c r="Q53" s="41">
        <f t="shared" si="11"/>
        <v>239.2</v>
      </c>
      <c r="R53" s="149">
        <f t="shared" si="11"/>
        <v>1</v>
      </c>
      <c r="S53" s="41">
        <f t="shared" si="11"/>
        <v>81097</v>
      </c>
      <c r="T53" s="41">
        <f t="shared" si="11"/>
        <v>0</v>
      </c>
      <c r="U53" s="41">
        <f t="shared" si="11"/>
        <v>0</v>
      </c>
      <c r="V53" s="41">
        <f t="shared" si="11"/>
        <v>0</v>
      </c>
      <c r="W53" s="41">
        <f t="shared" si="11"/>
        <v>0</v>
      </c>
      <c r="X53" s="41">
        <f t="shared" si="11"/>
        <v>0</v>
      </c>
      <c r="Y53" s="41">
        <f t="shared" si="11"/>
        <v>0</v>
      </c>
      <c r="Z53" s="41">
        <f t="shared" si="11"/>
        <v>0</v>
      </c>
      <c r="AA53" s="41">
        <f t="shared" si="11"/>
        <v>0</v>
      </c>
      <c r="AB53" s="41">
        <f t="shared" si="11"/>
        <v>1653.8</v>
      </c>
      <c r="AC53" s="41">
        <f t="shared" si="11"/>
        <v>0</v>
      </c>
      <c r="AD53" s="41">
        <f t="shared" si="11"/>
        <v>0</v>
      </c>
      <c r="AE53" s="41">
        <f t="shared" si="11"/>
        <v>1323</v>
      </c>
      <c r="AF53" s="41">
        <f t="shared" si="11"/>
        <v>0</v>
      </c>
      <c r="AG53" s="41">
        <f t="shared" si="11"/>
        <v>0</v>
      </c>
      <c r="AH53" s="41">
        <f t="shared" si="11"/>
        <v>19941.599999999999</v>
      </c>
      <c r="AI53" s="41">
        <f t="shared" si="11"/>
        <v>0</v>
      </c>
      <c r="AJ53" s="41">
        <f t="shared" si="11"/>
        <v>0</v>
      </c>
      <c r="AK53" s="41">
        <f t="shared" si="11"/>
        <v>0</v>
      </c>
      <c r="AL53" s="41">
        <f t="shared" si="11"/>
        <v>0</v>
      </c>
      <c r="AM53" s="41">
        <f t="shared" si="11"/>
        <v>0</v>
      </c>
      <c r="AN53" s="41">
        <f t="shared" si="11"/>
        <v>0</v>
      </c>
      <c r="AO53" s="41">
        <f t="shared" si="11"/>
        <v>0</v>
      </c>
      <c r="AP53" s="41">
        <f t="shared" si="11"/>
        <v>0</v>
      </c>
      <c r="AQ53" s="41">
        <f t="shared" si="11"/>
        <v>0</v>
      </c>
      <c r="AR53" s="41" t="e">
        <f t="shared" si="11"/>
        <v>#REF!</v>
      </c>
      <c r="AS53" s="41" t="e">
        <f t="shared" si="11"/>
        <v>#REF!</v>
      </c>
      <c r="AT53" s="247"/>
      <c r="AU53" s="247"/>
      <c r="AW53" s="67"/>
      <c r="AX53" s="67"/>
    </row>
    <row r="54" spans="1:50" s="40" customFormat="1" ht="80.25" customHeight="1">
      <c r="A54" s="241"/>
      <c r="B54" s="242"/>
      <c r="C54" s="242"/>
      <c r="D54" s="243"/>
      <c r="E54" s="70" t="s">
        <v>35</v>
      </c>
      <c r="F54" s="139">
        <f>F12+F17+F22+F28+F33+F38+F49</f>
        <v>351.8</v>
      </c>
      <c r="G54" s="71">
        <f t="shared" ref="G54:AQ54" si="12">G12+G22+G28+G33+G38+G49</f>
        <v>0</v>
      </c>
      <c r="H54" s="71">
        <f t="shared" si="12"/>
        <v>0</v>
      </c>
      <c r="I54" s="132">
        <f t="shared" si="12"/>
        <v>351.8</v>
      </c>
      <c r="J54" s="43">
        <f t="shared" si="12"/>
        <v>0</v>
      </c>
      <c r="K54" s="43">
        <f t="shared" si="12"/>
        <v>0</v>
      </c>
      <c r="L54" s="43">
        <f t="shared" si="12"/>
        <v>0</v>
      </c>
      <c r="M54" s="43">
        <f t="shared" si="12"/>
        <v>0</v>
      </c>
      <c r="N54" s="43">
        <f t="shared" si="12"/>
        <v>0</v>
      </c>
      <c r="O54" s="43">
        <f t="shared" si="12"/>
        <v>0</v>
      </c>
      <c r="P54" s="43">
        <f t="shared" si="12"/>
        <v>0</v>
      </c>
      <c r="Q54" s="43">
        <f t="shared" si="12"/>
        <v>0</v>
      </c>
      <c r="R54" s="43">
        <f t="shared" si="12"/>
        <v>0</v>
      </c>
      <c r="S54" s="43">
        <f t="shared" si="12"/>
        <v>0</v>
      </c>
      <c r="T54" s="43">
        <f t="shared" si="12"/>
        <v>0</v>
      </c>
      <c r="U54" s="43">
        <f t="shared" si="12"/>
        <v>0</v>
      </c>
      <c r="V54" s="43">
        <f t="shared" si="12"/>
        <v>0</v>
      </c>
      <c r="W54" s="43">
        <f t="shared" si="12"/>
        <v>0</v>
      </c>
      <c r="X54" s="43">
        <f t="shared" si="12"/>
        <v>0</v>
      </c>
      <c r="Y54" s="43">
        <f t="shared" si="12"/>
        <v>0</v>
      </c>
      <c r="Z54" s="43">
        <f t="shared" si="12"/>
        <v>0</v>
      </c>
      <c r="AA54" s="43">
        <f t="shared" si="12"/>
        <v>0</v>
      </c>
      <c r="AB54" s="43">
        <f t="shared" si="12"/>
        <v>73.3</v>
      </c>
      <c r="AC54" s="43">
        <f t="shared" si="12"/>
        <v>0</v>
      </c>
      <c r="AD54" s="43">
        <f t="shared" si="12"/>
        <v>0</v>
      </c>
      <c r="AE54" s="43">
        <f t="shared" si="12"/>
        <v>58.6</v>
      </c>
      <c r="AF54" s="43">
        <f t="shared" si="12"/>
        <v>0</v>
      </c>
      <c r="AG54" s="43">
        <f t="shared" si="12"/>
        <v>0</v>
      </c>
      <c r="AH54" s="43">
        <f t="shared" si="12"/>
        <v>219.9</v>
      </c>
      <c r="AI54" s="43">
        <f t="shared" si="12"/>
        <v>0</v>
      </c>
      <c r="AJ54" s="43">
        <f t="shared" si="12"/>
        <v>0</v>
      </c>
      <c r="AK54" s="43">
        <f t="shared" si="12"/>
        <v>0</v>
      </c>
      <c r="AL54" s="43">
        <f t="shared" si="12"/>
        <v>0</v>
      </c>
      <c r="AM54" s="43">
        <f t="shared" si="12"/>
        <v>0</v>
      </c>
      <c r="AN54" s="43">
        <f t="shared" si="12"/>
        <v>0</v>
      </c>
      <c r="AO54" s="43">
        <f t="shared" si="12"/>
        <v>0</v>
      </c>
      <c r="AP54" s="43">
        <f t="shared" si="12"/>
        <v>0</v>
      </c>
      <c r="AQ54" s="43">
        <f t="shared" si="12"/>
        <v>0</v>
      </c>
      <c r="AR54" s="30" t="e">
        <f>#REF!+#REF!</f>
        <v>#REF!</v>
      </c>
      <c r="AS54" s="30" t="e">
        <f>#REF!+#REF!</f>
        <v>#REF!</v>
      </c>
      <c r="AT54" s="248"/>
      <c r="AU54" s="248"/>
      <c r="AW54" s="67"/>
      <c r="AX54" s="67"/>
    </row>
    <row r="55" spans="1:50" s="40" customFormat="1" ht="75">
      <c r="A55" s="241"/>
      <c r="B55" s="242"/>
      <c r="C55" s="242"/>
      <c r="D55" s="243"/>
      <c r="E55" s="72" t="s">
        <v>29</v>
      </c>
      <c r="F55" s="138">
        <f>F13+F18+F23+F29+F34+F39+F45+F50</f>
        <v>91493.5</v>
      </c>
      <c r="G55" s="42">
        <f t="shared" ref="G55:AQ55" si="13">G13+G23+G29+G34+G39+G50</f>
        <v>0</v>
      </c>
      <c r="H55" s="42">
        <f t="shared" si="13"/>
        <v>0</v>
      </c>
      <c r="I55" s="133">
        <f t="shared" si="13"/>
        <v>91493.5</v>
      </c>
      <c r="J55" s="44">
        <f t="shared" si="13"/>
        <v>0</v>
      </c>
      <c r="K55" s="44">
        <f t="shared" si="13"/>
        <v>0</v>
      </c>
      <c r="L55" s="44">
        <f t="shared" si="13"/>
        <v>0</v>
      </c>
      <c r="M55" s="44">
        <f t="shared" si="13"/>
        <v>0</v>
      </c>
      <c r="N55" s="44">
        <f t="shared" si="13"/>
        <v>0</v>
      </c>
      <c r="O55" s="44">
        <f t="shared" si="13"/>
        <v>0</v>
      </c>
      <c r="P55" s="44">
        <f t="shared" si="13"/>
        <v>0</v>
      </c>
      <c r="Q55" s="44">
        <f t="shared" si="13"/>
        <v>0</v>
      </c>
      <c r="R55" s="44">
        <f t="shared" si="13"/>
        <v>0</v>
      </c>
      <c r="S55" s="44">
        <f t="shared" si="13"/>
        <v>69323.899999999994</v>
      </c>
      <c r="T55" s="44">
        <f t="shared" si="13"/>
        <v>0</v>
      </c>
      <c r="U55" s="44">
        <f t="shared" si="13"/>
        <v>0</v>
      </c>
      <c r="V55" s="44">
        <f t="shared" si="13"/>
        <v>0</v>
      </c>
      <c r="W55" s="44">
        <f t="shared" si="13"/>
        <v>0</v>
      </c>
      <c r="X55" s="44">
        <f t="shared" si="13"/>
        <v>0</v>
      </c>
      <c r="Y55" s="44">
        <f t="shared" si="13"/>
        <v>0</v>
      </c>
      <c r="Z55" s="44">
        <f t="shared" si="13"/>
        <v>0</v>
      </c>
      <c r="AA55" s="44">
        <f t="shared" si="13"/>
        <v>0</v>
      </c>
      <c r="AB55" s="44">
        <f t="shared" si="13"/>
        <v>1497.8</v>
      </c>
      <c r="AC55" s="44">
        <f t="shared" si="13"/>
        <v>0</v>
      </c>
      <c r="AD55" s="44">
        <f t="shared" si="13"/>
        <v>0</v>
      </c>
      <c r="AE55" s="44">
        <f t="shared" si="13"/>
        <v>1198.2</v>
      </c>
      <c r="AF55" s="44">
        <f t="shared" si="13"/>
        <v>0</v>
      </c>
      <c r="AG55" s="44">
        <f t="shared" si="13"/>
        <v>0</v>
      </c>
      <c r="AH55" s="44">
        <f t="shared" si="13"/>
        <v>19473.599999999999</v>
      </c>
      <c r="AI55" s="44">
        <f t="shared" si="13"/>
        <v>0</v>
      </c>
      <c r="AJ55" s="44">
        <f t="shared" si="13"/>
        <v>0</v>
      </c>
      <c r="AK55" s="44">
        <f t="shared" si="13"/>
        <v>0</v>
      </c>
      <c r="AL55" s="44">
        <f t="shared" si="13"/>
        <v>0</v>
      </c>
      <c r="AM55" s="44">
        <f t="shared" si="13"/>
        <v>0</v>
      </c>
      <c r="AN55" s="44">
        <f t="shared" si="13"/>
        <v>0</v>
      </c>
      <c r="AO55" s="44">
        <f t="shared" si="13"/>
        <v>0</v>
      </c>
      <c r="AP55" s="44">
        <f t="shared" si="13"/>
        <v>0</v>
      </c>
      <c r="AQ55" s="44">
        <f t="shared" si="13"/>
        <v>0</v>
      </c>
      <c r="AR55" s="44">
        <f>AR13+AR23+AR29+AR34+AR39+AR50</f>
        <v>0</v>
      </c>
      <c r="AS55" s="44">
        <f>AS13+AS23+AS29+AS34+AS39+AS50</f>
        <v>0</v>
      </c>
      <c r="AT55" s="248"/>
      <c r="AU55" s="248"/>
    </row>
    <row r="56" spans="1:50" s="10" customFormat="1" ht="56.25">
      <c r="A56" s="241"/>
      <c r="B56" s="242"/>
      <c r="C56" s="242"/>
      <c r="D56" s="243"/>
      <c r="E56" s="72" t="s">
        <v>30</v>
      </c>
      <c r="F56" s="138">
        <f>F14+F19+F24+F30+F35+F40+F46+F51</f>
        <v>30027</v>
      </c>
      <c r="G56" s="121">
        <f>G14+G24+G30+G35+G40+G51</f>
        <v>3264</v>
      </c>
      <c r="H56" s="42">
        <f>H14+H24+H30+H35+H40+H51</f>
        <v>0</v>
      </c>
      <c r="I56" s="133">
        <f>I14+I19+I24+I30+I35+I40+I51</f>
        <v>23987.1</v>
      </c>
      <c r="J56" s="44">
        <f t="shared" ref="J56:AQ56" si="14">J14+J24+J30+J35+J40+J51</f>
        <v>1331.8</v>
      </c>
      <c r="K56" s="44">
        <f t="shared" si="14"/>
        <v>1331.8</v>
      </c>
      <c r="L56" s="150">
        <f t="shared" si="14"/>
        <v>1</v>
      </c>
      <c r="M56" s="44">
        <f t="shared" si="14"/>
        <v>3814.7</v>
      </c>
      <c r="N56" s="44">
        <f t="shared" si="14"/>
        <v>1693</v>
      </c>
      <c r="O56" s="150">
        <f t="shared" si="14"/>
        <v>0.443</v>
      </c>
      <c r="P56" s="44">
        <f t="shared" si="14"/>
        <v>6670.5</v>
      </c>
      <c r="Q56" s="44">
        <f t="shared" si="14"/>
        <v>239.2</v>
      </c>
      <c r="R56" s="150">
        <f t="shared" si="14"/>
        <v>1</v>
      </c>
      <c r="S56" s="44">
        <f t="shared" si="14"/>
        <v>11773.1</v>
      </c>
      <c r="T56" s="44">
        <f t="shared" si="14"/>
        <v>0</v>
      </c>
      <c r="U56" s="44">
        <f t="shared" si="14"/>
        <v>0</v>
      </c>
      <c r="V56" s="44">
        <f t="shared" si="14"/>
        <v>0</v>
      </c>
      <c r="W56" s="44">
        <f t="shared" si="14"/>
        <v>0</v>
      </c>
      <c r="X56" s="44">
        <f t="shared" si="14"/>
        <v>0</v>
      </c>
      <c r="Y56" s="44">
        <f t="shared" si="14"/>
        <v>0</v>
      </c>
      <c r="Z56" s="44">
        <f t="shared" si="14"/>
        <v>0</v>
      </c>
      <c r="AA56" s="44">
        <f t="shared" si="14"/>
        <v>0</v>
      </c>
      <c r="AB56" s="44">
        <f t="shared" si="14"/>
        <v>82.7</v>
      </c>
      <c r="AC56" s="44">
        <f t="shared" si="14"/>
        <v>0</v>
      </c>
      <c r="AD56" s="44">
        <f t="shared" si="14"/>
        <v>0</v>
      </c>
      <c r="AE56" s="44">
        <f t="shared" si="14"/>
        <v>66.2</v>
      </c>
      <c r="AF56" s="44">
        <f t="shared" si="14"/>
        <v>0</v>
      </c>
      <c r="AG56" s="44">
        <f t="shared" si="14"/>
        <v>0</v>
      </c>
      <c r="AH56" s="44">
        <f t="shared" si="14"/>
        <v>248.1</v>
      </c>
      <c r="AI56" s="44">
        <f t="shared" si="14"/>
        <v>0</v>
      </c>
      <c r="AJ56" s="44">
        <f t="shared" si="14"/>
        <v>0</v>
      </c>
      <c r="AK56" s="44">
        <f t="shared" si="14"/>
        <v>0</v>
      </c>
      <c r="AL56" s="44">
        <f t="shared" si="14"/>
        <v>0</v>
      </c>
      <c r="AM56" s="44">
        <f t="shared" si="14"/>
        <v>0</v>
      </c>
      <c r="AN56" s="44">
        <f t="shared" si="14"/>
        <v>0</v>
      </c>
      <c r="AO56" s="44">
        <f t="shared" si="14"/>
        <v>0</v>
      </c>
      <c r="AP56" s="44">
        <f t="shared" si="14"/>
        <v>0</v>
      </c>
      <c r="AQ56" s="44">
        <f t="shared" si="14"/>
        <v>0</v>
      </c>
      <c r="AR56" s="44">
        <f t="shared" ref="AR56:AS56" si="15">AR14+AR24+AR30+AR35+AR40+AR51</f>
        <v>0</v>
      </c>
      <c r="AS56" s="44">
        <f t="shared" si="15"/>
        <v>0</v>
      </c>
      <c r="AT56" s="248"/>
      <c r="AU56" s="248"/>
    </row>
    <row r="57" spans="1:50" s="10" customFormat="1" ht="37.5">
      <c r="A57" s="244"/>
      <c r="B57" s="245"/>
      <c r="C57" s="245"/>
      <c r="D57" s="246"/>
      <c r="E57" s="70" t="s">
        <v>49</v>
      </c>
      <c r="F57" s="42">
        <f>F15+F20+F25+F31+F36+F41+F52</f>
        <v>0</v>
      </c>
      <c r="G57" s="42">
        <f>G15+G25+G31+G36+G41+G52</f>
        <v>0</v>
      </c>
      <c r="H57" s="42">
        <f>H15+H25+H31+H36+H41+H52</f>
        <v>0</v>
      </c>
      <c r="I57" s="133">
        <f>I15+I25+I31+I36+I41+I52</f>
        <v>0</v>
      </c>
      <c r="J57" s="44">
        <f t="shared" ref="J57:AQ57" si="16">J15+J25+J31+J36+J41+J52</f>
        <v>0</v>
      </c>
      <c r="K57" s="44">
        <f t="shared" si="16"/>
        <v>0</v>
      </c>
      <c r="L57" s="44">
        <f t="shared" si="16"/>
        <v>0</v>
      </c>
      <c r="M57" s="44">
        <f t="shared" si="16"/>
        <v>0</v>
      </c>
      <c r="N57" s="44">
        <f t="shared" si="16"/>
        <v>0</v>
      </c>
      <c r="O57" s="44">
        <f t="shared" si="16"/>
        <v>0</v>
      </c>
      <c r="P57" s="44">
        <f t="shared" si="16"/>
        <v>0</v>
      </c>
      <c r="Q57" s="44">
        <f t="shared" si="16"/>
        <v>0</v>
      </c>
      <c r="R57" s="44">
        <f t="shared" si="16"/>
        <v>0</v>
      </c>
      <c r="S57" s="44">
        <f t="shared" si="16"/>
        <v>0</v>
      </c>
      <c r="T57" s="44">
        <f t="shared" si="16"/>
        <v>0</v>
      </c>
      <c r="U57" s="44">
        <f t="shared" si="16"/>
        <v>0</v>
      </c>
      <c r="V57" s="44">
        <f t="shared" si="16"/>
        <v>0</v>
      </c>
      <c r="W57" s="44">
        <f t="shared" si="16"/>
        <v>0</v>
      </c>
      <c r="X57" s="44">
        <f t="shared" si="16"/>
        <v>0</v>
      </c>
      <c r="Y57" s="44">
        <f t="shared" si="16"/>
        <v>0</v>
      </c>
      <c r="Z57" s="44">
        <f t="shared" si="16"/>
        <v>0</v>
      </c>
      <c r="AA57" s="44">
        <f t="shared" si="16"/>
        <v>0</v>
      </c>
      <c r="AB57" s="44">
        <f t="shared" si="16"/>
        <v>0</v>
      </c>
      <c r="AC57" s="44">
        <f t="shared" si="16"/>
        <v>0</v>
      </c>
      <c r="AD57" s="44">
        <f t="shared" si="16"/>
        <v>0</v>
      </c>
      <c r="AE57" s="44">
        <f t="shared" si="16"/>
        <v>0</v>
      </c>
      <c r="AF57" s="44">
        <f t="shared" si="16"/>
        <v>0</v>
      </c>
      <c r="AG57" s="44">
        <f t="shared" si="16"/>
        <v>0</v>
      </c>
      <c r="AH57" s="44">
        <f t="shared" si="16"/>
        <v>0</v>
      </c>
      <c r="AI57" s="44">
        <f t="shared" si="16"/>
        <v>0</v>
      </c>
      <c r="AJ57" s="44">
        <f t="shared" si="16"/>
        <v>0</v>
      </c>
      <c r="AK57" s="44">
        <f t="shared" si="16"/>
        <v>0</v>
      </c>
      <c r="AL57" s="44">
        <f t="shared" si="16"/>
        <v>0</v>
      </c>
      <c r="AM57" s="44">
        <f t="shared" si="16"/>
        <v>0</v>
      </c>
      <c r="AN57" s="44">
        <f t="shared" si="16"/>
        <v>0</v>
      </c>
      <c r="AO57" s="44">
        <f t="shared" si="16"/>
        <v>0</v>
      </c>
      <c r="AP57" s="44">
        <f t="shared" si="16"/>
        <v>0</v>
      </c>
      <c r="AQ57" s="44">
        <f t="shared" si="16"/>
        <v>0</v>
      </c>
      <c r="AR57" s="21">
        <v>0</v>
      </c>
      <c r="AS57" s="21">
        <v>0</v>
      </c>
      <c r="AT57" s="90"/>
      <c r="AU57" s="90"/>
    </row>
    <row r="58" spans="1:50" ht="19.5" thickBot="1"/>
    <row r="59" spans="1:50" ht="38.25" thickBot="1">
      <c r="C59" s="259" t="s">
        <v>83</v>
      </c>
      <c r="D59" s="260"/>
      <c r="E59" s="113" t="s">
        <v>49</v>
      </c>
      <c r="F59" s="114">
        <f>8270.4+844.5</f>
        <v>9114.9</v>
      </c>
      <c r="G59" s="137">
        <f>K59+N59+Q59</f>
        <v>7829.1</v>
      </c>
      <c r="H59" s="114">
        <f>H17+H27+H33+H38+H48+H54</f>
        <v>0</v>
      </c>
      <c r="I59" s="135">
        <f>J59+M59+P59</f>
        <v>7829.1</v>
      </c>
      <c r="J59" s="115">
        <f>J17+J27+J33+J38+J48+J54</f>
        <v>0</v>
      </c>
      <c r="K59" s="115">
        <f>K17+K27+K33+K38+K48+K54</f>
        <v>0</v>
      </c>
      <c r="L59" s="115">
        <f>L17+L27+L33+L38+L48+L54</f>
        <v>0</v>
      </c>
      <c r="M59" s="115">
        <f>6984.6+844.5</f>
        <v>7829.1</v>
      </c>
      <c r="N59" s="115">
        <v>7829.1</v>
      </c>
      <c r="O59" s="115">
        <f>O17+O27+O33+O38+O48+O54</f>
        <v>0</v>
      </c>
      <c r="P59" s="115">
        <f>P17+P27+P33+P38+P48+P54</f>
        <v>0</v>
      </c>
      <c r="Q59" s="115">
        <f>Q17+Q27+Q33+Q38+Q48+Q54</f>
        <v>0</v>
      </c>
      <c r="R59" s="115">
        <f>R17+R27+R33+R38+R48+R54</f>
        <v>0</v>
      </c>
      <c r="S59" s="115"/>
      <c r="T59" s="115">
        <f>T17+T27+T33+T38+T48+T54</f>
        <v>0</v>
      </c>
      <c r="U59" s="115">
        <f>U17+U27+U33+U38+U48+U54</f>
        <v>0</v>
      </c>
      <c r="V59" s="115">
        <f>V17+V27+V33+V38+V48+V54</f>
        <v>0</v>
      </c>
      <c r="W59" s="115">
        <f>W17+W27+W33+W38+W48+W54</f>
        <v>0</v>
      </c>
      <c r="X59" s="115">
        <f>X17+X27+X33+X38+X48+X54</f>
        <v>0</v>
      </c>
      <c r="Y59" s="115">
        <v>1285.8</v>
      </c>
      <c r="Z59" s="115">
        <f>Z17+Z27+Z33+Z38+Z48+Z54</f>
        <v>0</v>
      </c>
      <c r="AA59" s="115">
        <f>AA17+AA27+AA33+AA38+AA48+AA54</f>
        <v>0</v>
      </c>
      <c r="AB59" s="115">
        <v>0</v>
      </c>
      <c r="AC59" s="115">
        <f>AC17+AC27+AC33+AC38+AC48+AC54</f>
        <v>0</v>
      </c>
      <c r="AD59" s="115">
        <f>AD17+AD27+AD33+AD38+AD48+AD54</f>
        <v>0</v>
      </c>
      <c r="AE59" s="115">
        <v>0</v>
      </c>
      <c r="AF59" s="115">
        <f>AF17+AF27+AF33+AF38+AF48+AF54</f>
        <v>0</v>
      </c>
      <c r="AG59" s="115">
        <f>AG17+AG27+AG33+AG38+AG48+AG54</f>
        <v>0</v>
      </c>
      <c r="AH59" s="115">
        <v>0</v>
      </c>
      <c r="AI59" s="115">
        <f t="shared" ref="AI59:AQ59" si="17">AI17+AI27+AI33+AI38+AI48+AI54</f>
        <v>0</v>
      </c>
      <c r="AJ59" s="115">
        <f t="shared" si="17"/>
        <v>0</v>
      </c>
      <c r="AK59" s="115">
        <f t="shared" si="17"/>
        <v>0</v>
      </c>
      <c r="AL59" s="115">
        <f t="shared" si="17"/>
        <v>0</v>
      </c>
      <c r="AM59" s="115">
        <f t="shared" si="17"/>
        <v>0</v>
      </c>
      <c r="AN59" s="115">
        <f t="shared" si="17"/>
        <v>0</v>
      </c>
      <c r="AO59" s="115">
        <f t="shared" si="17"/>
        <v>0</v>
      </c>
      <c r="AP59" s="115">
        <f t="shared" si="17"/>
        <v>0</v>
      </c>
      <c r="AQ59" s="115">
        <f t="shared" si="17"/>
        <v>0</v>
      </c>
      <c r="AR59" s="116">
        <v>0</v>
      </c>
      <c r="AS59" s="116">
        <v>0</v>
      </c>
      <c r="AT59" s="117"/>
      <c r="AU59" s="118"/>
    </row>
    <row r="63" spans="1:50">
      <c r="A63" s="46"/>
      <c r="B63" s="47" t="s">
        <v>38</v>
      </c>
      <c r="D63" s="61"/>
      <c r="E63" s="48"/>
      <c r="H63" s="47" t="s">
        <v>39</v>
      </c>
    </row>
    <row r="64" spans="1:50">
      <c r="A64" s="46"/>
      <c r="B64" s="47" t="s">
        <v>40</v>
      </c>
      <c r="D64" s="62"/>
    </row>
    <row r="65" spans="1:45" ht="75">
      <c r="A65" s="46"/>
      <c r="B65" s="91" t="s">
        <v>58</v>
      </c>
      <c r="D65" s="249"/>
      <c r="E65" s="249"/>
      <c r="F65" s="249"/>
      <c r="H65" s="250" t="s">
        <v>41</v>
      </c>
      <c r="I65" s="250"/>
      <c r="J65" s="52"/>
      <c r="K65" s="52"/>
    </row>
    <row r="66" spans="1:45">
      <c r="A66" s="46"/>
      <c r="B66" s="2" t="s">
        <v>59</v>
      </c>
      <c r="E66" s="1"/>
      <c r="F66" s="91"/>
      <c r="H66" s="53" t="s">
        <v>42</v>
      </c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N66" s="54"/>
      <c r="AO66" s="54"/>
      <c r="AP66" s="54"/>
      <c r="AQ66" s="5"/>
      <c r="AR66" s="5"/>
      <c r="AS66" s="5"/>
    </row>
    <row r="67" spans="1:45">
      <c r="A67" s="46"/>
      <c r="B67" s="91" t="s">
        <v>81</v>
      </c>
      <c r="D67" s="63"/>
      <c r="E67" s="91"/>
      <c r="F67" s="91"/>
      <c r="H67" s="1" t="s">
        <v>82</v>
      </c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N67" s="54"/>
      <c r="AO67" s="54"/>
      <c r="AP67" s="54"/>
      <c r="AQ67" s="5"/>
      <c r="AR67" s="5"/>
      <c r="AS67" s="5"/>
    </row>
    <row r="68" spans="1:45">
      <c r="B68" s="5" t="s">
        <v>45</v>
      </c>
      <c r="D68" s="64"/>
      <c r="E68" s="55"/>
      <c r="F68" s="55"/>
      <c r="K68" s="5"/>
      <c r="L68" s="5"/>
      <c r="M68" s="5"/>
      <c r="N68" s="5"/>
      <c r="O68" s="5"/>
      <c r="U68" s="5"/>
      <c r="V68" s="54"/>
      <c r="W68" s="54"/>
      <c r="X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O68" s="54"/>
      <c r="AP68" s="54"/>
      <c r="AQ68" s="5"/>
      <c r="AR68" s="5"/>
    </row>
    <row r="69" spans="1:45">
      <c r="K69" s="5"/>
      <c r="L69" s="5"/>
      <c r="M69" s="5"/>
      <c r="N69" s="5"/>
      <c r="O69" s="5"/>
      <c r="U69" s="5"/>
      <c r="V69" s="54"/>
      <c r="W69" s="54"/>
      <c r="X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O69" s="54"/>
      <c r="AP69" s="54"/>
      <c r="AQ69" s="5"/>
      <c r="AR69" s="5"/>
    </row>
    <row r="70" spans="1:45">
      <c r="K70" s="5"/>
      <c r="L70" s="5"/>
      <c r="M70" s="5"/>
      <c r="N70" s="5"/>
      <c r="O70" s="5"/>
      <c r="U70" s="5"/>
      <c r="V70" s="54"/>
      <c r="W70" s="54"/>
      <c r="X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O70" s="54"/>
      <c r="AP70" s="54"/>
      <c r="AQ70" s="5"/>
      <c r="AR70" s="5"/>
    </row>
    <row r="71" spans="1:45">
      <c r="J71" s="5"/>
      <c r="K71" s="5"/>
      <c r="L71" s="5"/>
      <c r="M71" s="5"/>
      <c r="N71" s="5"/>
      <c r="O71" s="5"/>
      <c r="U71" s="5"/>
      <c r="V71" s="54"/>
      <c r="W71" s="54"/>
      <c r="X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O71" s="54"/>
      <c r="AP71" s="54"/>
      <c r="AQ71" s="53"/>
      <c r="AR71" s="5"/>
    </row>
    <row r="72" spans="1:45">
      <c r="B72" s="5"/>
      <c r="E72" s="5"/>
      <c r="F72" s="5"/>
      <c r="G72" s="5"/>
      <c r="H72" s="5"/>
      <c r="I72" s="13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>
      <c r="E73" s="5"/>
      <c r="F73" s="5"/>
      <c r="G73" s="5"/>
      <c r="H73" s="5"/>
      <c r="I73" s="13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5">
      <c r="E74" s="5"/>
      <c r="F74" s="5"/>
      <c r="G74" s="5"/>
      <c r="H74" s="5"/>
      <c r="I74" s="13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5">
      <c r="B75" s="68"/>
      <c r="C75" s="55"/>
      <c r="AR75" s="5"/>
      <c r="AS75" s="5"/>
    </row>
    <row r="76" spans="1:45"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N76" s="56"/>
      <c r="AO76" s="56"/>
      <c r="AP76" s="56"/>
    </row>
    <row r="77" spans="1:45"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N77" s="56"/>
      <c r="AO77" s="56"/>
      <c r="AP77" s="56"/>
    </row>
    <row r="78" spans="1:45"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N78" s="56"/>
      <c r="AO78" s="56"/>
      <c r="AP78" s="56"/>
    </row>
  </sheetData>
  <mergeCells count="79">
    <mergeCell ref="AT37:AT41"/>
    <mergeCell ref="AU37:AU41"/>
    <mergeCell ref="AT48:AT52"/>
    <mergeCell ref="AU48:AU52"/>
    <mergeCell ref="AT21:AT25"/>
    <mergeCell ref="AU21:AU25"/>
    <mergeCell ref="AT27:AT31"/>
    <mergeCell ref="AU27:AU31"/>
    <mergeCell ref="AT32:AT36"/>
    <mergeCell ref="AU32:AU36"/>
    <mergeCell ref="AT43:AT47"/>
    <mergeCell ref="AU43:AU47"/>
    <mergeCell ref="A53:D57"/>
    <mergeCell ref="AT53:AT56"/>
    <mergeCell ref="AU53:AU56"/>
    <mergeCell ref="D65:F65"/>
    <mergeCell ref="H65:I65"/>
    <mergeCell ref="A48:A52"/>
    <mergeCell ref="B48:B52"/>
    <mergeCell ref="C48:C52"/>
    <mergeCell ref="D48:D52"/>
    <mergeCell ref="A32:A36"/>
    <mergeCell ref="B32:B36"/>
    <mergeCell ref="C32:C36"/>
    <mergeCell ref="D32:D36"/>
    <mergeCell ref="A37:A41"/>
    <mergeCell ref="B37:B41"/>
    <mergeCell ref="C37:C41"/>
    <mergeCell ref="D37:D41"/>
    <mergeCell ref="A43:A47"/>
    <mergeCell ref="B43:B47"/>
    <mergeCell ref="C43:C47"/>
    <mergeCell ref="D43:D47"/>
    <mergeCell ref="B21:B25"/>
    <mergeCell ref="C21:C25"/>
    <mergeCell ref="D21:D25"/>
    <mergeCell ref="A27:A31"/>
    <mergeCell ref="B27:B31"/>
    <mergeCell ref="C27:C31"/>
    <mergeCell ref="D27:D31"/>
    <mergeCell ref="A2:AU2"/>
    <mergeCell ref="A3:AU3"/>
    <mergeCell ref="A4:AU4"/>
    <mergeCell ref="B11:B15"/>
    <mergeCell ref="A16:A20"/>
    <mergeCell ref="B16:B20"/>
    <mergeCell ref="C16:C20"/>
    <mergeCell ref="D16:D20"/>
    <mergeCell ref="A6:AU6"/>
    <mergeCell ref="AT11:AT15"/>
    <mergeCell ref="AU11:AU15"/>
    <mergeCell ref="AT16:AT20"/>
    <mergeCell ref="AU16:AU20"/>
    <mergeCell ref="AB8:AD8"/>
    <mergeCell ref="A5:AU5"/>
    <mergeCell ref="A8:A9"/>
    <mergeCell ref="AU8:AU9"/>
    <mergeCell ref="AE8:AG8"/>
    <mergeCell ref="AH8:AJ8"/>
    <mergeCell ref="AK8:AM8"/>
    <mergeCell ref="AN8:AP8"/>
    <mergeCell ref="AQ8:AS8"/>
    <mergeCell ref="AT8:AT9"/>
    <mergeCell ref="A11:A15"/>
    <mergeCell ref="C11:C15"/>
    <mergeCell ref="D11:D15"/>
    <mergeCell ref="C59:D59"/>
    <mergeCell ref="Y8:AA8"/>
    <mergeCell ref="J8:L8"/>
    <mergeCell ref="M8:O8"/>
    <mergeCell ref="P8:R8"/>
    <mergeCell ref="S8:U8"/>
    <mergeCell ref="V8:X8"/>
    <mergeCell ref="B8:B9"/>
    <mergeCell ref="C8:C9"/>
    <mergeCell ref="D8:D9"/>
    <mergeCell ref="E8:E9"/>
    <mergeCell ref="F8:H8"/>
    <mergeCell ref="A21:A25"/>
  </mergeCells>
  <conditionalFormatting sqref="I11:I15">
    <cfRule type="cellIs" dxfId="2" priority="2" stopIfTrue="1" operator="notEqual">
      <formula>#REF!</formula>
    </cfRule>
  </conditionalFormatting>
  <conditionalFormatting sqref="I28:I31 I33:I36 I49:I52 I22:I26 I12:I15 I17:I20 I38:I47">
    <cfRule type="cellIs" dxfId="1" priority="1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Width="4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5"/>
  <sheetViews>
    <sheetView tabSelected="1" zoomScale="60" zoomScaleNormal="60" workbookViewId="0">
      <pane xSplit="9" ySplit="9" topLeftCell="J73" activePane="bottomRight" state="frozen"/>
      <selection pane="topRight" activeCell="J1" sqref="J1"/>
      <selection pane="bottomLeft" activeCell="A10" sqref="A10"/>
      <selection pane="bottomRight" activeCell="J1" sqref="J1:AU1048576"/>
    </sheetView>
  </sheetViews>
  <sheetFormatPr defaultRowHeight="18.75"/>
  <cols>
    <col min="1" max="1" width="7.85546875" style="1" customWidth="1"/>
    <col min="2" max="2" width="44.85546875" style="1" customWidth="1"/>
    <col min="3" max="3" width="20.85546875" style="1" customWidth="1"/>
    <col min="4" max="4" width="15.42578125" style="60" customWidth="1"/>
    <col min="5" max="5" width="24.7109375" style="2" customWidth="1"/>
    <col min="6" max="7" width="18.85546875" style="49" customWidth="1"/>
    <col min="8" max="8" width="18.85546875" style="1" customWidth="1"/>
    <col min="9" max="9" width="18.85546875" style="134" customWidth="1"/>
    <col min="10" max="18" width="16.5703125" style="1" customWidth="1"/>
    <col min="19" max="19" width="14.42578125" style="1" customWidth="1"/>
    <col min="20" max="21" width="22" style="1" customWidth="1"/>
    <col min="22" max="24" width="14.7109375" style="1" customWidth="1"/>
    <col min="25" max="25" width="15.85546875" style="1" customWidth="1"/>
    <col min="26" max="28" width="14.7109375" style="1" customWidth="1"/>
    <col min="29" max="30" width="14.7109375" style="1" hidden="1" customWidth="1"/>
    <col min="31" max="31" width="14.7109375" style="1" customWidth="1"/>
    <col min="32" max="33" width="14.7109375" style="1" hidden="1" customWidth="1"/>
    <col min="34" max="34" width="14.7109375" style="1" customWidth="1"/>
    <col min="35" max="36" width="14.7109375" style="1" hidden="1" customWidth="1"/>
    <col min="37" max="37" width="14.7109375" style="1" customWidth="1"/>
    <col min="38" max="39" width="14.7109375" style="1" hidden="1" customWidth="1"/>
    <col min="40" max="40" width="14.7109375" style="1" customWidth="1"/>
    <col min="41" max="42" width="14.7109375" style="1" hidden="1" customWidth="1"/>
    <col min="43" max="43" width="14.7109375" style="1" customWidth="1"/>
    <col min="44" max="45" width="17.85546875" style="1" hidden="1" customWidth="1"/>
    <col min="46" max="46" width="39.7109375" style="5" customWidth="1"/>
    <col min="47" max="47" width="40.28515625" style="5" customWidth="1"/>
    <col min="48" max="49" width="16.28515625" style="5" customWidth="1"/>
    <col min="50" max="16384" width="9.140625" style="5"/>
  </cols>
  <sheetData>
    <row r="1" spans="1:48">
      <c r="F1" s="2"/>
      <c r="G1" s="1"/>
      <c r="H1" s="3"/>
      <c r="I1" s="122"/>
      <c r="J1" s="5"/>
      <c r="K1" s="5"/>
      <c r="AQ1" s="5"/>
      <c r="AT1" s="1"/>
      <c r="AU1" s="1"/>
    </row>
    <row r="2" spans="1:48" ht="20.25">
      <c r="A2" s="255" t="s">
        <v>60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</row>
    <row r="3" spans="1:48" ht="20.25">
      <c r="A3" s="255" t="s">
        <v>70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</row>
    <row r="4" spans="1:48" ht="20.25">
      <c r="A4" s="255" t="s">
        <v>71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</row>
    <row r="5" spans="1:48" ht="20.25">
      <c r="A5" s="261" t="s">
        <v>61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</row>
    <row r="6" spans="1:48" ht="20.25">
      <c r="A6" s="261" t="s">
        <v>87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</row>
    <row r="7" spans="1:48" ht="23.25">
      <c r="A7" s="92"/>
      <c r="B7" s="92"/>
      <c r="C7" s="92"/>
      <c r="D7" s="92"/>
      <c r="E7" s="92"/>
      <c r="F7" s="92"/>
      <c r="G7" s="92"/>
      <c r="H7" s="92"/>
      <c r="I7" s="123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</row>
    <row r="8" spans="1:48">
      <c r="A8" s="253" t="s">
        <v>0</v>
      </c>
      <c r="B8" s="253" t="s">
        <v>1</v>
      </c>
      <c r="C8" s="253" t="s">
        <v>2</v>
      </c>
      <c r="D8" s="257" t="s">
        <v>3</v>
      </c>
      <c r="E8" s="253" t="s">
        <v>4</v>
      </c>
      <c r="F8" s="258" t="s">
        <v>5</v>
      </c>
      <c r="G8" s="258"/>
      <c r="H8" s="258"/>
      <c r="I8" s="124" t="s">
        <v>6</v>
      </c>
      <c r="J8" s="253" t="s">
        <v>7</v>
      </c>
      <c r="K8" s="253"/>
      <c r="L8" s="253"/>
      <c r="M8" s="253" t="s">
        <v>8</v>
      </c>
      <c r="N8" s="253"/>
      <c r="O8" s="253"/>
      <c r="P8" s="253" t="s">
        <v>9</v>
      </c>
      <c r="Q8" s="253"/>
      <c r="R8" s="253"/>
      <c r="S8" s="253" t="s">
        <v>10</v>
      </c>
      <c r="T8" s="253"/>
      <c r="U8" s="253"/>
      <c r="V8" s="253" t="s">
        <v>11</v>
      </c>
      <c r="W8" s="253"/>
      <c r="X8" s="253"/>
      <c r="Y8" s="253" t="s">
        <v>12</v>
      </c>
      <c r="Z8" s="253"/>
      <c r="AA8" s="253"/>
      <c r="AB8" s="253" t="s">
        <v>13</v>
      </c>
      <c r="AC8" s="253"/>
      <c r="AD8" s="253"/>
      <c r="AE8" s="253" t="s">
        <v>14</v>
      </c>
      <c r="AF8" s="253"/>
      <c r="AG8" s="253"/>
      <c r="AH8" s="253" t="s">
        <v>15</v>
      </c>
      <c r="AI8" s="253"/>
      <c r="AJ8" s="253"/>
      <c r="AK8" s="253" t="s">
        <v>16</v>
      </c>
      <c r="AL8" s="253"/>
      <c r="AM8" s="253"/>
      <c r="AN8" s="253" t="s">
        <v>17</v>
      </c>
      <c r="AO8" s="253"/>
      <c r="AP8" s="253"/>
      <c r="AQ8" s="253" t="s">
        <v>18</v>
      </c>
      <c r="AR8" s="253"/>
      <c r="AS8" s="253"/>
      <c r="AT8" s="254" t="s">
        <v>19</v>
      </c>
      <c r="AU8" s="254" t="s">
        <v>20</v>
      </c>
    </row>
    <row r="9" spans="1:48" s="10" customFormat="1" ht="37.5">
      <c r="A9" s="253"/>
      <c r="B9" s="253"/>
      <c r="C9" s="253"/>
      <c r="D9" s="257"/>
      <c r="E9" s="253"/>
      <c r="F9" s="7" t="s">
        <v>21</v>
      </c>
      <c r="G9" s="7" t="s">
        <v>22</v>
      </c>
      <c r="H9" s="7" t="s">
        <v>23</v>
      </c>
      <c r="I9" s="125" t="s">
        <v>21</v>
      </c>
      <c r="J9" s="9" t="s">
        <v>21</v>
      </c>
      <c r="K9" s="9" t="s">
        <v>22</v>
      </c>
      <c r="L9" s="9" t="s">
        <v>23</v>
      </c>
      <c r="M9" s="9" t="s">
        <v>21</v>
      </c>
      <c r="N9" s="9" t="s">
        <v>22</v>
      </c>
      <c r="O9" s="9" t="s">
        <v>23</v>
      </c>
      <c r="P9" s="9" t="s">
        <v>21</v>
      </c>
      <c r="Q9" s="9" t="s">
        <v>22</v>
      </c>
      <c r="R9" s="9" t="s">
        <v>23</v>
      </c>
      <c r="S9" s="9" t="s">
        <v>21</v>
      </c>
      <c r="T9" s="9" t="s">
        <v>22</v>
      </c>
      <c r="U9" s="9" t="s">
        <v>23</v>
      </c>
      <c r="V9" s="9" t="s">
        <v>21</v>
      </c>
      <c r="W9" s="9" t="s">
        <v>22</v>
      </c>
      <c r="X9" s="9" t="s">
        <v>23</v>
      </c>
      <c r="Y9" s="9" t="s">
        <v>21</v>
      </c>
      <c r="Z9" s="9" t="s">
        <v>22</v>
      </c>
      <c r="AA9" s="9" t="s">
        <v>23</v>
      </c>
      <c r="AB9" s="9" t="s">
        <v>21</v>
      </c>
      <c r="AC9" s="9" t="s">
        <v>22</v>
      </c>
      <c r="AD9" s="9" t="s">
        <v>23</v>
      </c>
      <c r="AE9" s="9" t="s">
        <v>21</v>
      </c>
      <c r="AF9" s="9" t="s">
        <v>22</v>
      </c>
      <c r="AG9" s="9" t="s">
        <v>23</v>
      </c>
      <c r="AH9" s="9" t="s">
        <v>21</v>
      </c>
      <c r="AI9" s="9" t="s">
        <v>22</v>
      </c>
      <c r="AJ9" s="9" t="s">
        <v>23</v>
      </c>
      <c r="AK9" s="9" t="s">
        <v>21</v>
      </c>
      <c r="AL9" s="9" t="s">
        <v>22</v>
      </c>
      <c r="AM9" s="9" t="s">
        <v>23</v>
      </c>
      <c r="AN9" s="9" t="s">
        <v>21</v>
      </c>
      <c r="AO9" s="9" t="s">
        <v>22</v>
      </c>
      <c r="AP9" s="9" t="s">
        <v>23</v>
      </c>
      <c r="AQ9" s="9" t="s">
        <v>21</v>
      </c>
      <c r="AR9" s="9" t="s">
        <v>22</v>
      </c>
      <c r="AS9" s="9" t="s">
        <v>23</v>
      </c>
      <c r="AT9" s="254"/>
      <c r="AU9" s="254"/>
    </row>
    <row r="10" spans="1:48" s="16" customFormat="1">
      <c r="A10" s="143">
        <v>1</v>
      </c>
      <c r="B10" s="143">
        <v>2</v>
      </c>
      <c r="C10" s="143">
        <v>3</v>
      </c>
      <c r="D10" s="143">
        <v>4</v>
      </c>
      <c r="E10" s="143">
        <v>5</v>
      </c>
      <c r="F10" s="12">
        <v>6</v>
      </c>
      <c r="G10" s="12">
        <v>7</v>
      </c>
      <c r="H10" s="12">
        <v>8</v>
      </c>
      <c r="I10" s="126"/>
      <c r="J10" s="89" t="s">
        <v>24</v>
      </c>
      <c r="K10" s="89">
        <v>10</v>
      </c>
      <c r="L10" s="89">
        <v>11</v>
      </c>
      <c r="M10" s="89">
        <v>12</v>
      </c>
      <c r="N10" s="89">
        <v>13</v>
      </c>
      <c r="O10" s="89">
        <v>14</v>
      </c>
      <c r="P10" s="89">
        <v>15</v>
      </c>
      <c r="Q10" s="89">
        <v>16</v>
      </c>
      <c r="R10" s="89">
        <v>17</v>
      </c>
      <c r="S10" s="89">
        <v>18</v>
      </c>
      <c r="T10" s="89">
        <v>19</v>
      </c>
      <c r="U10" s="89">
        <v>20</v>
      </c>
      <c r="V10" s="89">
        <v>21</v>
      </c>
      <c r="W10" s="89">
        <v>22</v>
      </c>
      <c r="X10" s="89">
        <v>23</v>
      </c>
      <c r="Y10" s="89">
        <v>24</v>
      </c>
      <c r="Z10" s="89">
        <v>25</v>
      </c>
      <c r="AA10" s="89">
        <v>26</v>
      </c>
      <c r="AB10" s="89">
        <v>27</v>
      </c>
      <c r="AC10" s="89">
        <v>28</v>
      </c>
      <c r="AD10" s="89">
        <v>29</v>
      </c>
      <c r="AE10" s="89">
        <v>30</v>
      </c>
      <c r="AF10" s="89">
        <v>31</v>
      </c>
      <c r="AG10" s="89">
        <v>32</v>
      </c>
      <c r="AH10" s="89">
        <v>33</v>
      </c>
      <c r="AI10" s="89">
        <v>34</v>
      </c>
      <c r="AJ10" s="89">
        <v>35</v>
      </c>
      <c r="AK10" s="89">
        <v>36</v>
      </c>
      <c r="AL10" s="89">
        <v>37</v>
      </c>
      <c r="AM10" s="89">
        <v>38</v>
      </c>
      <c r="AN10" s="89">
        <v>39</v>
      </c>
      <c r="AO10" s="89">
        <v>40</v>
      </c>
      <c r="AP10" s="89">
        <v>41</v>
      </c>
      <c r="AQ10" s="89" t="s">
        <v>25</v>
      </c>
      <c r="AR10" s="89">
        <v>43</v>
      </c>
      <c r="AS10" s="89">
        <v>44</v>
      </c>
      <c r="AT10" s="89" t="s">
        <v>26</v>
      </c>
      <c r="AU10" s="14" t="s">
        <v>27</v>
      </c>
      <c r="AV10" s="15"/>
    </row>
    <row r="11" spans="1:48" s="16" customFormat="1">
      <c r="A11" s="232" t="s">
        <v>51</v>
      </c>
      <c r="B11" s="235" t="s">
        <v>46</v>
      </c>
      <c r="C11" s="229" t="s">
        <v>28</v>
      </c>
      <c r="D11" s="223" t="s">
        <v>51</v>
      </c>
      <c r="E11" s="57" t="s">
        <v>48</v>
      </c>
      <c r="F11" s="74">
        <f>F12+F13+F14+F15</f>
        <v>60738.399999999994</v>
      </c>
      <c r="G11" s="76">
        <f t="shared" ref="G11:AQ11" si="0">G12+G13+G14+G15</f>
        <v>4783.4631499999996</v>
      </c>
      <c r="H11" s="148">
        <f t="shared" ref="H11" si="1">G11/F11</f>
        <v>7.8755172181025512E-2</v>
      </c>
      <c r="I11" s="127">
        <f t="shared" si="0"/>
        <v>60738.399999999994</v>
      </c>
      <c r="J11" s="74">
        <f t="shared" si="0"/>
        <v>0</v>
      </c>
      <c r="K11" s="74">
        <f t="shared" si="0"/>
        <v>0</v>
      </c>
      <c r="L11" s="74">
        <f t="shared" si="0"/>
        <v>0</v>
      </c>
      <c r="M11" s="74">
        <f t="shared" si="0"/>
        <v>0</v>
      </c>
      <c r="N11" s="74">
        <f t="shared" si="0"/>
        <v>0</v>
      </c>
      <c r="O11" s="74">
        <f t="shared" si="0"/>
        <v>0</v>
      </c>
      <c r="P11" s="74">
        <f t="shared" si="0"/>
        <v>239.2</v>
      </c>
      <c r="Q11" s="74">
        <f t="shared" si="0"/>
        <v>239.2</v>
      </c>
      <c r="R11" s="146">
        <v>1</v>
      </c>
      <c r="S11" s="74">
        <f>S12+S13+S14+S15</f>
        <v>48726.2</v>
      </c>
      <c r="T11" s="74">
        <f t="shared" si="0"/>
        <v>4544.2631499999998</v>
      </c>
      <c r="U11" s="159">
        <f t="shared" si="0"/>
        <v>9.3261184947728323E-2</v>
      </c>
      <c r="V11" s="74">
        <f t="shared" si="0"/>
        <v>0</v>
      </c>
      <c r="W11" s="74">
        <f t="shared" si="0"/>
        <v>0</v>
      </c>
      <c r="X11" s="74">
        <f t="shared" si="0"/>
        <v>0</v>
      </c>
      <c r="Y11" s="74">
        <f t="shared" si="0"/>
        <v>11773</v>
      </c>
      <c r="Z11" s="74">
        <f t="shared" si="0"/>
        <v>0</v>
      </c>
      <c r="AA11" s="74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4">
        <f t="shared" si="0"/>
        <v>0</v>
      </c>
      <c r="AF11" s="74">
        <f t="shared" si="0"/>
        <v>0</v>
      </c>
      <c r="AG11" s="74">
        <f t="shared" si="0"/>
        <v>0</v>
      </c>
      <c r="AH11" s="74">
        <f t="shared" si="0"/>
        <v>0</v>
      </c>
      <c r="AI11" s="74">
        <f t="shared" si="0"/>
        <v>0</v>
      </c>
      <c r="AJ11" s="74">
        <f t="shared" si="0"/>
        <v>0</v>
      </c>
      <c r="AK11" s="74">
        <f t="shared" si="0"/>
        <v>0</v>
      </c>
      <c r="AL11" s="74">
        <f t="shared" si="0"/>
        <v>0</v>
      </c>
      <c r="AM11" s="74">
        <f t="shared" si="0"/>
        <v>0</v>
      </c>
      <c r="AN11" s="74">
        <f t="shared" si="0"/>
        <v>0</v>
      </c>
      <c r="AO11" s="74">
        <f t="shared" si="0"/>
        <v>0</v>
      </c>
      <c r="AP11" s="74">
        <f t="shared" si="0"/>
        <v>0</v>
      </c>
      <c r="AQ11" s="74">
        <f t="shared" si="0"/>
        <v>0</v>
      </c>
      <c r="AR11" s="89"/>
      <c r="AS11" s="17"/>
      <c r="AT11" s="262" t="s">
        <v>88</v>
      </c>
      <c r="AU11" s="262" t="s">
        <v>89</v>
      </c>
    </row>
    <row r="12" spans="1:48" s="10" customFormat="1" ht="37.5">
      <c r="A12" s="233"/>
      <c r="B12" s="236"/>
      <c r="C12" s="230"/>
      <c r="D12" s="224"/>
      <c r="E12" s="39" t="s">
        <v>35</v>
      </c>
      <c r="F12" s="93">
        <v>0</v>
      </c>
      <c r="G12" s="20"/>
      <c r="H12" s="148"/>
      <c r="I12" s="128">
        <f>J12+M12+P12+S12+V12+Y12+AB12+AE12+AH12+AK12+AN12+AQ12</f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4">
        <v>0</v>
      </c>
      <c r="P12" s="25">
        <v>0</v>
      </c>
      <c r="Q12" s="25">
        <v>0</v>
      </c>
      <c r="R12" s="23">
        <v>0</v>
      </c>
      <c r="S12" s="25">
        <v>0</v>
      </c>
      <c r="T12" s="22"/>
      <c r="U12" s="23"/>
      <c r="V12" s="22">
        <v>0</v>
      </c>
      <c r="W12" s="22"/>
      <c r="X12" s="23"/>
      <c r="Y12" s="22">
        <v>0</v>
      </c>
      <c r="Z12" s="22"/>
      <c r="AA12" s="23"/>
      <c r="AB12" s="22">
        <v>0</v>
      </c>
      <c r="AC12" s="22"/>
      <c r="AD12" s="23"/>
      <c r="AE12" s="22">
        <v>0</v>
      </c>
      <c r="AF12" s="22"/>
      <c r="AG12" s="23"/>
      <c r="AH12" s="22">
        <v>0</v>
      </c>
      <c r="AI12" s="22"/>
      <c r="AJ12" s="22"/>
      <c r="AK12" s="22">
        <v>0</v>
      </c>
      <c r="AL12" s="22"/>
      <c r="AM12" s="22"/>
      <c r="AN12" s="26">
        <v>0</v>
      </c>
      <c r="AO12" s="22"/>
      <c r="AP12" s="22"/>
      <c r="AQ12" s="25">
        <v>0</v>
      </c>
      <c r="AR12" s="22">
        <v>0</v>
      </c>
      <c r="AS12" s="22">
        <v>0</v>
      </c>
      <c r="AT12" s="263"/>
      <c r="AU12" s="263"/>
    </row>
    <row r="13" spans="1:48" s="10" customFormat="1" ht="75">
      <c r="A13" s="233"/>
      <c r="B13" s="236"/>
      <c r="C13" s="230"/>
      <c r="D13" s="224"/>
      <c r="E13" s="19" t="s">
        <v>29</v>
      </c>
      <c r="F13" s="98">
        <v>48726.2</v>
      </c>
      <c r="G13" s="119">
        <f>K13+N13+Q13+T13+W13+Z13</f>
        <v>4544.2631499999998</v>
      </c>
      <c r="H13" s="148">
        <f>G13/F13</f>
        <v>9.3261184947728323E-2</v>
      </c>
      <c r="I13" s="128">
        <f t="shared" ref="I13:I52" si="2">J13+M13+P13+S13+V13+Y13+AB13+AE13+AH13+AK13+AN13+AQ13</f>
        <v>48726.2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4">
        <v>0</v>
      </c>
      <c r="P13" s="25">
        <v>0</v>
      </c>
      <c r="Q13" s="25">
        <v>0</v>
      </c>
      <c r="R13" s="23">
        <v>0</v>
      </c>
      <c r="S13" s="25">
        <v>48726.2</v>
      </c>
      <c r="T13" s="22">
        <v>4544.2631499999998</v>
      </c>
      <c r="U13" s="153">
        <f>T13/S13</f>
        <v>9.3261184947728323E-2</v>
      </c>
      <c r="V13" s="22">
        <v>0</v>
      </c>
      <c r="W13" s="22"/>
      <c r="X13" s="23"/>
      <c r="Y13" s="22">
        <v>0</v>
      </c>
      <c r="Z13" s="22"/>
      <c r="AA13" s="23"/>
      <c r="AB13" s="22">
        <v>0</v>
      </c>
      <c r="AC13" s="22"/>
      <c r="AD13" s="23"/>
      <c r="AE13" s="22">
        <v>0</v>
      </c>
      <c r="AF13" s="22"/>
      <c r="AG13" s="23"/>
      <c r="AH13" s="22">
        <v>0</v>
      </c>
      <c r="AI13" s="22"/>
      <c r="AJ13" s="22"/>
      <c r="AK13" s="22">
        <v>0</v>
      </c>
      <c r="AL13" s="22"/>
      <c r="AM13" s="22"/>
      <c r="AN13" s="26">
        <v>0</v>
      </c>
      <c r="AO13" s="22"/>
      <c r="AP13" s="22"/>
      <c r="AQ13" s="25">
        <v>0</v>
      </c>
      <c r="AR13" s="22"/>
      <c r="AS13" s="22"/>
      <c r="AT13" s="263"/>
      <c r="AU13" s="263"/>
    </row>
    <row r="14" spans="1:48" s="10" customFormat="1" ht="56.25">
      <c r="A14" s="233"/>
      <c r="B14" s="236"/>
      <c r="C14" s="230"/>
      <c r="D14" s="224"/>
      <c r="E14" s="19" t="s">
        <v>30</v>
      </c>
      <c r="F14" s="98">
        <f>J14+M14+P14+S14+V14+Y14+AB14+AE14+AH14+AK14+AN14+AQ14</f>
        <v>12012.2</v>
      </c>
      <c r="G14" s="119">
        <f>K14+N14+Q14+T14+W14+Z14</f>
        <v>239.2</v>
      </c>
      <c r="H14" s="148">
        <f>G14/F14</f>
        <v>1.9913088360167162E-2</v>
      </c>
      <c r="I14" s="128">
        <f>J14+M14+P14+S14+V14+Y14+AB14+AE14+AH14+AK14+AN14+AQ14</f>
        <v>12012.2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4">
        <v>0</v>
      </c>
      <c r="P14" s="25">
        <v>239.2</v>
      </c>
      <c r="Q14" s="25">
        <v>239.2</v>
      </c>
      <c r="R14" s="23">
        <v>1</v>
      </c>
      <c r="S14" s="25">
        <v>0</v>
      </c>
      <c r="T14" s="22"/>
      <c r="U14" s="23"/>
      <c r="V14" s="22">
        <v>0</v>
      </c>
      <c r="W14" s="22"/>
      <c r="X14" s="23"/>
      <c r="Y14" s="154">
        <v>11773</v>
      </c>
      <c r="Z14" s="22"/>
      <c r="AA14" s="23"/>
      <c r="AB14" s="22">
        <v>0</v>
      </c>
      <c r="AC14" s="22"/>
      <c r="AD14" s="23"/>
      <c r="AE14" s="22">
        <v>0</v>
      </c>
      <c r="AF14" s="22"/>
      <c r="AG14" s="23"/>
      <c r="AH14" s="22">
        <v>0</v>
      </c>
      <c r="AI14" s="22"/>
      <c r="AJ14" s="22"/>
      <c r="AK14" s="22">
        <v>0</v>
      </c>
      <c r="AL14" s="22"/>
      <c r="AM14" s="22"/>
      <c r="AN14" s="26">
        <v>0</v>
      </c>
      <c r="AO14" s="22"/>
      <c r="AP14" s="22"/>
      <c r="AQ14" s="25">
        <f>9208.5-9208.5</f>
        <v>0</v>
      </c>
      <c r="AR14" s="22"/>
      <c r="AS14" s="22"/>
      <c r="AT14" s="263"/>
      <c r="AU14" s="263"/>
    </row>
    <row r="15" spans="1:48" s="10" customFormat="1" ht="37.5">
      <c r="A15" s="234"/>
      <c r="B15" s="237"/>
      <c r="C15" s="231"/>
      <c r="D15" s="225"/>
      <c r="E15" s="39" t="s">
        <v>49</v>
      </c>
      <c r="F15" s="93">
        <v>0</v>
      </c>
      <c r="G15" s="119">
        <f t="shared" ref="G15:G52" si="3">K15+N15+Q15+T15+W15+Z15</f>
        <v>0</v>
      </c>
      <c r="H15" s="20"/>
      <c r="I15" s="128">
        <f t="shared" si="2"/>
        <v>0</v>
      </c>
      <c r="J15" s="25">
        <v>0</v>
      </c>
      <c r="K15" s="25">
        <v>0</v>
      </c>
      <c r="L15" s="23">
        <v>0</v>
      </c>
      <c r="M15" s="25">
        <v>0</v>
      </c>
      <c r="N15" s="25">
        <v>0</v>
      </c>
      <c r="O15" s="24">
        <v>0</v>
      </c>
      <c r="P15" s="25">
        <v>0</v>
      </c>
      <c r="Q15" s="25">
        <v>0</v>
      </c>
      <c r="R15" s="23">
        <v>0</v>
      </c>
      <c r="S15" s="25">
        <v>0</v>
      </c>
      <c r="T15" s="22"/>
      <c r="U15" s="23"/>
      <c r="V15" s="22">
        <v>0</v>
      </c>
      <c r="W15" s="22"/>
      <c r="X15" s="23"/>
      <c r="Y15" s="22">
        <v>0</v>
      </c>
      <c r="Z15" s="22"/>
      <c r="AA15" s="23"/>
      <c r="AB15" s="22">
        <v>0</v>
      </c>
      <c r="AC15" s="22"/>
      <c r="AD15" s="23"/>
      <c r="AE15" s="22">
        <v>0</v>
      </c>
      <c r="AF15" s="22"/>
      <c r="AG15" s="23"/>
      <c r="AH15" s="22">
        <v>0</v>
      </c>
      <c r="AI15" s="22"/>
      <c r="AJ15" s="22"/>
      <c r="AK15" s="22">
        <v>0</v>
      </c>
      <c r="AL15" s="22"/>
      <c r="AM15" s="22"/>
      <c r="AN15" s="26">
        <v>0</v>
      </c>
      <c r="AO15" s="22"/>
      <c r="AP15" s="22"/>
      <c r="AQ15" s="25">
        <v>0</v>
      </c>
      <c r="AR15" s="22">
        <v>0</v>
      </c>
      <c r="AS15" s="22">
        <v>0</v>
      </c>
      <c r="AT15" s="264"/>
      <c r="AU15" s="264"/>
    </row>
    <row r="16" spans="1:48" s="10" customFormat="1">
      <c r="A16" s="232" t="s">
        <v>62</v>
      </c>
      <c r="B16" s="235" t="s">
        <v>64</v>
      </c>
      <c r="C16" s="229" t="s">
        <v>28</v>
      </c>
      <c r="D16" s="223" t="s">
        <v>86</v>
      </c>
      <c r="E16" s="57" t="s">
        <v>48</v>
      </c>
      <c r="F16" s="93">
        <f>SUM(F17:F20)</f>
        <v>0</v>
      </c>
      <c r="G16" s="119">
        <f t="shared" si="3"/>
        <v>0</v>
      </c>
      <c r="H16" s="20">
        <f t="shared" ref="H16:AQ16" si="4">SUM(H17:H20)</f>
        <v>0</v>
      </c>
      <c r="I16" s="129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4"/>
        <v>0</v>
      </c>
      <c r="V16" s="20">
        <f t="shared" si="4"/>
        <v>0</v>
      </c>
      <c r="W16" s="20">
        <f t="shared" si="4"/>
        <v>0</v>
      </c>
      <c r="X16" s="20">
        <f t="shared" si="4"/>
        <v>0</v>
      </c>
      <c r="Y16" s="20">
        <f t="shared" si="4"/>
        <v>0</v>
      </c>
      <c r="Z16" s="20">
        <f t="shared" si="4"/>
        <v>0</v>
      </c>
      <c r="AA16" s="20">
        <f t="shared" si="4"/>
        <v>0</v>
      </c>
      <c r="AB16" s="20">
        <f t="shared" si="4"/>
        <v>0</v>
      </c>
      <c r="AC16" s="20">
        <f t="shared" si="4"/>
        <v>0</v>
      </c>
      <c r="AD16" s="20">
        <f t="shared" si="4"/>
        <v>0</v>
      </c>
      <c r="AE16" s="20">
        <f t="shared" si="4"/>
        <v>0</v>
      </c>
      <c r="AF16" s="20">
        <f t="shared" si="4"/>
        <v>0</v>
      </c>
      <c r="AG16" s="20">
        <f t="shared" si="4"/>
        <v>0</v>
      </c>
      <c r="AH16" s="20">
        <f t="shared" si="4"/>
        <v>0</v>
      </c>
      <c r="AI16" s="20">
        <f t="shared" si="4"/>
        <v>0</v>
      </c>
      <c r="AJ16" s="20">
        <f t="shared" si="4"/>
        <v>0</v>
      </c>
      <c r="AK16" s="20">
        <f t="shared" si="4"/>
        <v>0</v>
      </c>
      <c r="AL16" s="20">
        <f t="shared" si="4"/>
        <v>0</v>
      </c>
      <c r="AM16" s="20">
        <f t="shared" si="4"/>
        <v>0</v>
      </c>
      <c r="AN16" s="20">
        <f t="shared" si="4"/>
        <v>0</v>
      </c>
      <c r="AO16" s="20">
        <f t="shared" si="4"/>
        <v>0</v>
      </c>
      <c r="AP16" s="20">
        <f t="shared" si="4"/>
        <v>0</v>
      </c>
      <c r="AQ16" s="20">
        <f t="shared" si="4"/>
        <v>0</v>
      </c>
      <c r="AR16" s="22"/>
      <c r="AS16" s="22"/>
      <c r="AT16" s="265"/>
      <c r="AU16" s="265"/>
    </row>
    <row r="17" spans="1:47" s="10" customFormat="1" ht="37.5">
      <c r="A17" s="233"/>
      <c r="B17" s="236"/>
      <c r="C17" s="230"/>
      <c r="D17" s="224"/>
      <c r="E17" s="39" t="s">
        <v>35</v>
      </c>
      <c r="F17" s="93">
        <v>0</v>
      </c>
      <c r="G17" s="119">
        <f t="shared" si="3"/>
        <v>0</v>
      </c>
      <c r="H17" s="20"/>
      <c r="I17" s="128"/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4">
        <v>0</v>
      </c>
      <c r="P17" s="25">
        <v>0</v>
      </c>
      <c r="Q17" s="22">
        <v>0</v>
      </c>
      <c r="R17" s="24">
        <v>0</v>
      </c>
      <c r="S17" s="22">
        <v>0</v>
      </c>
      <c r="T17" s="22"/>
      <c r="U17" s="23"/>
      <c r="V17" s="22">
        <v>0</v>
      </c>
      <c r="W17" s="22"/>
      <c r="X17" s="24"/>
      <c r="Y17" s="25">
        <v>0</v>
      </c>
      <c r="Z17" s="22"/>
      <c r="AA17" s="23"/>
      <c r="AB17" s="22">
        <v>0</v>
      </c>
      <c r="AC17" s="22"/>
      <c r="AD17" s="23"/>
      <c r="AE17" s="22">
        <v>0</v>
      </c>
      <c r="AF17" s="22"/>
      <c r="AG17" s="24"/>
      <c r="AH17" s="25">
        <v>0</v>
      </c>
      <c r="AI17" s="22"/>
      <c r="AJ17" s="22"/>
      <c r="AK17" s="22">
        <v>0</v>
      </c>
      <c r="AL17" s="22"/>
      <c r="AM17" s="23"/>
      <c r="AN17" s="22">
        <v>0</v>
      </c>
      <c r="AO17" s="22"/>
      <c r="AP17" s="24"/>
      <c r="AQ17" s="25">
        <v>0</v>
      </c>
      <c r="AR17" s="22"/>
      <c r="AS17" s="22"/>
      <c r="AT17" s="266"/>
      <c r="AU17" s="266"/>
    </row>
    <row r="18" spans="1:47" s="10" customFormat="1" ht="75">
      <c r="A18" s="233"/>
      <c r="B18" s="236"/>
      <c r="C18" s="230"/>
      <c r="D18" s="224"/>
      <c r="E18" s="19" t="s">
        <v>29</v>
      </c>
      <c r="F18" s="93">
        <v>0</v>
      </c>
      <c r="G18" s="119">
        <f t="shared" si="3"/>
        <v>0</v>
      </c>
      <c r="H18" s="20"/>
      <c r="I18" s="128"/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4">
        <v>0</v>
      </c>
      <c r="P18" s="25">
        <v>0</v>
      </c>
      <c r="Q18" s="22">
        <v>0</v>
      </c>
      <c r="R18" s="24">
        <v>0</v>
      </c>
      <c r="S18" s="22">
        <v>0</v>
      </c>
      <c r="T18" s="22"/>
      <c r="U18" s="23"/>
      <c r="V18" s="22">
        <v>0</v>
      </c>
      <c r="W18" s="22"/>
      <c r="X18" s="24"/>
      <c r="Y18" s="25">
        <v>0</v>
      </c>
      <c r="Z18" s="22"/>
      <c r="AA18" s="23"/>
      <c r="AB18" s="22">
        <v>0</v>
      </c>
      <c r="AC18" s="22"/>
      <c r="AD18" s="23"/>
      <c r="AE18" s="22">
        <v>0</v>
      </c>
      <c r="AF18" s="22"/>
      <c r="AG18" s="24"/>
      <c r="AH18" s="25">
        <v>0</v>
      </c>
      <c r="AI18" s="22"/>
      <c r="AJ18" s="22"/>
      <c r="AK18" s="22">
        <v>0</v>
      </c>
      <c r="AL18" s="22"/>
      <c r="AM18" s="23"/>
      <c r="AN18" s="22">
        <v>0</v>
      </c>
      <c r="AO18" s="22"/>
      <c r="AP18" s="24"/>
      <c r="AQ18" s="25">
        <v>0</v>
      </c>
      <c r="AR18" s="22"/>
      <c r="AS18" s="22"/>
      <c r="AT18" s="266"/>
      <c r="AU18" s="266"/>
    </row>
    <row r="19" spans="1:47" s="10" customFormat="1" ht="56.25">
      <c r="A19" s="233"/>
      <c r="B19" s="236"/>
      <c r="C19" s="230"/>
      <c r="D19" s="224"/>
      <c r="E19" s="19" t="s">
        <v>30</v>
      </c>
      <c r="F19" s="93">
        <v>0</v>
      </c>
      <c r="G19" s="119">
        <f t="shared" si="3"/>
        <v>0</v>
      </c>
      <c r="H19" s="20"/>
      <c r="I19" s="128"/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4">
        <v>0</v>
      </c>
      <c r="P19" s="25">
        <v>0</v>
      </c>
      <c r="Q19" s="22">
        <v>0</v>
      </c>
      <c r="R19" s="24">
        <v>0</v>
      </c>
      <c r="S19" s="22">
        <v>0</v>
      </c>
      <c r="T19" s="22"/>
      <c r="U19" s="23"/>
      <c r="V19" s="22">
        <v>0</v>
      </c>
      <c r="W19" s="22"/>
      <c r="X19" s="24"/>
      <c r="Y19" s="25">
        <v>0</v>
      </c>
      <c r="Z19" s="22"/>
      <c r="AA19" s="23"/>
      <c r="AB19" s="22">
        <v>0</v>
      </c>
      <c r="AC19" s="22"/>
      <c r="AD19" s="23"/>
      <c r="AE19" s="22">
        <v>0</v>
      </c>
      <c r="AF19" s="22"/>
      <c r="AG19" s="24"/>
      <c r="AH19" s="25">
        <v>0</v>
      </c>
      <c r="AI19" s="22"/>
      <c r="AJ19" s="22"/>
      <c r="AK19" s="22">
        <v>0</v>
      </c>
      <c r="AL19" s="22"/>
      <c r="AM19" s="23"/>
      <c r="AN19" s="22">
        <v>0</v>
      </c>
      <c r="AO19" s="22"/>
      <c r="AP19" s="24"/>
      <c r="AQ19" s="25">
        <v>0</v>
      </c>
      <c r="AR19" s="22"/>
      <c r="AS19" s="22"/>
      <c r="AT19" s="266"/>
      <c r="AU19" s="266"/>
    </row>
    <row r="20" spans="1:47" s="10" customFormat="1" ht="37.5">
      <c r="A20" s="234"/>
      <c r="B20" s="237"/>
      <c r="C20" s="231"/>
      <c r="D20" s="225"/>
      <c r="E20" s="55" t="s">
        <v>49</v>
      </c>
      <c r="F20" s="93">
        <v>0</v>
      </c>
      <c r="G20" s="119">
        <f t="shared" si="3"/>
        <v>0</v>
      </c>
      <c r="H20" s="20"/>
      <c r="I20" s="128"/>
      <c r="J20" s="25">
        <v>0</v>
      </c>
      <c r="K20" s="25">
        <v>0</v>
      </c>
      <c r="L20" s="23">
        <v>0</v>
      </c>
      <c r="M20" s="25">
        <v>0</v>
      </c>
      <c r="N20" s="25">
        <v>0</v>
      </c>
      <c r="O20" s="24">
        <v>0</v>
      </c>
      <c r="P20" s="25">
        <v>0</v>
      </c>
      <c r="Q20" s="25">
        <v>0</v>
      </c>
      <c r="R20" s="24">
        <v>0</v>
      </c>
      <c r="S20" s="25">
        <v>0</v>
      </c>
      <c r="T20" s="25"/>
      <c r="U20" s="23"/>
      <c r="V20" s="25">
        <v>0</v>
      </c>
      <c r="W20" s="25"/>
      <c r="X20" s="24"/>
      <c r="Y20" s="25">
        <v>0</v>
      </c>
      <c r="Z20" s="22"/>
      <c r="AA20" s="23"/>
      <c r="AB20" s="25">
        <v>0</v>
      </c>
      <c r="AC20" s="25"/>
      <c r="AD20" s="23"/>
      <c r="AE20" s="25">
        <v>0</v>
      </c>
      <c r="AF20" s="25"/>
      <c r="AG20" s="24"/>
      <c r="AH20" s="25">
        <v>0</v>
      </c>
      <c r="AI20" s="22"/>
      <c r="AJ20" s="22"/>
      <c r="AK20" s="25">
        <v>0</v>
      </c>
      <c r="AL20" s="25"/>
      <c r="AM20" s="23"/>
      <c r="AN20" s="25">
        <v>0</v>
      </c>
      <c r="AO20" s="25"/>
      <c r="AP20" s="24"/>
      <c r="AQ20" s="25">
        <v>0</v>
      </c>
      <c r="AR20" s="22"/>
      <c r="AS20" s="22"/>
      <c r="AT20" s="267"/>
      <c r="AU20" s="267"/>
    </row>
    <row r="21" spans="1:47" s="10" customFormat="1">
      <c r="A21" s="232" t="s">
        <v>63</v>
      </c>
      <c r="B21" s="235" t="s">
        <v>33</v>
      </c>
      <c r="C21" s="229" t="s">
        <v>31</v>
      </c>
      <c r="D21" s="223" t="s">
        <v>51</v>
      </c>
      <c r="E21" s="59" t="s">
        <v>48</v>
      </c>
      <c r="F21" s="74">
        <f t="shared" ref="F21:AQ21" si="5">F22+F23+F24+F25</f>
        <v>17333.8</v>
      </c>
      <c r="G21" s="119">
        <f t="shared" si="3"/>
        <v>10753.5</v>
      </c>
      <c r="H21" s="74">
        <f t="shared" si="5"/>
        <v>0</v>
      </c>
      <c r="I21" s="127">
        <f t="shared" si="5"/>
        <v>17333.8</v>
      </c>
      <c r="J21" s="74">
        <f t="shared" si="5"/>
        <v>1331.8</v>
      </c>
      <c r="K21" s="74">
        <f t="shared" si="5"/>
        <v>1331.8</v>
      </c>
      <c r="L21" s="147">
        <f t="shared" si="5"/>
        <v>1</v>
      </c>
      <c r="M21" s="74">
        <f t="shared" si="5"/>
        <v>3814.7</v>
      </c>
      <c r="N21" s="74">
        <f t="shared" si="5"/>
        <v>1693</v>
      </c>
      <c r="O21" s="147">
        <f t="shared" si="5"/>
        <v>0.443</v>
      </c>
      <c r="P21" s="74">
        <f t="shared" si="5"/>
        <v>6431.3</v>
      </c>
      <c r="Q21" s="74">
        <f t="shared" si="5"/>
        <v>0</v>
      </c>
      <c r="R21" s="74">
        <f t="shared" si="5"/>
        <v>0</v>
      </c>
      <c r="S21" s="74">
        <f t="shared" si="5"/>
        <v>0</v>
      </c>
      <c r="T21" s="74">
        <f t="shared" si="5"/>
        <v>6141.7</v>
      </c>
      <c r="U21" s="147">
        <f t="shared" si="5"/>
        <v>0</v>
      </c>
      <c r="V21" s="74">
        <f t="shared" si="5"/>
        <v>0</v>
      </c>
      <c r="W21" s="74">
        <f t="shared" si="5"/>
        <v>0</v>
      </c>
      <c r="X21" s="74">
        <f t="shared" si="5"/>
        <v>0</v>
      </c>
      <c r="Y21" s="74">
        <f t="shared" si="5"/>
        <v>5756</v>
      </c>
      <c r="Z21" s="74">
        <f t="shared" si="5"/>
        <v>1587</v>
      </c>
      <c r="AA21" s="147">
        <f t="shared" si="5"/>
        <v>0.27571230020847809</v>
      </c>
      <c r="AB21" s="74">
        <f t="shared" si="5"/>
        <v>0</v>
      </c>
      <c r="AC21" s="74">
        <f t="shared" si="5"/>
        <v>0</v>
      </c>
      <c r="AD21" s="74">
        <f t="shared" si="5"/>
        <v>0</v>
      </c>
      <c r="AE21" s="74">
        <f t="shared" si="5"/>
        <v>0</v>
      </c>
      <c r="AF21" s="74">
        <f t="shared" si="5"/>
        <v>0</v>
      </c>
      <c r="AG21" s="74">
        <f t="shared" si="5"/>
        <v>0</v>
      </c>
      <c r="AH21" s="74">
        <f t="shared" si="5"/>
        <v>0</v>
      </c>
      <c r="AI21" s="74">
        <f t="shared" si="5"/>
        <v>0</v>
      </c>
      <c r="AJ21" s="74">
        <f t="shared" si="5"/>
        <v>0</v>
      </c>
      <c r="AK21" s="74">
        <f t="shared" si="5"/>
        <v>0</v>
      </c>
      <c r="AL21" s="74">
        <f t="shared" si="5"/>
        <v>0</v>
      </c>
      <c r="AM21" s="74">
        <f t="shared" si="5"/>
        <v>0</v>
      </c>
      <c r="AN21" s="74">
        <f t="shared" si="5"/>
        <v>0</v>
      </c>
      <c r="AO21" s="74">
        <f t="shared" si="5"/>
        <v>0</v>
      </c>
      <c r="AP21" s="74">
        <f t="shared" si="5"/>
        <v>0</v>
      </c>
      <c r="AQ21" s="74">
        <f t="shared" si="5"/>
        <v>0</v>
      </c>
      <c r="AR21" s="22">
        <v>0</v>
      </c>
      <c r="AS21" s="22">
        <v>0</v>
      </c>
      <c r="AT21" s="226" t="s">
        <v>90</v>
      </c>
      <c r="AU21" s="226" t="s">
        <v>91</v>
      </c>
    </row>
    <row r="22" spans="1:47" s="10" customFormat="1" ht="37.5">
      <c r="A22" s="233"/>
      <c r="B22" s="236"/>
      <c r="C22" s="230"/>
      <c r="D22" s="224"/>
      <c r="E22" s="39" t="s">
        <v>35</v>
      </c>
      <c r="F22" s="93">
        <v>0</v>
      </c>
      <c r="G22" s="119">
        <f t="shared" si="3"/>
        <v>0</v>
      </c>
      <c r="H22" s="29"/>
      <c r="I22" s="128">
        <f t="shared" si="2"/>
        <v>0</v>
      </c>
      <c r="J22" s="22">
        <v>0</v>
      </c>
      <c r="K22" s="22">
        <v>0</v>
      </c>
      <c r="L22" s="23">
        <v>0</v>
      </c>
      <c r="M22" s="22">
        <v>0</v>
      </c>
      <c r="N22" s="22">
        <v>0</v>
      </c>
      <c r="O22" s="24">
        <v>0</v>
      </c>
      <c r="P22" s="22">
        <v>0</v>
      </c>
      <c r="Q22" s="22">
        <v>0</v>
      </c>
      <c r="R22" s="23">
        <v>0</v>
      </c>
      <c r="S22" s="22">
        <v>0</v>
      </c>
      <c r="T22" s="22"/>
      <c r="U22" s="23"/>
      <c r="V22" s="22">
        <v>0</v>
      </c>
      <c r="W22" s="22"/>
      <c r="X22" s="23"/>
      <c r="Y22" s="22">
        <v>0</v>
      </c>
      <c r="Z22" s="22"/>
      <c r="AA22" s="23"/>
      <c r="AB22" s="22">
        <v>0</v>
      </c>
      <c r="AC22" s="22"/>
      <c r="AD22" s="23"/>
      <c r="AE22" s="22">
        <v>0</v>
      </c>
      <c r="AF22" s="22"/>
      <c r="AG22" s="23"/>
      <c r="AH22" s="22">
        <v>0</v>
      </c>
      <c r="AI22" s="22"/>
      <c r="AJ22" s="22"/>
      <c r="AK22" s="22">
        <v>0</v>
      </c>
      <c r="AL22" s="22"/>
      <c r="AM22" s="22"/>
      <c r="AN22" s="22">
        <v>0</v>
      </c>
      <c r="AO22" s="22"/>
      <c r="AP22" s="22"/>
      <c r="AQ22" s="22">
        <v>0</v>
      </c>
      <c r="AR22" s="22"/>
      <c r="AS22" s="22"/>
      <c r="AT22" s="227"/>
      <c r="AU22" s="227"/>
    </row>
    <row r="23" spans="1:47" s="10" customFormat="1" ht="75">
      <c r="A23" s="233"/>
      <c r="B23" s="236"/>
      <c r="C23" s="230"/>
      <c r="D23" s="224"/>
      <c r="E23" s="19" t="s">
        <v>29</v>
      </c>
      <c r="F23" s="93">
        <v>0</v>
      </c>
      <c r="G23" s="119">
        <f t="shared" si="3"/>
        <v>0</v>
      </c>
      <c r="H23" s="29"/>
      <c r="I23" s="128">
        <f t="shared" si="2"/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4">
        <v>0</v>
      </c>
      <c r="P23" s="22">
        <v>0</v>
      </c>
      <c r="Q23" s="22">
        <v>0</v>
      </c>
      <c r="R23" s="23">
        <v>0</v>
      </c>
      <c r="S23" s="22">
        <v>0</v>
      </c>
      <c r="T23" s="22"/>
      <c r="U23" s="23"/>
      <c r="V23" s="22">
        <v>0</v>
      </c>
      <c r="W23" s="22"/>
      <c r="X23" s="23"/>
      <c r="Y23" s="22">
        <v>0</v>
      </c>
      <c r="Z23" s="22"/>
      <c r="AA23" s="23"/>
      <c r="AB23" s="22">
        <v>0</v>
      </c>
      <c r="AC23" s="22"/>
      <c r="AD23" s="23"/>
      <c r="AE23" s="22">
        <v>0</v>
      </c>
      <c r="AF23" s="22"/>
      <c r="AG23" s="23"/>
      <c r="AH23" s="22">
        <v>0</v>
      </c>
      <c r="AI23" s="22"/>
      <c r="AJ23" s="22"/>
      <c r="AK23" s="22">
        <v>0</v>
      </c>
      <c r="AL23" s="22"/>
      <c r="AM23" s="22"/>
      <c r="AN23" s="22">
        <v>0</v>
      </c>
      <c r="AO23" s="22"/>
      <c r="AP23" s="22"/>
      <c r="AQ23" s="22">
        <v>0</v>
      </c>
      <c r="AR23" s="22"/>
      <c r="AS23" s="22"/>
      <c r="AT23" s="227"/>
      <c r="AU23" s="227"/>
    </row>
    <row r="24" spans="1:47" s="10" customFormat="1" ht="56.25">
      <c r="A24" s="233"/>
      <c r="B24" s="236"/>
      <c r="C24" s="230"/>
      <c r="D24" s="224"/>
      <c r="E24" s="19" t="s">
        <v>30</v>
      </c>
      <c r="F24" s="98">
        <f>J24+M24+P24+S24+V24+Y24+AB24+AE24+AH24+AK24+AN24+AQ24</f>
        <v>17333.8</v>
      </c>
      <c r="G24" s="119">
        <f>K24+N24+Q24+T24+W24+Z24</f>
        <v>10753.5</v>
      </c>
      <c r="H24" s="29"/>
      <c r="I24" s="128">
        <f t="shared" si="2"/>
        <v>17333.8</v>
      </c>
      <c r="J24" s="154">
        <v>1331.8</v>
      </c>
      <c r="K24" s="154">
        <v>1331.8</v>
      </c>
      <c r="L24" s="23">
        <v>1</v>
      </c>
      <c r="M24" s="154">
        <v>3814.7</v>
      </c>
      <c r="N24" s="154">
        <v>1693</v>
      </c>
      <c r="O24" s="24">
        <v>0.443</v>
      </c>
      <c r="P24" s="154">
        <f>0+6431.3</f>
        <v>6431.3</v>
      </c>
      <c r="Q24" s="22">
        <v>0</v>
      </c>
      <c r="R24" s="23">
        <v>0</v>
      </c>
      <c r="S24" s="22">
        <v>0</v>
      </c>
      <c r="T24" s="22">
        <v>6141.7</v>
      </c>
      <c r="U24" s="23">
        <v>0</v>
      </c>
      <c r="V24" s="22">
        <v>0</v>
      </c>
      <c r="W24" s="22"/>
      <c r="X24" s="23"/>
      <c r="Y24" s="22">
        <v>5756</v>
      </c>
      <c r="Z24" s="22">
        <v>1587</v>
      </c>
      <c r="AA24" s="23">
        <f>Z24/Y24</f>
        <v>0.27571230020847809</v>
      </c>
      <c r="AB24" s="22">
        <v>0</v>
      </c>
      <c r="AC24" s="22"/>
      <c r="AD24" s="23"/>
      <c r="AE24" s="22">
        <v>0</v>
      </c>
      <c r="AF24" s="22"/>
      <c r="AG24" s="23"/>
      <c r="AH24" s="22">
        <v>0</v>
      </c>
      <c r="AI24" s="22"/>
      <c r="AJ24" s="22"/>
      <c r="AK24" s="22">
        <v>0</v>
      </c>
      <c r="AL24" s="22"/>
      <c r="AM24" s="22"/>
      <c r="AN24" s="22">
        <v>0</v>
      </c>
      <c r="AO24" s="22"/>
      <c r="AP24" s="22"/>
      <c r="AQ24" s="22">
        <v>0</v>
      </c>
      <c r="AR24" s="22"/>
      <c r="AS24" s="22"/>
      <c r="AT24" s="227"/>
      <c r="AU24" s="227"/>
    </row>
    <row r="25" spans="1:47" s="10" customFormat="1" ht="37.5">
      <c r="A25" s="233"/>
      <c r="B25" s="237"/>
      <c r="C25" s="231"/>
      <c r="D25" s="225"/>
      <c r="E25" s="55" t="s">
        <v>49</v>
      </c>
      <c r="F25" s="93">
        <v>0</v>
      </c>
      <c r="G25" s="119">
        <f t="shared" si="3"/>
        <v>0</v>
      </c>
      <c r="H25" s="29"/>
      <c r="I25" s="128">
        <f t="shared" si="2"/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4">
        <v>0</v>
      </c>
      <c r="P25" s="22">
        <v>0</v>
      </c>
      <c r="Q25" s="22">
        <v>0</v>
      </c>
      <c r="R25" s="23">
        <v>0</v>
      </c>
      <c r="S25" s="22">
        <v>0</v>
      </c>
      <c r="T25" s="22"/>
      <c r="U25" s="23"/>
      <c r="V25" s="22">
        <v>0</v>
      </c>
      <c r="W25" s="22"/>
      <c r="X25" s="23"/>
      <c r="Y25" s="22">
        <v>0</v>
      </c>
      <c r="Z25" s="22"/>
      <c r="AA25" s="23"/>
      <c r="AB25" s="22">
        <v>0</v>
      </c>
      <c r="AC25" s="22"/>
      <c r="AD25" s="23"/>
      <c r="AE25" s="22">
        <v>0</v>
      </c>
      <c r="AF25" s="22"/>
      <c r="AG25" s="23"/>
      <c r="AH25" s="22">
        <v>0</v>
      </c>
      <c r="AI25" s="22"/>
      <c r="AJ25" s="22"/>
      <c r="AK25" s="22">
        <v>0</v>
      </c>
      <c r="AL25" s="22"/>
      <c r="AM25" s="22"/>
      <c r="AN25" s="22">
        <v>0</v>
      </c>
      <c r="AO25" s="22"/>
      <c r="AP25" s="22"/>
      <c r="AQ25" s="22">
        <v>0</v>
      </c>
      <c r="AR25" s="22"/>
      <c r="AS25" s="22"/>
      <c r="AT25" s="228"/>
      <c r="AU25" s="228"/>
    </row>
    <row r="26" spans="1:47" s="10" customFormat="1" ht="131.25">
      <c r="A26" s="143" t="s">
        <v>65</v>
      </c>
      <c r="B26" s="27" t="s">
        <v>53</v>
      </c>
      <c r="C26" s="28" t="s">
        <v>31</v>
      </c>
      <c r="D26" s="89" t="s">
        <v>62</v>
      </c>
      <c r="E26" s="19" t="s">
        <v>32</v>
      </c>
      <c r="F26" s="93">
        <v>0</v>
      </c>
      <c r="G26" s="119">
        <f t="shared" si="3"/>
        <v>0</v>
      </c>
      <c r="H26" s="29">
        <v>0</v>
      </c>
      <c r="I26" s="128">
        <v>0</v>
      </c>
      <c r="J26" s="22">
        <v>0</v>
      </c>
      <c r="K26" s="22">
        <v>0</v>
      </c>
      <c r="L26" s="23">
        <v>0</v>
      </c>
      <c r="M26" s="22">
        <v>0</v>
      </c>
      <c r="N26" s="22">
        <v>0</v>
      </c>
      <c r="O26" s="24">
        <v>0</v>
      </c>
      <c r="P26" s="22">
        <v>0</v>
      </c>
      <c r="Q26" s="22">
        <v>0</v>
      </c>
      <c r="R26" s="23">
        <v>0</v>
      </c>
      <c r="S26" s="22">
        <v>0</v>
      </c>
      <c r="T26" s="22"/>
      <c r="U26" s="23"/>
      <c r="V26" s="22">
        <v>0</v>
      </c>
      <c r="W26" s="22"/>
      <c r="X26" s="23"/>
      <c r="Y26" s="22">
        <v>0</v>
      </c>
      <c r="Z26" s="22"/>
      <c r="AA26" s="23"/>
      <c r="AB26" s="22">
        <v>0</v>
      </c>
      <c r="AC26" s="22"/>
      <c r="AD26" s="23"/>
      <c r="AE26" s="22">
        <v>0</v>
      </c>
      <c r="AF26" s="22"/>
      <c r="AG26" s="23"/>
      <c r="AH26" s="22">
        <v>0</v>
      </c>
      <c r="AI26" s="22"/>
      <c r="AJ26" s="22"/>
      <c r="AK26" s="22">
        <v>0</v>
      </c>
      <c r="AL26" s="22"/>
      <c r="AM26" s="22"/>
      <c r="AN26" s="22">
        <v>0</v>
      </c>
      <c r="AO26" s="22"/>
      <c r="AP26" s="22"/>
      <c r="AQ26" s="22">
        <v>0</v>
      </c>
      <c r="AR26" s="22">
        <v>0</v>
      </c>
      <c r="AS26" s="22">
        <v>0</v>
      </c>
      <c r="AT26" s="31" t="s">
        <v>92</v>
      </c>
      <c r="AU26" s="32"/>
    </row>
    <row r="27" spans="1:47" s="10" customFormat="1">
      <c r="A27" s="232" t="s">
        <v>66</v>
      </c>
      <c r="B27" s="226" t="s">
        <v>54</v>
      </c>
      <c r="C27" s="229" t="s">
        <v>31</v>
      </c>
      <c r="D27" s="223" t="s">
        <v>63</v>
      </c>
      <c r="E27" s="59" t="s">
        <v>48</v>
      </c>
      <c r="F27" s="74">
        <f>F28+F29+F30+F31</f>
        <v>35577.9</v>
      </c>
      <c r="G27" s="119">
        <f t="shared" si="3"/>
        <v>8995.7000000000007</v>
      </c>
      <c r="H27" s="74">
        <f t="shared" ref="H27:AQ27" si="6">H28+H29+H30+H31</f>
        <v>0</v>
      </c>
      <c r="I27" s="127">
        <f t="shared" si="6"/>
        <v>35577.9</v>
      </c>
      <c r="J27" s="74">
        <f t="shared" si="6"/>
        <v>0</v>
      </c>
      <c r="K27" s="74">
        <f t="shared" si="6"/>
        <v>0</v>
      </c>
      <c r="L27" s="74">
        <f t="shared" si="6"/>
        <v>0</v>
      </c>
      <c r="M27" s="74">
        <f t="shared" si="6"/>
        <v>0</v>
      </c>
      <c r="N27" s="74">
        <f t="shared" si="6"/>
        <v>0</v>
      </c>
      <c r="O27" s="74">
        <f t="shared" si="6"/>
        <v>0</v>
      </c>
      <c r="P27" s="74">
        <f t="shared" si="6"/>
        <v>0</v>
      </c>
      <c r="Q27" s="74">
        <f t="shared" si="6"/>
        <v>0</v>
      </c>
      <c r="R27" s="74">
        <f t="shared" si="6"/>
        <v>0</v>
      </c>
      <c r="S27" s="74">
        <f t="shared" si="6"/>
        <v>1872.5</v>
      </c>
      <c r="T27" s="74">
        <f t="shared" si="6"/>
        <v>1872.5</v>
      </c>
      <c r="U27" s="147">
        <f t="shared" si="6"/>
        <v>1</v>
      </c>
      <c r="V27" s="74">
        <f t="shared" si="6"/>
        <v>0</v>
      </c>
      <c r="W27" s="74">
        <f t="shared" si="6"/>
        <v>0</v>
      </c>
      <c r="X27" s="74">
        <f t="shared" si="6"/>
        <v>0</v>
      </c>
      <c r="Y27" s="74">
        <f t="shared" si="6"/>
        <v>18725.2</v>
      </c>
      <c r="Z27" s="74">
        <f t="shared" si="6"/>
        <v>7123.2</v>
      </c>
      <c r="AA27" s="151">
        <f t="shared" si="6"/>
        <v>0</v>
      </c>
      <c r="AB27" s="74">
        <f t="shared" si="6"/>
        <v>0</v>
      </c>
      <c r="AC27" s="74">
        <f t="shared" si="6"/>
        <v>0</v>
      </c>
      <c r="AD27" s="74">
        <f t="shared" si="6"/>
        <v>0</v>
      </c>
      <c r="AE27" s="74">
        <f t="shared" si="6"/>
        <v>0</v>
      </c>
      <c r="AF27" s="74">
        <f t="shared" si="6"/>
        <v>0</v>
      </c>
      <c r="AG27" s="74">
        <f t="shared" si="6"/>
        <v>0</v>
      </c>
      <c r="AH27" s="74">
        <f t="shared" si="6"/>
        <v>14980.2</v>
      </c>
      <c r="AI27" s="74">
        <f t="shared" si="6"/>
        <v>0</v>
      </c>
      <c r="AJ27" s="74">
        <f t="shared" si="6"/>
        <v>0</v>
      </c>
      <c r="AK27" s="74">
        <f t="shared" si="6"/>
        <v>0</v>
      </c>
      <c r="AL27" s="74">
        <f t="shared" si="6"/>
        <v>0</v>
      </c>
      <c r="AM27" s="74">
        <f t="shared" si="6"/>
        <v>0</v>
      </c>
      <c r="AN27" s="74">
        <f t="shared" si="6"/>
        <v>0</v>
      </c>
      <c r="AO27" s="74">
        <f t="shared" si="6"/>
        <v>0</v>
      </c>
      <c r="AP27" s="74">
        <f t="shared" si="6"/>
        <v>0</v>
      </c>
      <c r="AQ27" s="74">
        <f t="shared" si="6"/>
        <v>0</v>
      </c>
      <c r="AR27" s="22"/>
      <c r="AS27" s="22"/>
      <c r="AT27" s="226" t="s">
        <v>103</v>
      </c>
      <c r="AU27" s="226" t="s">
        <v>93</v>
      </c>
    </row>
    <row r="28" spans="1:47" s="10" customFormat="1" ht="37.5">
      <c r="A28" s="233"/>
      <c r="B28" s="227"/>
      <c r="C28" s="230"/>
      <c r="D28" s="224"/>
      <c r="E28" s="39" t="s">
        <v>35</v>
      </c>
      <c r="F28" s="93">
        <v>0</v>
      </c>
      <c r="G28" s="119">
        <f t="shared" si="3"/>
        <v>0</v>
      </c>
      <c r="H28" s="29"/>
      <c r="I28" s="128">
        <f t="shared" si="2"/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4">
        <v>0</v>
      </c>
      <c r="P28" s="22">
        <v>0</v>
      </c>
      <c r="Q28" s="22">
        <v>0</v>
      </c>
      <c r="R28" s="23">
        <v>0</v>
      </c>
      <c r="S28" s="22">
        <v>0</v>
      </c>
      <c r="T28" s="22"/>
      <c r="U28" s="23"/>
      <c r="V28" s="22">
        <v>0</v>
      </c>
      <c r="W28" s="22"/>
      <c r="X28" s="23"/>
      <c r="Y28" s="22">
        <v>0</v>
      </c>
      <c r="Z28" s="22"/>
      <c r="AA28" s="23"/>
      <c r="AB28" s="22">
        <v>0</v>
      </c>
      <c r="AC28" s="22"/>
      <c r="AD28" s="23"/>
      <c r="AE28" s="22">
        <v>0</v>
      </c>
      <c r="AF28" s="22"/>
      <c r="AG28" s="23"/>
      <c r="AH28" s="22">
        <v>0</v>
      </c>
      <c r="AI28" s="22"/>
      <c r="AJ28" s="22"/>
      <c r="AK28" s="22">
        <v>0</v>
      </c>
      <c r="AL28" s="22"/>
      <c r="AM28" s="22"/>
      <c r="AN28" s="22">
        <v>0</v>
      </c>
      <c r="AO28" s="22"/>
      <c r="AP28" s="22"/>
      <c r="AQ28" s="22">
        <v>0</v>
      </c>
      <c r="AR28" s="22"/>
      <c r="AS28" s="22"/>
      <c r="AT28" s="227"/>
      <c r="AU28" s="227"/>
    </row>
    <row r="29" spans="1:47" s="10" customFormat="1" ht="75">
      <c r="A29" s="233"/>
      <c r="B29" s="227"/>
      <c r="C29" s="230"/>
      <c r="D29" s="224"/>
      <c r="E29" s="19" t="s">
        <v>29</v>
      </c>
      <c r="F29" s="98">
        <f>J29+M29+P29+S29+V29+Y29+AB29+AE29+AH29+AK29+AN29+AQ29</f>
        <v>35577.9</v>
      </c>
      <c r="G29" s="119">
        <f t="shared" si="3"/>
        <v>8995.7000000000007</v>
      </c>
      <c r="H29" s="29"/>
      <c r="I29" s="128">
        <f t="shared" si="2"/>
        <v>35577.9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4">
        <v>0</v>
      </c>
      <c r="P29" s="22">
        <v>0</v>
      </c>
      <c r="Q29" s="22">
        <v>0</v>
      </c>
      <c r="R29" s="23">
        <v>0</v>
      </c>
      <c r="S29" s="154">
        <v>1872.5</v>
      </c>
      <c r="T29" s="154">
        <v>1872.5</v>
      </c>
      <c r="U29" s="153">
        <f>T29/S29</f>
        <v>1</v>
      </c>
      <c r="V29" s="22">
        <v>0</v>
      </c>
      <c r="W29" s="22"/>
      <c r="X29" s="23"/>
      <c r="Y29" s="22">
        <v>18725.2</v>
      </c>
      <c r="Z29" s="22">
        <v>7123.2</v>
      </c>
      <c r="AA29" s="23">
        <v>0</v>
      </c>
      <c r="AB29" s="22">
        <v>0</v>
      </c>
      <c r="AC29" s="22"/>
      <c r="AD29" s="23"/>
      <c r="AE29" s="22">
        <v>0</v>
      </c>
      <c r="AF29" s="22"/>
      <c r="AG29" s="23"/>
      <c r="AH29" s="154">
        <v>14980.2</v>
      </c>
      <c r="AI29" s="22"/>
      <c r="AJ29" s="22"/>
      <c r="AK29" s="22">
        <v>0</v>
      </c>
      <c r="AL29" s="22"/>
      <c r="AM29" s="22"/>
      <c r="AN29" s="22">
        <v>0</v>
      </c>
      <c r="AO29" s="22"/>
      <c r="AP29" s="22"/>
      <c r="AQ29" s="22">
        <v>0</v>
      </c>
      <c r="AR29" s="22"/>
      <c r="AS29" s="22"/>
      <c r="AT29" s="227"/>
      <c r="AU29" s="227"/>
    </row>
    <row r="30" spans="1:47" s="10" customFormat="1" ht="56.25">
      <c r="A30" s="233"/>
      <c r="B30" s="227"/>
      <c r="C30" s="230"/>
      <c r="D30" s="224"/>
      <c r="E30" s="19" t="s">
        <v>30</v>
      </c>
      <c r="F30" s="93">
        <v>0</v>
      </c>
      <c r="G30" s="119">
        <f t="shared" si="3"/>
        <v>0</v>
      </c>
      <c r="H30" s="29"/>
      <c r="I30" s="128">
        <f t="shared" si="2"/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95">
        <v>0</v>
      </c>
      <c r="P30" s="22">
        <v>0</v>
      </c>
      <c r="Q30" s="22">
        <v>0</v>
      </c>
      <c r="R30" s="23">
        <v>0</v>
      </c>
      <c r="S30" s="22">
        <v>0</v>
      </c>
      <c r="T30" s="22"/>
      <c r="U30" s="23"/>
      <c r="V30" s="22">
        <v>0</v>
      </c>
      <c r="W30" s="22"/>
      <c r="X30" s="23"/>
      <c r="Y30" s="22">
        <v>0</v>
      </c>
      <c r="Z30" s="22"/>
      <c r="AA30" s="23"/>
      <c r="AB30" s="22">
        <v>0</v>
      </c>
      <c r="AC30" s="22"/>
      <c r="AD30" s="23"/>
      <c r="AE30" s="22">
        <v>0</v>
      </c>
      <c r="AF30" s="22"/>
      <c r="AG30" s="23"/>
      <c r="AH30" s="22">
        <v>0</v>
      </c>
      <c r="AI30" s="22"/>
      <c r="AJ30" s="22"/>
      <c r="AK30" s="22">
        <v>0</v>
      </c>
      <c r="AL30" s="22"/>
      <c r="AM30" s="22"/>
      <c r="AN30" s="22">
        <v>0</v>
      </c>
      <c r="AO30" s="22"/>
      <c r="AP30" s="22"/>
      <c r="AQ30" s="22">
        <v>0</v>
      </c>
      <c r="AR30" s="22"/>
      <c r="AS30" s="22"/>
      <c r="AT30" s="227"/>
      <c r="AU30" s="227"/>
    </row>
    <row r="31" spans="1:47" s="10" customFormat="1" ht="37.5">
      <c r="A31" s="233"/>
      <c r="B31" s="228"/>
      <c r="C31" s="231"/>
      <c r="D31" s="225"/>
      <c r="E31" s="55" t="s">
        <v>49</v>
      </c>
      <c r="F31" s="93">
        <v>0</v>
      </c>
      <c r="G31" s="119">
        <f t="shared" si="3"/>
        <v>0</v>
      </c>
      <c r="H31" s="29"/>
      <c r="I31" s="128">
        <f t="shared" si="2"/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4">
        <v>0</v>
      </c>
      <c r="P31" s="22">
        <v>0</v>
      </c>
      <c r="Q31" s="22">
        <v>0</v>
      </c>
      <c r="R31" s="23">
        <v>0</v>
      </c>
      <c r="S31" s="22">
        <v>0</v>
      </c>
      <c r="T31" s="22"/>
      <c r="U31" s="23"/>
      <c r="V31" s="22">
        <v>0</v>
      </c>
      <c r="W31" s="22"/>
      <c r="X31" s="23"/>
      <c r="Y31" s="22">
        <v>0</v>
      </c>
      <c r="Z31" s="22"/>
      <c r="AA31" s="23"/>
      <c r="AB31" s="22">
        <v>0</v>
      </c>
      <c r="AC31" s="22"/>
      <c r="AD31" s="23"/>
      <c r="AE31" s="22">
        <v>0</v>
      </c>
      <c r="AF31" s="22"/>
      <c r="AG31" s="23"/>
      <c r="AH31" s="22">
        <v>0</v>
      </c>
      <c r="AI31" s="22"/>
      <c r="AJ31" s="22"/>
      <c r="AK31" s="22">
        <v>0</v>
      </c>
      <c r="AL31" s="22"/>
      <c r="AM31" s="22"/>
      <c r="AN31" s="22">
        <v>0</v>
      </c>
      <c r="AO31" s="22"/>
      <c r="AP31" s="22"/>
      <c r="AQ31" s="22">
        <v>0</v>
      </c>
      <c r="AR31" s="22">
        <v>0</v>
      </c>
      <c r="AS31" s="22">
        <v>0</v>
      </c>
      <c r="AT31" s="228"/>
      <c r="AU31" s="228"/>
    </row>
    <row r="32" spans="1:47" s="10" customFormat="1">
      <c r="A32" s="257" t="s">
        <v>67</v>
      </c>
      <c r="B32" s="226" t="s">
        <v>34</v>
      </c>
      <c r="C32" s="229" t="s">
        <v>31</v>
      </c>
      <c r="D32" s="223" t="s">
        <v>62</v>
      </c>
      <c r="E32" s="59" t="s">
        <v>48</v>
      </c>
      <c r="F32" s="112">
        <f>F33+F34+F35+F36</f>
        <v>7938.0999999999995</v>
      </c>
      <c r="G32" s="119">
        <f t="shared" si="3"/>
        <v>4961.4000000000005</v>
      </c>
      <c r="H32" s="74">
        <f t="shared" ref="H32:AQ32" si="7">H33+H34+H35+H36</f>
        <v>0</v>
      </c>
      <c r="I32" s="127">
        <f t="shared" si="7"/>
        <v>7938.0999999999995</v>
      </c>
      <c r="J32" s="74">
        <f t="shared" si="7"/>
        <v>0</v>
      </c>
      <c r="K32" s="74">
        <f t="shared" si="7"/>
        <v>0</v>
      </c>
      <c r="L32" s="74">
        <f t="shared" si="7"/>
        <v>0</v>
      </c>
      <c r="M32" s="74">
        <f t="shared" si="7"/>
        <v>0</v>
      </c>
      <c r="N32" s="74">
        <f t="shared" si="7"/>
        <v>0</v>
      </c>
      <c r="O32" s="74">
        <f t="shared" si="7"/>
        <v>0</v>
      </c>
      <c r="P32" s="74">
        <f t="shared" si="7"/>
        <v>0</v>
      </c>
      <c r="Q32" s="74">
        <f t="shared" si="7"/>
        <v>0</v>
      </c>
      <c r="R32" s="74">
        <f t="shared" si="7"/>
        <v>0</v>
      </c>
      <c r="S32" s="74">
        <f t="shared" si="7"/>
        <v>0</v>
      </c>
      <c r="T32" s="74">
        <f t="shared" si="7"/>
        <v>0</v>
      </c>
      <c r="U32" s="74">
        <f t="shared" si="7"/>
        <v>0</v>
      </c>
      <c r="V32" s="74">
        <f t="shared" si="7"/>
        <v>2976.7000000000003</v>
      </c>
      <c r="W32" s="74">
        <f t="shared" si="7"/>
        <v>2976.7000000000003</v>
      </c>
      <c r="X32" s="147">
        <f>W32/V32</f>
        <v>1</v>
      </c>
      <c r="Y32" s="74">
        <f t="shared" si="7"/>
        <v>1984.7</v>
      </c>
      <c r="Z32" s="74">
        <f t="shared" si="7"/>
        <v>1984.7</v>
      </c>
      <c r="AA32" s="147">
        <f>Z32/Y32</f>
        <v>1</v>
      </c>
      <c r="AB32" s="74">
        <f t="shared" si="7"/>
        <v>1653.6999999999998</v>
      </c>
      <c r="AC32" s="74">
        <f t="shared" si="7"/>
        <v>0</v>
      </c>
      <c r="AD32" s="74">
        <f t="shared" si="7"/>
        <v>0</v>
      </c>
      <c r="AE32" s="74">
        <f t="shared" si="7"/>
        <v>1323</v>
      </c>
      <c r="AF32" s="74">
        <f t="shared" si="7"/>
        <v>0</v>
      </c>
      <c r="AG32" s="74">
        <f t="shared" si="7"/>
        <v>0</v>
      </c>
      <c r="AH32" s="74">
        <f t="shared" si="7"/>
        <v>0</v>
      </c>
      <c r="AI32" s="74">
        <f t="shared" si="7"/>
        <v>0</v>
      </c>
      <c r="AJ32" s="74">
        <f t="shared" si="7"/>
        <v>0</v>
      </c>
      <c r="AK32" s="74">
        <f t="shared" si="7"/>
        <v>0</v>
      </c>
      <c r="AL32" s="74">
        <f t="shared" si="7"/>
        <v>0</v>
      </c>
      <c r="AM32" s="74">
        <f t="shared" si="7"/>
        <v>0</v>
      </c>
      <c r="AN32" s="74">
        <f t="shared" si="7"/>
        <v>0</v>
      </c>
      <c r="AO32" s="74">
        <f t="shared" si="7"/>
        <v>0</v>
      </c>
      <c r="AP32" s="74">
        <f t="shared" si="7"/>
        <v>0</v>
      </c>
      <c r="AQ32" s="74">
        <f t="shared" si="7"/>
        <v>0</v>
      </c>
      <c r="AR32" s="22"/>
      <c r="AS32" s="22"/>
      <c r="AT32" s="226" t="s">
        <v>94</v>
      </c>
      <c r="AU32" s="226" t="s">
        <v>95</v>
      </c>
    </row>
    <row r="33" spans="1:47" s="10" customFormat="1" ht="37.5">
      <c r="A33" s="257"/>
      <c r="B33" s="227"/>
      <c r="C33" s="230"/>
      <c r="D33" s="224"/>
      <c r="E33" s="39" t="s">
        <v>35</v>
      </c>
      <c r="F33" s="98">
        <f>J33+M33+P33+V33+Y33+AB33+AE33+AH33+AK33+AN33+AQ33</f>
        <v>351.8</v>
      </c>
      <c r="G33" s="119">
        <f t="shared" si="3"/>
        <v>219.9</v>
      </c>
      <c r="H33" s="29"/>
      <c r="I33" s="128">
        <f t="shared" si="2"/>
        <v>351.8</v>
      </c>
      <c r="J33" s="22">
        <v>0</v>
      </c>
      <c r="K33" s="22">
        <v>0</v>
      </c>
      <c r="L33" s="23">
        <v>0</v>
      </c>
      <c r="M33" s="22">
        <v>0</v>
      </c>
      <c r="N33" s="22">
        <v>0</v>
      </c>
      <c r="O33" s="24">
        <v>0</v>
      </c>
      <c r="P33" s="22">
        <v>0</v>
      </c>
      <c r="Q33" s="22">
        <v>0</v>
      </c>
      <c r="R33" s="23">
        <v>0</v>
      </c>
      <c r="S33" s="298">
        <f>73.3-73.3</f>
        <v>0</v>
      </c>
      <c r="T33" s="298"/>
      <c r="U33" s="299"/>
      <c r="V33" s="154">
        <v>131.9</v>
      </c>
      <c r="W33" s="154">
        <v>131.9</v>
      </c>
      <c r="X33" s="23">
        <f>W33/V33</f>
        <v>1</v>
      </c>
      <c r="Y33" s="154">
        <v>88</v>
      </c>
      <c r="Z33" s="154">
        <v>88</v>
      </c>
      <c r="AA33" s="23">
        <f>Z33/Y33</f>
        <v>1</v>
      </c>
      <c r="AB33" s="300">
        <v>73.3</v>
      </c>
      <c r="AC33" s="300"/>
      <c r="AD33" s="301"/>
      <c r="AE33" s="300">
        <v>58.6</v>
      </c>
      <c r="AF33" s="300"/>
      <c r="AG33" s="301"/>
      <c r="AH33" s="300">
        <v>0</v>
      </c>
      <c r="AI33" s="22"/>
      <c r="AJ33" s="22"/>
      <c r="AK33" s="22">
        <v>0</v>
      </c>
      <c r="AL33" s="22"/>
      <c r="AM33" s="22"/>
      <c r="AN33" s="22">
        <v>0</v>
      </c>
      <c r="AO33" s="22"/>
      <c r="AP33" s="22"/>
      <c r="AQ33" s="22">
        <v>0</v>
      </c>
      <c r="AR33" s="22"/>
      <c r="AS33" s="22"/>
      <c r="AT33" s="227"/>
      <c r="AU33" s="227"/>
    </row>
    <row r="34" spans="1:47" s="10" customFormat="1" ht="75">
      <c r="A34" s="257"/>
      <c r="B34" s="227"/>
      <c r="C34" s="230"/>
      <c r="D34" s="224"/>
      <c r="E34" s="19" t="s">
        <v>29</v>
      </c>
      <c r="F34" s="98">
        <f t="shared" ref="F34" si="8">J34+M34+P34+V34+Y34+AB34+AE34+AH34+AK34+AN34+AQ34</f>
        <v>7189.4</v>
      </c>
      <c r="G34" s="119">
        <f t="shared" si="3"/>
        <v>4493.3999999999996</v>
      </c>
      <c r="H34" s="29"/>
      <c r="I34" s="128">
        <f t="shared" si="2"/>
        <v>7189.4</v>
      </c>
      <c r="J34" s="22">
        <v>0</v>
      </c>
      <c r="K34" s="22">
        <v>0</v>
      </c>
      <c r="L34" s="23">
        <v>0</v>
      </c>
      <c r="M34" s="22">
        <v>0</v>
      </c>
      <c r="N34" s="22">
        <v>0</v>
      </c>
      <c r="O34" s="24">
        <v>0</v>
      </c>
      <c r="P34" s="22">
        <v>0</v>
      </c>
      <c r="Q34" s="22">
        <v>0</v>
      </c>
      <c r="R34" s="23">
        <v>0</v>
      </c>
      <c r="S34" s="298">
        <f>1497.8-1497.8</f>
        <v>0</v>
      </c>
      <c r="T34" s="298"/>
      <c r="U34" s="299"/>
      <c r="V34" s="154">
        <v>2696</v>
      </c>
      <c r="W34" s="154">
        <v>2696</v>
      </c>
      <c r="X34" s="23">
        <f t="shared" ref="X34:X35" si="9">W34/V34</f>
        <v>1</v>
      </c>
      <c r="Y34" s="154">
        <v>1797.4</v>
      </c>
      <c r="Z34" s="104">
        <v>1797.4</v>
      </c>
      <c r="AA34" s="23">
        <f t="shared" ref="AA34:AA35" si="10">Z34/Y34</f>
        <v>1</v>
      </c>
      <c r="AB34" s="104">
        <v>1497.8</v>
      </c>
      <c r="AC34" s="22"/>
      <c r="AD34" s="23"/>
      <c r="AE34" s="154">
        <v>1198.2</v>
      </c>
      <c r="AF34" s="22"/>
      <c r="AG34" s="23"/>
      <c r="AH34" s="22">
        <v>0</v>
      </c>
      <c r="AI34" s="22"/>
      <c r="AJ34" s="22"/>
      <c r="AK34" s="22">
        <v>0</v>
      </c>
      <c r="AL34" s="22"/>
      <c r="AM34" s="22"/>
      <c r="AN34" s="22">
        <v>0</v>
      </c>
      <c r="AO34" s="22"/>
      <c r="AP34" s="22"/>
      <c r="AQ34" s="22">
        <v>0</v>
      </c>
      <c r="AR34" s="22"/>
      <c r="AS34" s="22"/>
      <c r="AT34" s="227"/>
      <c r="AU34" s="227"/>
    </row>
    <row r="35" spans="1:47" s="10" customFormat="1" ht="56.25">
      <c r="A35" s="257"/>
      <c r="B35" s="227"/>
      <c r="C35" s="230"/>
      <c r="D35" s="224"/>
      <c r="E35" s="19" t="s">
        <v>30</v>
      </c>
      <c r="F35" s="98">
        <f>J35+M35+P35+V35+Y35+AB35+AE35+AH35+AK35+AN35+AQ35</f>
        <v>396.90000000000003</v>
      </c>
      <c r="G35" s="119">
        <f t="shared" si="3"/>
        <v>248.10000000000002</v>
      </c>
      <c r="H35" s="29"/>
      <c r="I35" s="128">
        <f t="shared" si="2"/>
        <v>396.90000000000003</v>
      </c>
      <c r="J35" s="22">
        <v>0</v>
      </c>
      <c r="K35" s="22">
        <v>0</v>
      </c>
      <c r="L35" s="23">
        <v>0</v>
      </c>
      <c r="M35" s="22">
        <v>0</v>
      </c>
      <c r="N35" s="22">
        <v>0</v>
      </c>
      <c r="O35" s="24">
        <v>0</v>
      </c>
      <c r="P35" s="22">
        <v>0</v>
      </c>
      <c r="Q35" s="22">
        <v>0</v>
      </c>
      <c r="R35" s="23">
        <v>0</v>
      </c>
      <c r="S35" s="298">
        <f>82.7-82.7</f>
        <v>0</v>
      </c>
      <c r="T35" s="298"/>
      <c r="U35" s="299"/>
      <c r="V35" s="104">
        <v>148.80000000000001</v>
      </c>
      <c r="W35" s="104">
        <v>148.80000000000001</v>
      </c>
      <c r="X35" s="23">
        <f t="shared" si="9"/>
        <v>1</v>
      </c>
      <c r="Y35" s="104">
        <v>99.3</v>
      </c>
      <c r="Z35" s="104">
        <v>99.3</v>
      </c>
      <c r="AA35" s="23">
        <f t="shared" si="10"/>
        <v>1</v>
      </c>
      <c r="AB35" s="104">
        <v>82.6</v>
      </c>
      <c r="AC35" s="22"/>
      <c r="AD35" s="23"/>
      <c r="AE35" s="104">
        <v>66.2</v>
      </c>
      <c r="AF35" s="22"/>
      <c r="AG35" s="23"/>
      <c r="AH35" s="22">
        <v>0</v>
      </c>
      <c r="AI35" s="22"/>
      <c r="AJ35" s="22"/>
      <c r="AK35" s="22">
        <v>0</v>
      </c>
      <c r="AL35" s="22"/>
      <c r="AM35" s="22"/>
      <c r="AN35" s="22">
        <v>0</v>
      </c>
      <c r="AO35" s="22"/>
      <c r="AP35" s="22"/>
      <c r="AQ35" s="22">
        <v>0</v>
      </c>
      <c r="AR35" s="22"/>
      <c r="AS35" s="22"/>
      <c r="AT35" s="227"/>
      <c r="AU35" s="227"/>
    </row>
    <row r="36" spans="1:47" s="10" customFormat="1" ht="37.5">
      <c r="A36" s="257"/>
      <c r="B36" s="228"/>
      <c r="C36" s="231"/>
      <c r="D36" s="225"/>
      <c r="E36" s="55" t="s">
        <v>49</v>
      </c>
      <c r="F36" s="93"/>
      <c r="G36" s="119">
        <f t="shared" si="3"/>
        <v>0</v>
      </c>
      <c r="H36" s="29"/>
      <c r="I36" s="128">
        <f t="shared" si="2"/>
        <v>0</v>
      </c>
      <c r="J36" s="22">
        <v>0</v>
      </c>
      <c r="K36" s="22">
        <v>0</v>
      </c>
      <c r="L36" s="23">
        <v>0</v>
      </c>
      <c r="M36" s="22">
        <v>0</v>
      </c>
      <c r="N36" s="22">
        <v>0</v>
      </c>
      <c r="O36" s="24">
        <v>0</v>
      </c>
      <c r="P36" s="22">
        <v>0</v>
      </c>
      <c r="Q36" s="22">
        <v>0</v>
      </c>
      <c r="R36" s="23">
        <v>0</v>
      </c>
      <c r="S36" s="22">
        <v>0</v>
      </c>
      <c r="T36" s="22"/>
      <c r="U36" s="23"/>
      <c r="V36" s="22">
        <v>0</v>
      </c>
      <c r="W36" s="22"/>
      <c r="X36" s="23"/>
      <c r="Y36" s="22">
        <v>0</v>
      </c>
      <c r="Z36" s="22"/>
      <c r="AA36" s="23"/>
      <c r="AB36" s="22">
        <v>0</v>
      </c>
      <c r="AC36" s="22"/>
      <c r="AD36" s="23"/>
      <c r="AE36" s="22">
        <v>0</v>
      </c>
      <c r="AF36" s="22"/>
      <c r="AG36" s="23"/>
      <c r="AH36" s="22">
        <v>0</v>
      </c>
      <c r="AI36" s="22"/>
      <c r="AJ36" s="22"/>
      <c r="AK36" s="22">
        <v>0</v>
      </c>
      <c r="AL36" s="22"/>
      <c r="AM36" s="22"/>
      <c r="AN36" s="22">
        <v>0</v>
      </c>
      <c r="AO36" s="22"/>
      <c r="AP36" s="22"/>
      <c r="AQ36" s="22">
        <v>0</v>
      </c>
      <c r="AR36" s="22">
        <v>0</v>
      </c>
      <c r="AS36" s="22">
        <v>0</v>
      </c>
      <c r="AT36" s="228"/>
      <c r="AU36" s="228"/>
    </row>
    <row r="37" spans="1:47" s="10" customFormat="1">
      <c r="A37" s="232" t="s">
        <v>68</v>
      </c>
      <c r="B37" s="226" t="s">
        <v>55</v>
      </c>
      <c r="C37" s="229" t="s">
        <v>31</v>
      </c>
      <c r="D37" s="223" t="s">
        <v>62</v>
      </c>
      <c r="E37" s="59" t="s">
        <v>48</v>
      </c>
      <c r="F37" s="74">
        <f>F38+F39+F40+F41</f>
        <v>0</v>
      </c>
      <c r="G37" s="119">
        <f t="shared" si="3"/>
        <v>0</v>
      </c>
      <c r="H37" s="74">
        <f t="shared" ref="H37:AQ37" si="11">H38+H39+H40+H41</f>
        <v>0</v>
      </c>
      <c r="I37" s="130">
        <f t="shared" si="11"/>
        <v>0</v>
      </c>
      <c r="J37" s="74">
        <f t="shared" si="11"/>
        <v>0</v>
      </c>
      <c r="K37" s="74">
        <f t="shared" si="11"/>
        <v>0</v>
      </c>
      <c r="L37" s="74">
        <f t="shared" si="11"/>
        <v>0</v>
      </c>
      <c r="M37" s="74">
        <f t="shared" si="11"/>
        <v>0</v>
      </c>
      <c r="N37" s="74">
        <f t="shared" si="11"/>
        <v>0</v>
      </c>
      <c r="O37" s="74">
        <f t="shared" si="11"/>
        <v>0</v>
      </c>
      <c r="P37" s="74">
        <f t="shared" si="11"/>
        <v>0</v>
      </c>
      <c r="Q37" s="74">
        <f t="shared" si="11"/>
        <v>0</v>
      </c>
      <c r="R37" s="74">
        <f t="shared" si="11"/>
        <v>0</v>
      </c>
      <c r="S37" s="74">
        <f t="shared" si="11"/>
        <v>0</v>
      </c>
      <c r="T37" s="74">
        <f t="shared" si="11"/>
        <v>0</v>
      </c>
      <c r="U37" s="74">
        <f t="shared" si="11"/>
        <v>0</v>
      </c>
      <c r="V37" s="74">
        <f t="shared" si="11"/>
        <v>0</v>
      </c>
      <c r="W37" s="74">
        <f t="shared" si="11"/>
        <v>0</v>
      </c>
      <c r="X37" s="74">
        <f t="shared" si="11"/>
        <v>0</v>
      </c>
      <c r="Y37" s="74">
        <f t="shared" si="11"/>
        <v>0</v>
      </c>
      <c r="Z37" s="74">
        <f t="shared" si="11"/>
        <v>0</v>
      </c>
      <c r="AA37" s="74">
        <f t="shared" si="11"/>
        <v>0</v>
      </c>
      <c r="AB37" s="74">
        <f t="shared" si="11"/>
        <v>0</v>
      </c>
      <c r="AC37" s="74">
        <f t="shared" si="11"/>
        <v>0</v>
      </c>
      <c r="AD37" s="74">
        <f t="shared" si="11"/>
        <v>0</v>
      </c>
      <c r="AE37" s="74">
        <f t="shared" si="11"/>
        <v>0</v>
      </c>
      <c r="AF37" s="74">
        <f t="shared" si="11"/>
        <v>0</v>
      </c>
      <c r="AG37" s="74">
        <f t="shared" si="11"/>
        <v>0</v>
      </c>
      <c r="AH37" s="74">
        <f t="shared" si="11"/>
        <v>0</v>
      </c>
      <c r="AI37" s="74">
        <f t="shared" si="11"/>
        <v>0</v>
      </c>
      <c r="AJ37" s="74">
        <f t="shared" si="11"/>
        <v>0</v>
      </c>
      <c r="AK37" s="74">
        <f t="shared" si="11"/>
        <v>0</v>
      </c>
      <c r="AL37" s="74">
        <f t="shared" si="11"/>
        <v>0</v>
      </c>
      <c r="AM37" s="74">
        <f t="shared" si="11"/>
        <v>0</v>
      </c>
      <c r="AN37" s="74">
        <f t="shared" si="11"/>
        <v>0</v>
      </c>
      <c r="AO37" s="74">
        <f t="shared" si="11"/>
        <v>0</v>
      </c>
      <c r="AP37" s="74">
        <f t="shared" si="11"/>
        <v>0</v>
      </c>
      <c r="AQ37" s="74">
        <f t="shared" si="11"/>
        <v>0</v>
      </c>
      <c r="AR37" s="22"/>
      <c r="AS37" s="22"/>
      <c r="AT37" s="265"/>
      <c r="AU37" s="265"/>
    </row>
    <row r="38" spans="1:47" s="10" customFormat="1" ht="37.5">
      <c r="A38" s="233"/>
      <c r="B38" s="227"/>
      <c r="C38" s="230"/>
      <c r="D38" s="224"/>
      <c r="E38" s="39" t="s">
        <v>35</v>
      </c>
      <c r="F38" s="93">
        <v>0</v>
      </c>
      <c r="G38" s="119">
        <f t="shared" si="3"/>
        <v>0</v>
      </c>
      <c r="H38" s="29"/>
      <c r="I38" s="128">
        <f t="shared" si="2"/>
        <v>0</v>
      </c>
      <c r="J38" s="22">
        <v>0</v>
      </c>
      <c r="K38" s="22"/>
      <c r="L38" s="23"/>
      <c r="M38" s="22">
        <v>0</v>
      </c>
      <c r="N38" s="22">
        <v>0</v>
      </c>
      <c r="O38" s="24">
        <v>0</v>
      </c>
      <c r="P38" s="22">
        <v>0</v>
      </c>
      <c r="Q38" s="22">
        <v>0</v>
      </c>
      <c r="R38" s="23">
        <v>0</v>
      </c>
      <c r="S38" s="22">
        <v>0</v>
      </c>
      <c r="T38" s="22"/>
      <c r="U38" s="23"/>
      <c r="V38" s="22">
        <v>0</v>
      </c>
      <c r="W38" s="22"/>
      <c r="X38" s="23"/>
      <c r="Y38" s="22">
        <v>0</v>
      </c>
      <c r="Z38" s="22"/>
      <c r="AA38" s="23"/>
      <c r="AB38" s="22">
        <v>0</v>
      </c>
      <c r="AC38" s="22"/>
      <c r="AD38" s="23"/>
      <c r="AE38" s="22">
        <v>0</v>
      </c>
      <c r="AF38" s="22"/>
      <c r="AG38" s="23"/>
      <c r="AH38" s="22">
        <v>0</v>
      </c>
      <c r="AI38" s="22"/>
      <c r="AJ38" s="22"/>
      <c r="AK38" s="22">
        <v>0</v>
      </c>
      <c r="AL38" s="22"/>
      <c r="AM38" s="22"/>
      <c r="AN38" s="22">
        <v>0</v>
      </c>
      <c r="AO38" s="22"/>
      <c r="AP38" s="22"/>
      <c r="AQ38" s="22">
        <v>0</v>
      </c>
      <c r="AR38" s="22"/>
      <c r="AS38" s="22"/>
      <c r="AT38" s="266"/>
      <c r="AU38" s="266"/>
    </row>
    <row r="39" spans="1:47" s="10" customFormat="1" ht="75">
      <c r="A39" s="233"/>
      <c r="B39" s="227"/>
      <c r="C39" s="230"/>
      <c r="D39" s="224"/>
      <c r="E39" s="19" t="s">
        <v>29</v>
      </c>
      <c r="F39" s="93">
        <v>0</v>
      </c>
      <c r="G39" s="119">
        <f t="shared" si="3"/>
        <v>0</v>
      </c>
      <c r="H39" s="29"/>
      <c r="I39" s="128">
        <f t="shared" si="2"/>
        <v>0</v>
      </c>
      <c r="J39" s="22">
        <v>0</v>
      </c>
      <c r="K39" s="22"/>
      <c r="L39" s="23"/>
      <c r="M39" s="22">
        <v>0</v>
      </c>
      <c r="N39" s="22">
        <v>0</v>
      </c>
      <c r="O39" s="24">
        <v>0</v>
      </c>
      <c r="P39" s="22">
        <v>0</v>
      </c>
      <c r="Q39" s="22">
        <v>0</v>
      </c>
      <c r="R39" s="23">
        <v>0</v>
      </c>
      <c r="S39" s="22">
        <v>0</v>
      </c>
      <c r="T39" s="22"/>
      <c r="U39" s="23"/>
      <c r="V39" s="22">
        <v>0</v>
      </c>
      <c r="W39" s="22"/>
      <c r="X39" s="23"/>
      <c r="Y39" s="22">
        <v>0</v>
      </c>
      <c r="Z39" s="22"/>
      <c r="AA39" s="23"/>
      <c r="AB39" s="22">
        <v>0</v>
      </c>
      <c r="AC39" s="22"/>
      <c r="AD39" s="23"/>
      <c r="AE39" s="22">
        <v>0</v>
      </c>
      <c r="AF39" s="22"/>
      <c r="AG39" s="23"/>
      <c r="AH39" s="22">
        <v>0</v>
      </c>
      <c r="AI39" s="22"/>
      <c r="AJ39" s="22"/>
      <c r="AK39" s="22">
        <v>0</v>
      </c>
      <c r="AL39" s="22"/>
      <c r="AM39" s="22"/>
      <c r="AN39" s="22">
        <v>0</v>
      </c>
      <c r="AO39" s="22"/>
      <c r="AP39" s="22"/>
      <c r="AQ39" s="22">
        <v>0</v>
      </c>
      <c r="AR39" s="22"/>
      <c r="AS39" s="22"/>
      <c r="AT39" s="266"/>
      <c r="AU39" s="266"/>
    </row>
    <row r="40" spans="1:47" s="10" customFormat="1" ht="56.25">
      <c r="A40" s="233"/>
      <c r="B40" s="227"/>
      <c r="C40" s="230"/>
      <c r="D40" s="224"/>
      <c r="E40" s="19" t="s">
        <v>30</v>
      </c>
      <c r="F40" s="93">
        <v>0</v>
      </c>
      <c r="G40" s="119">
        <f t="shared" si="3"/>
        <v>0</v>
      </c>
      <c r="H40" s="29"/>
      <c r="I40" s="128">
        <f t="shared" si="2"/>
        <v>0</v>
      </c>
      <c r="J40" s="22">
        <v>0</v>
      </c>
      <c r="K40" s="22"/>
      <c r="L40" s="23"/>
      <c r="M40" s="22">
        <v>0</v>
      </c>
      <c r="N40" s="22">
        <v>0</v>
      </c>
      <c r="O40" s="24">
        <v>0</v>
      </c>
      <c r="P40" s="22">
        <v>0</v>
      </c>
      <c r="Q40" s="22">
        <v>0</v>
      </c>
      <c r="R40" s="23">
        <v>0</v>
      </c>
      <c r="S40" s="22">
        <v>0</v>
      </c>
      <c r="T40" s="22"/>
      <c r="U40" s="23"/>
      <c r="V40" s="22">
        <v>0</v>
      </c>
      <c r="W40" s="22"/>
      <c r="X40" s="23"/>
      <c r="Y40" s="22">
        <v>0</v>
      </c>
      <c r="Z40" s="22"/>
      <c r="AA40" s="23"/>
      <c r="AB40" s="22">
        <v>0</v>
      </c>
      <c r="AC40" s="22"/>
      <c r="AD40" s="23"/>
      <c r="AE40" s="22">
        <v>0</v>
      </c>
      <c r="AF40" s="22"/>
      <c r="AG40" s="23"/>
      <c r="AH40" s="22">
        <v>0</v>
      </c>
      <c r="AI40" s="22"/>
      <c r="AJ40" s="22"/>
      <c r="AK40" s="22">
        <v>0</v>
      </c>
      <c r="AL40" s="22"/>
      <c r="AM40" s="22"/>
      <c r="AN40" s="22">
        <v>0</v>
      </c>
      <c r="AO40" s="22"/>
      <c r="AP40" s="22"/>
      <c r="AQ40" s="22">
        <v>0</v>
      </c>
      <c r="AR40" s="22"/>
      <c r="AS40" s="22"/>
      <c r="AT40" s="266"/>
      <c r="AU40" s="266"/>
    </row>
    <row r="41" spans="1:47" s="10" customFormat="1" ht="37.5">
      <c r="A41" s="233"/>
      <c r="B41" s="228"/>
      <c r="C41" s="231"/>
      <c r="D41" s="225"/>
      <c r="E41" s="55" t="s">
        <v>49</v>
      </c>
      <c r="F41" s="93">
        <v>0</v>
      </c>
      <c r="G41" s="119">
        <f t="shared" si="3"/>
        <v>0</v>
      </c>
      <c r="H41" s="29"/>
      <c r="I41" s="128">
        <f t="shared" si="2"/>
        <v>0</v>
      </c>
      <c r="J41" s="22">
        <v>0</v>
      </c>
      <c r="K41" s="22"/>
      <c r="L41" s="23"/>
      <c r="M41" s="22">
        <v>0</v>
      </c>
      <c r="N41" s="22">
        <v>0</v>
      </c>
      <c r="O41" s="24">
        <v>0</v>
      </c>
      <c r="P41" s="22">
        <v>0</v>
      </c>
      <c r="Q41" s="22">
        <v>0</v>
      </c>
      <c r="R41" s="23">
        <v>0</v>
      </c>
      <c r="S41" s="22">
        <v>0</v>
      </c>
      <c r="T41" s="22"/>
      <c r="U41" s="23"/>
      <c r="V41" s="22">
        <v>0</v>
      </c>
      <c r="W41" s="22"/>
      <c r="X41" s="23"/>
      <c r="Y41" s="22">
        <v>0</v>
      </c>
      <c r="Z41" s="22"/>
      <c r="AA41" s="23"/>
      <c r="AB41" s="22">
        <v>0</v>
      </c>
      <c r="AC41" s="22"/>
      <c r="AD41" s="23"/>
      <c r="AE41" s="22">
        <v>0</v>
      </c>
      <c r="AF41" s="22"/>
      <c r="AG41" s="23"/>
      <c r="AH41" s="22">
        <v>0</v>
      </c>
      <c r="AI41" s="22"/>
      <c r="AJ41" s="22"/>
      <c r="AK41" s="22">
        <v>0</v>
      </c>
      <c r="AL41" s="22"/>
      <c r="AM41" s="22"/>
      <c r="AN41" s="22">
        <v>0</v>
      </c>
      <c r="AO41" s="22"/>
      <c r="AP41" s="22"/>
      <c r="AQ41" s="22">
        <v>0</v>
      </c>
      <c r="AR41" s="22">
        <v>0</v>
      </c>
      <c r="AS41" s="22">
        <v>0</v>
      </c>
      <c r="AT41" s="267"/>
      <c r="AU41" s="267"/>
    </row>
    <row r="42" spans="1:47" s="10" customFormat="1" ht="131.25">
      <c r="A42" s="143" t="s">
        <v>69</v>
      </c>
      <c r="B42" s="27" t="s">
        <v>56</v>
      </c>
      <c r="C42" s="141" t="s">
        <v>28</v>
      </c>
      <c r="D42" s="140" t="s">
        <v>62</v>
      </c>
      <c r="E42" s="19" t="s">
        <v>32</v>
      </c>
      <c r="F42" s="93">
        <v>0</v>
      </c>
      <c r="G42" s="119">
        <f t="shared" si="3"/>
        <v>0</v>
      </c>
      <c r="H42" s="20"/>
      <c r="I42" s="128">
        <f t="shared" si="2"/>
        <v>0</v>
      </c>
      <c r="J42" s="25">
        <v>0</v>
      </c>
      <c r="K42" s="25"/>
      <c r="L42" s="23"/>
      <c r="M42" s="25">
        <v>0</v>
      </c>
      <c r="N42" s="25">
        <v>0</v>
      </c>
      <c r="O42" s="23">
        <v>0</v>
      </c>
      <c r="P42" s="22">
        <v>0</v>
      </c>
      <c r="Q42" s="22">
        <v>0</v>
      </c>
      <c r="R42" s="36">
        <v>0</v>
      </c>
      <c r="S42" s="22">
        <v>0</v>
      </c>
      <c r="T42" s="22"/>
      <c r="U42" s="37"/>
      <c r="V42" s="25">
        <v>0</v>
      </c>
      <c r="W42" s="22"/>
      <c r="X42" s="23"/>
      <c r="Y42" s="22">
        <v>0</v>
      </c>
      <c r="Z42" s="22"/>
      <c r="AA42" s="23"/>
      <c r="AB42" s="22">
        <v>0</v>
      </c>
      <c r="AC42" s="22"/>
      <c r="AD42" s="23"/>
      <c r="AE42" s="22">
        <v>0</v>
      </c>
      <c r="AF42" s="22"/>
      <c r="AG42" s="23"/>
      <c r="AH42" s="22">
        <v>0</v>
      </c>
      <c r="AI42" s="22"/>
      <c r="AJ42" s="22"/>
      <c r="AK42" s="22">
        <v>0</v>
      </c>
      <c r="AL42" s="22"/>
      <c r="AM42" s="22"/>
      <c r="AN42" s="22">
        <v>0</v>
      </c>
      <c r="AO42" s="22"/>
      <c r="AP42" s="22"/>
      <c r="AQ42" s="22">
        <v>0</v>
      </c>
      <c r="AR42" s="22">
        <v>0</v>
      </c>
      <c r="AS42" s="22">
        <v>0</v>
      </c>
      <c r="AT42" s="38"/>
      <c r="AU42" s="38"/>
    </row>
    <row r="43" spans="1:47" s="10" customFormat="1">
      <c r="A43" s="232" t="s">
        <v>24</v>
      </c>
      <c r="B43" s="268" t="s">
        <v>84</v>
      </c>
      <c r="C43" s="229" t="s">
        <v>28</v>
      </c>
      <c r="D43" s="223" t="s">
        <v>62</v>
      </c>
      <c r="E43" s="59" t="s">
        <v>48</v>
      </c>
      <c r="F43" s="93">
        <f>F44+F45+F46+F47</f>
        <v>6040</v>
      </c>
      <c r="G43" s="119">
        <f t="shared" si="3"/>
        <v>0</v>
      </c>
      <c r="H43" s="20"/>
      <c r="I43" s="133">
        <f t="shared" si="2"/>
        <v>6040</v>
      </c>
      <c r="J43" s="20">
        <f>SUM(J44:J47)</f>
        <v>0</v>
      </c>
      <c r="K43" s="20">
        <f>SUM(K44:K47)</f>
        <v>0</v>
      </c>
      <c r="L43" s="148">
        <v>0</v>
      </c>
      <c r="M43" s="20">
        <f>SUM(M44:M47)</f>
        <v>0</v>
      </c>
      <c r="N43" s="20">
        <f>SUM(N44:N47)</f>
        <v>0</v>
      </c>
      <c r="O43" s="148">
        <v>0</v>
      </c>
      <c r="P43" s="20">
        <f>SUM(P44:P47)</f>
        <v>0</v>
      </c>
      <c r="Q43" s="20">
        <f>SUM(Q44:Q47)</f>
        <v>0</v>
      </c>
      <c r="R43" s="148">
        <v>0</v>
      </c>
      <c r="S43" s="20">
        <f>SUM(S44:S47)</f>
        <v>0</v>
      </c>
      <c r="T43" s="20">
        <f t="shared" ref="T43:AQ43" si="12">SUM(T44:T47)</f>
        <v>0</v>
      </c>
      <c r="U43" s="20">
        <f t="shared" si="12"/>
        <v>0</v>
      </c>
      <c r="V43" s="20">
        <f t="shared" si="12"/>
        <v>0</v>
      </c>
      <c r="W43" s="20">
        <f t="shared" si="12"/>
        <v>0</v>
      </c>
      <c r="X43" s="20">
        <f t="shared" si="12"/>
        <v>0</v>
      </c>
      <c r="Y43" s="20">
        <v>0</v>
      </c>
      <c r="Z43" s="20">
        <v>0</v>
      </c>
      <c r="AA43" s="20">
        <f t="shared" si="12"/>
        <v>0</v>
      </c>
      <c r="AB43" s="20">
        <v>0</v>
      </c>
      <c r="AC43" s="20">
        <f t="shared" si="12"/>
        <v>0</v>
      </c>
      <c r="AD43" s="20">
        <f t="shared" si="12"/>
        <v>0</v>
      </c>
      <c r="AE43" s="20">
        <f t="shared" si="12"/>
        <v>0</v>
      </c>
      <c r="AF43" s="20">
        <f t="shared" si="12"/>
        <v>0</v>
      </c>
      <c r="AG43" s="20">
        <f t="shared" si="12"/>
        <v>0</v>
      </c>
      <c r="AH43" s="20">
        <f t="shared" si="12"/>
        <v>0</v>
      </c>
      <c r="AI43" s="20">
        <f t="shared" si="12"/>
        <v>0</v>
      </c>
      <c r="AJ43" s="20">
        <f t="shared" si="12"/>
        <v>0</v>
      </c>
      <c r="AK43" s="20">
        <f t="shared" si="12"/>
        <v>0</v>
      </c>
      <c r="AL43" s="20">
        <f t="shared" si="12"/>
        <v>0</v>
      </c>
      <c r="AM43" s="20">
        <f t="shared" si="12"/>
        <v>0</v>
      </c>
      <c r="AN43" s="20">
        <f t="shared" si="12"/>
        <v>6040</v>
      </c>
      <c r="AO43" s="20">
        <f t="shared" si="12"/>
        <v>0</v>
      </c>
      <c r="AP43" s="20">
        <f t="shared" si="12"/>
        <v>0</v>
      </c>
      <c r="AQ43" s="20">
        <f t="shared" si="12"/>
        <v>0</v>
      </c>
      <c r="AR43" s="22"/>
      <c r="AS43" s="22"/>
      <c r="AT43" s="270"/>
      <c r="AU43" s="295"/>
    </row>
    <row r="44" spans="1:47" s="10" customFormat="1" ht="37.5">
      <c r="A44" s="233"/>
      <c r="B44" s="268"/>
      <c r="C44" s="230"/>
      <c r="D44" s="224"/>
      <c r="E44" s="39" t="s">
        <v>35</v>
      </c>
      <c r="F44" s="93">
        <v>0</v>
      </c>
      <c r="G44" s="119">
        <f t="shared" si="3"/>
        <v>0</v>
      </c>
      <c r="H44" s="20"/>
      <c r="I44" s="128">
        <f t="shared" si="2"/>
        <v>0</v>
      </c>
      <c r="J44" s="25">
        <v>0</v>
      </c>
      <c r="K44" s="25">
        <v>0</v>
      </c>
      <c r="L44" s="23">
        <v>0</v>
      </c>
      <c r="M44" s="25">
        <v>0</v>
      </c>
      <c r="N44" s="25">
        <v>0</v>
      </c>
      <c r="O44" s="23">
        <v>0</v>
      </c>
      <c r="P44" s="25">
        <v>0</v>
      </c>
      <c r="Q44" s="25">
        <v>0</v>
      </c>
      <c r="R44" s="23">
        <v>0</v>
      </c>
      <c r="S44" s="22">
        <v>0</v>
      </c>
      <c r="T44" s="22"/>
      <c r="U44" s="37"/>
      <c r="V44" s="25">
        <v>0</v>
      </c>
      <c r="W44" s="22"/>
      <c r="X44" s="23"/>
      <c r="Y44" s="22">
        <v>0</v>
      </c>
      <c r="Z44" s="22"/>
      <c r="AA44" s="23"/>
      <c r="AB44" s="22">
        <v>0</v>
      </c>
      <c r="AC44" s="22"/>
      <c r="AD44" s="23"/>
      <c r="AE44" s="22">
        <v>0</v>
      </c>
      <c r="AF44" s="22"/>
      <c r="AG44" s="23"/>
      <c r="AH44" s="22">
        <v>0</v>
      </c>
      <c r="AI44" s="22"/>
      <c r="AJ44" s="22"/>
      <c r="AK44" s="22">
        <v>0</v>
      </c>
      <c r="AL44" s="22"/>
      <c r="AM44" s="22"/>
      <c r="AN44" s="22">
        <v>0</v>
      </c>
      <c r="AO44" s="22"/>
      <c r="AP44" s="22"/>
      <c r="AQ44" s="22">
        <v>0</v>
      </c>
      <c r="AR44" s="22"/>
      <c r="AS44" s="22"/>
      <c r="AT44" s="271"/>
      <c r="AU44" s="296"/>
    </row>
    <row r="45" spans="1:47" s="10" customFormat="1" ht="75">
      <c r="A45" s="233"/>
      <c r="B45" s="268"/>
      <c r="C45" s="230"/>
      <c r="D45" s="224"/>
      <c r="E45" s="19" t="s">
        <v>29</v>
      </c>
      <c r="F45" s="93">
        <v>0</v>
      </c>
      <c r="G45" s="119">
        <f t="shared" si="3"/>
        <v>0</v>
      </c>
      <c r="H45" s="20"/>
      <c r="I45" s="128">
        <f t="shared" si="2"/>
        <v>0</v>
      </c>
      <c r="J45" s="25">
        <v>0</v>
      </c>
      <c r="K45" s="25">
        <v>0</v>
      </c>
      <c r="L45" s="23">
        <v>0</v>
      </c>
      <c r="M45" s="25">
        <v>0</v>
      </c>
      <c r="N45" s="25">
        <v>0</v>
      </c>
      <c r="O45" s="23">
        <v>0</v>
      </c>
      <c r="P45" s="25">
        <v>0</v>
      </c>
      <c r="Q45" s="25">
        <v>0</v>
      </c>
      <c r="R45" s="23">
        <v>0</v>
      </c>
      <c r="S45" s="22">
        <v>0</v>
      </c>
      <c r="T45" s="22"/>
      <c r="U45" s="37"/>
      <c r="V45" s="25">
        <v>0</v>
      </c>
      <c r="W45" s="22"/>
      <c r="X45" s="23"/>
      <c r="Y45" s="22">
        <v>0</v>
      </c>
      <c r="Z45" s="22"/>
      <c r="AA45" s="23"/>
      <c r="AB45" s="22">
        <v>0</v>
      </c>
      <c r="AC45" s="22"/>
      <c r="AD45" s="23"/>
      <c r="AE45" s="22">
        <v>0</v>
      </c>
      <c r="AF45" s="22"/>
      <c r="AG45" s="23"/>
      <c r="AH45" s="22">
        <v>0</v>
      </c>
      <c r="AI45" s="22"/>
      <c r="AJ45" s="22"/>
      <c r="AK45" s="22">
        <v>0</v>
      </c>
      <c r="AL45" s="22"/>
      <c r="AM45" s="22"/>
      <c r="AN45" s="22">
        <v>0</v>
      </c>
      <c r="AO45" s="22"/>
      <c r="AP45" s="22"/>
      <c r="AQ45" s="22">
        <v>0</v>
      </c>
      <c r="AR45" s="22"/>
      <c r="AS45" s="22"/>
      <c r="AT45" s="271"/>
      <c r="AU45" s="296"/>
    </row>
    <row r="46" spans="1:47" s="10" customFormat="1" ht="56.25">
      <c r="A46" s="233"/>
      <c r="B46" s="268"/>
      <c r="C46" s="230"/>
      <c r="D46" s="224"/>
      <c r="E46" s="19" t="s">
        <v>30</v>
      </c>
      <c r="F46" s="98">
        <f>J46+M46+P46+V46+Y46+AB46+AE46+AH46+AK46+AN46+AQ46</f>
        <v>6040</v>
      </c>
      <c r="G46" s="119">
        <f t="shared" si="3"/>
        <v>0</v>
      </c>
      <c r="H46" s="20"/>
      <c r="I46" s="128">
        <f t="shared" si="2"/>
        <v>6040</v>
      </c>
      <c r="J46" s="25">
        <v>0</v>
      </c>
      <c r="K46" s="25">
        <v>0</v>
      </c>
      <c r="L46" s="23">
        <v>0</v>
      </c>
      <c r="M46" s="25">
        <v>0</v>
      </c>
      <c r="N46" s="25">
        <v>0</v>
      </c>
      <c r="O46" s="23">
        <v>0</v>
      </c>
      <c r="P46" s="25">
        <v>0</v>
      </c>
      <c r="Q46" s="25">
        <v>0</v>
      </c>
      <c r="R46" s="23">
        <v>0</v>
      </c>
      <c r="S46" s="22">
        <v>0</v>
      </c>
      <c r="T46" s="22"/>
      <c r="U46" s="37"/>
      <c r="V46" s="25">
        <v>0</v>
      </c>
      <c r="W46" s="22"/>
      <c r="X46" s="23"/>
      <c r="Y46" s="22">
        <v>0</v>
      </c>
      <c r="Z46" s="22">
        <v>0</v>
      </c>
      <c r="AA46" s="23"/>
      <c r="AB46" s="22">
        <v>0</v>
      </c>
      <c r="AC46" s="22"/>
      <c r="AD46" s="23"/>
      <c r="AE46" s="22">
        <v>0</v>
      </c>
      <c r="AF46" s="22"/>
      <c r="AG46" s="23"/>
      <c r="AH46" s="22">
        <v>0</v>
      </c>
      <c r="AI46" s="22"/>
      <c r="AJ46" s="22"/>
      <c r="AK46" s="22">
        <v>0</v>
      </c>
      <c r="AL46" s="22"/>
      <c r="AM46" s="22"/>
      <c r="AN46" s="22">
        <v>6040</v>
      </c>
      <c r="AO46" s="22"/>
      <c r="AP46" s="22"/>
      <c r="AQ46" s="22">
        <v>0</v>
      </c>
      <c r="AR46" s="22"/>
      <c r="AS46" s="22"/>
      <c r="AT46" s="271"/>
      <c r="AU46" s="296"/>
    </row>
    <row r="47" spans="1:47" s="10" customFormat="1" ht="37.5">
      <c r="A47" s="234"/>
      <c r="B47" s="269"/>
      <c r="C47" s="231"/>
      <c r="D47" s="225"/>
      <c r="E47" s="55" t="s">
        <v>49</v>
      </c>
      <c r="F47" s="93">
        <v>0</v>
      </c>
      <c r="G47" s="119">
        <f t="shared" si="3"/>
        <v>0</v>
      </c>
      <c r="H47" s="20"/>
      <c r="I47" s="128">
        <f t="shared" si="2"/>
        <v>0</v>
      </c>
      <c r="J47" s="25">
        <v>0</v>
      </c>
      <c r="K47" s="25">
        <v>0</v>
      </c>
      <c r="L47" s="23">
        <v>0</v>
      </c>
      <c r="M47" s="25">
        <v>0</v>
      </c>
      <c r="N47" s="25">
        <v>0</v>
      </c>
      <c r="O47" s="23">
        <v>0</v>
      </c>
      <c r="P47" s="25">
        <v>0</v>
      </c>
      <c r="Q47" s="25">
        <v>0</v>
      </c>
      <c r="R47" s="23">
        <v>0</v>
      </c>
      <c r="S47" s="22">
        <v>0</v>
      </c>
      <c r="T47" s="22"/>
      <c r="U47" s="37"/>
      <c r="V47" s="25">
        <v>0</v>
      </c>
      <c r="W47" s="22"/>
      <c r="X47" s="23"/>
      <c r="Y47" s="22">
        <v>0</v>
      </c>
      <c r="Z47" s="22"/>
      <c r="AA47" s="23"/>
      <c r="AB47" s="22">
        <v>0</v>
      </c>
      <c r="AC47" s="22"/>
      <c r="AD47" s="23"/>
      <c r="AE47" s="22">
        <v>0</v>
      </c>
      <c r="AF47" s="22"/>
      <c r="AG47" s="23"/>
      <c r="AH47" s="22">
        <v>0</v>
      </c>
      <c r="AI47" s="22"/>
      <c r="AJ47" s="22"/>
      <c r="AK47" s="22">
        <v>0</v>
      </c>
      <c r="AL47" s="22"/>
      <c r="AM47" s="22"/>
      <c r="AN47" s="22">
        <v>0</v>
      </c>
      <c r="AO47" s="22"/>
      <c r="AP47" s="22"/>
      <c r="AQ47" s="22">
        <v>0</v>
      </c>
      <c r="AR47" s="22"/>
      <c r="AS47" s="22"/>
      <c r="AT47" s="272"/>
      <c r="AU47" s="297"/>
    </row>
    <row r="48" spans="1:47" s="10" customFormat="1">
      <c r="A48" s="232" t="s">
        <v>85</v>
      </c>
      <c r="B48" s="235" t="s">
        <v>57</v>
      </c>
      <c r="C48" s="229" t="s">
        <v>36</v>
      </c>
      <c r="D48" s="223" t="s">
        <v>62</v>
      </c>
      <c r="E48" s="59" t="s">
        <v>48</v>
      </c>
      <c r="F48" s="74">
        <f>F49+F50+F51+F52</f>
        <v>0</v>
      </c>
      <c r="G48" s="119">
        <f t="shared" si="3"/>
        <v>0</v>
      </c>
      <c r="H48" s="74">
        <f t="shared" ref="H48:AQ48" si="13">H49+H50+H51+H52</f>
        <v>0</v>
      </c>
      <c r="I48" s="130">
        <f t="shared" si="13"/>
        <v>0</v>
      </c>
      <c r="J48" s="74">
        <f t="shared" si="13"/>
        <v>0</v>
      </c>
      <c r="K48" s="74">
        <f t="shared" si="13"/>
        <v>0</v>
      </c>
      <c r="L48" s="74">
        <f t="shared" si="13"/>
        <v>0</v>
      </c>
      <c r="M48" s="74">
        <f t="shared" si="13"/>
        <v>0</v>
      </c>
      <c r="N48" s="74">
        <f t="shared" si="13"/>
        <v>0</v>
      </c>
      <c r="O48" s="74">
        <f t="shared" si="13"/>
        <v>0</v>
      </c>
      <c r="P48" s="74">
        <f t="shared" si="13"/>
        <v>0</v>
      </c>
      <c r="Q48" s="74">
        <f t="shared" si="13"/>
        <v>0</v>
      </c>
      <c r="R48" s="74">
        <f t="shared" si="13"/>
        <v>0</v>
      </c>
      <c r="S48" s="74">
        <f t="shared" si="13"/>
        <v>0</v>
      </c>
      <c r="T48" s="74">
        <f t="shared" si="13"/>
        <v>0</v>
      </c>
      <c r="U48" s="74">
        <f t="shared" si="13"/>
        <v>0</v>
      </c>
      <c r="V48" s="74">
        <f t="shared" si="13"/>
        <v>0</v>
      </c>
      <c r="W48" s="74">
        <f t="shared" si="13"/>
        <v>0</v>
      </c>
      <c r="X48" s="74">
        <f t="shared" si="13"/>
        <v>0</v>
      </c>
      <c r="Y48" s="74">
        <f t="shared" si="13"/>
        <v>0</v>
      </c>
      <c r="Z48" s="74">
        <f t="shared" si="13"/>
        <v>0</v>
      </c>
      <c r="AA48" s="74">
        <f t="shared" si="13"/>
        <v>0</v>
      </c>
      <c r="AB48" s="74">
        <f t="shared" si="13"/>
        <v>0</v>
      </c>
      <c r="AC48" s="74">
        <f t="shared" si="13"/>
        <v>0</v>
      </c>
      <c r="AD48" s="74">
        <f t="shared" si="13"/>
        <v>0</v>
      </c>
      <c r="AE48" s="74">
        <f t="shared" si="13"/>
        <v>0</v>
      </c>
      <c r="AF48" s="74">
        <f t="shared" si="13"/>
        <v>0</v>
      </c>
      <c r="AG48" s="74">
        <f t="shared" si="13"/>
        <v>0</v>
      </c>
      <c r="AH48" s="74">
        <f t="shared" si="13"/>
        <v>0</v>
      </c>
      <c r="AI48" s="74">
        <f t="shared" si="13"/>
        <v>0</v>
      </c>
      <c r="AJ48" s="74">
        <f t="shared" si="13"/>
        <v>0</v>
      </c>
      <c r="AK48" s="74">
        <f t="shared" si="13"/>
        <v>0</v>
      </c>
      <c r="AL48" s="74">
        <f t="shared" si="13"/>
        <v>0</v>
      </c>
      <c r="AM48" s="74">
        <f t="shared" si="13"/>
        <v>0</v>
      </c>
      <c r="AN48" s="74">
        <f t="shared" si="13"/>
        <v>0</v>
      </c>
      <c r="AO48" s="74">
        <f t="shared" si="13"/>
        <v>0</v>
      </c>
      <c r="AP48" s="74">
        <f t="shared" si="13"/>
        <v>0</v>
      </c>
      <c r="AQ48" s="74">
        <f t="shared" si="13"/>
        <v>0</v>
      </c>
      <c r="AR48" s="22"/>
      <c r="AS48" s="22"/>
      <c r="AT48" s="270"/>
      <c r="AU48" s="270"/>
    </row>
    <row r="49" spans="1:50" s="10" customFormat="1" ht="80.25" customHeight="1">
      <c r="A49" s="233"/>
      <c r="B49" s="236"/>
      <c r="C49" s="230"/>
      <c r="D49" s="224"/>
      <c r="E49" s="39" t="s">
        <v>35</v>
      </c>
      <c r="F49" s="93">
        <v>0</v>
      </c>
      <c r="G49" s="119">
        <f t="shared" si="3"/>
        <v>0</v>
      </c>
      <c r="H49" s="20"/>
      <c r="I49" s="128">
        <f t="shared" si="2"/>
        <v>0</v>
      </c>
      <c r="J49" s="25">
        <v>0</v>
      </c>
      <c r="K49" s="25"/>
      <c r="L49" s="23"/>
      <c r="M49" s="25">
        <v>0</v>
      </c>
      <c r="N49" s="25"/>
      <c r="O49" s="23"/>
      <c r="P49" s="22">
        <v>0</v>
      </c>
      <c r="Q49" s="22"/>
      <c r="R49" s="36"/>
      <c r="S49" s="22">
        <v>0</v>
      </c>
      <c r="T49" s="22"/>
      <c r="U49" s="37"/>
      <c r="V49" s="25">
        <v>0</v>
      </c>
      <c r="W49" s="22"/>
      <c r="X49" s="23"/>
      <c r="Y49" s="22">
        <v>0</v>
      </c>
      <c r="Z49" s="22"/>
      <c r="AA49" s="23"/>
      <c r="AB49" s="22">
        <v>0</v>
      </c>
      <c r="AC49" s="22"/>
      <c r="AD49" s="23"/>
      <c r="AE49" s="22">
        <v>0</v>
      </c>
      <c r="AF49" s="22"/>
      <c r="AG49" s="23"/>
      <c r="AH49" s="22">
        <v>0</v>
      </c>
      <c r="AI49" s="22"/>
      <c r="AJ49" s="22"/>
      <c r="AK49" s="22">
        <v>0</v>
      </c>
      <c r="AL49" s="22"/>
      <c r="AM49" s="22"/>
      <c r="AN49" s="22">
        <v>0</v>
      </c>
      <c r="AO49" s="22"/>
      <c r="AP49" s="22"/>
      <c r="AQ49" s="22">
        <v>0</v>
      </c>
      <c r="AR49" s="22"/>
      <c r="AS49" s="22"/>
      <c r="AT49" s="271"/>
      <c r="AU49" s="271"/>
    </row>
    <row r="50" spans="1:50" s="10" customFormat="1" ht="80.25" customHeight="1">
      <c r="A50" s="233"/>
      <c r="B50" s="236"/>
      <c r="C50" s="230"/>
      <c r="D50" s="224"/>
      <c r="E50" s="19" t="s">
        <v>29</v>
      </c>
      <c r="F50" s="93">
        <v>0</v>
      </c>
      <c r="G50" s="119">
        <f t="shared" si="3"/>
        <v>0</v>
      </c>
      <c r="H50" s="20"/>
      <c r="I50" s="128">
        <f t="shared" si="2"/>
        <v>0</v>
      </c>
      <c r="J50" s="25">
        <v>0</v>
      </c>
      <c r="K50" s="25"/>
      <c r="L50" s="23"/>
      <c r="M50" s="25">
        <v>0</v>
      </c>
      <c r="N50" s="25"/>
      <c r="O50" s="23"/>
      <c r="P50" s="22">
        <v>0</v>
      </c>
      <c r="Q50" s="22"/>
      <c r="R50" s="36"/>
      <c r="S50" s="22">
        <v>0</v>
      </c>
      <c r="T50" s="22"/>
      <c r="U50" s="37"/>
      <c r="V50" s="25">
        <v>0</v>
      </c>
      <c r="W50" s="22"/>
      <c r="X50" s="23"/>
      <c r="Y50" s="22">
        <v>0</v>
      </c>
      <c r="Z50" s="22"/>
      <c r="AA50" s="23"/>
      <c r="AB50" s="22">
        <v>0</v>
      </c>
      <c r="AC50" s="22"/>
      <c r="AD50" s="23"/>
      <c r="AE50" s="22">
        <v>0</v>
      </c>
      <c r="AF50" s="22"/>
      <c r="AG50" s="23"/>
      <c r="AH50" s="22">
        <v>0</v>
      </c>
      <c r="AI50" s="22"/>
      <c r="AJ50" s="22"/>
      <c r="AK50" s="22">
        <v>0</v>
      </c>
      <c r="AL50" s="22"/>
      <c r="AM50" s="22"/>
      <c r="AN50" s="22">
        <v>0</v>
      </c>
      <c r="AO50" s="22"/>
      <c r="AP50" s="22"/>
      <c r="AQ50" s="22">
        <v>0</v>
      </c>
      <c r="AR50" s="22"/>
      <c r="AS50" s="22"/>
      <c r="AT50" s="271"/>
      <c r="AU50" s="271"/>
    </row>
    <row r="51" spans="1:50" s="40" customFormat="1" ht="80.25" customHeight="1">
      <c r="A51" s="233"/>
      <c r="B51" s="236"/>
      <c r="C51" s="230"/>
      <c r="D51" s="224"/>
      <c r="E51" s="19" t="s">
        <v>30</v>
      </c>
      <c r="F51" s="93">
        <v>0</v>
      </c>
      <c r="G51" s="119">
        <f t="shared" si="3"/>
        <v>0</v>
      </c>
      <c r="H51" s="20"/>
      <c r="I51" s="128">
        <f t="shared" si="2"/>
        <v>0</v>
      </c>
      <c r="J51" s="25">
        <v>0</v>
      </c>
      <c r="K51" s="25"/>
      <c r="L51" s="23"/>
      <c r="M51" s="25">
        <v>0</v>
      </c>
      <c r="N51" s="25"/>
      <c r="O51" s="23"/>
      <c r="P51" s="22">
        <v>0</v>
      </c>
      <c r="Q51" s="152">
        <v>0</v>
      </c>
      <c r="R51" s="36"/>
      <c r="S51" s="22">
        <v>0</v>
      </c>
      <c r="T51" s="22">
        <v>0</v>
      </c>
      <c r="U51" s="37"/>
      <c r="V51" s="25">
        <v>0</v>
      </c>
      <c r="W51" s="22">
        <v>0</v>
      </c>
      <c r="X51" s="23"/>
      <c r="Y51" s="22">
        <v>0</v>
      </c>
      <c r="Z51" s="152">
        <v>0</v>
      </c>
      <c r="AA51" s="23"/>
      <c r="AB51" s="22">
        <v>0</v>
      </c>
      <c r="AC51" s="22"/>
      <c r="AD51" s="23"/>
      <c r="AE51" s="22">
        <v>0</v>
      </c>
      <c r="AF51" s="84"/>
      <c r="AG51" s="85"/>
      <c r="AH51" s="22">
        <v>0</v>
      </c>
      <c r="AI51" s="22"/>
      <c r="AJ51" s="22"/>
      <c r="AK51" s="22">
        <v>0</v>
      </c>
      <c r="AL51" s="22"/>
      <c r="AM51" s="22"/>
      <c r="AN51" s="22">
        <v>0</v>
      </c>
      <c r="AO51" s="22"/>
      <c r="AP51" s="22"/>
      <c r="AQ51" s="22">
        <v>0</v>
      </c>
      <c r="AR51" s="302">
        <v>0</v>
      </c>
      <c r="AS51" s="303">
        <v>0</v>
      </c>
      <c r="AT51" s="271"/>
      <c r="AU51" s="271"/>
    </row>
    <row r="52" spans="1:50" s="40" customFormat="1" ht="80.25" customHeight="1" thickBot="1">
      <c r="A52" s="233"/>
      <c r="B52" s="236"/>
      <c r="C52" s="230"/>
      <c r="D52" s="224"/>
      <c r="E52" s="55" t="s">
        <v>49</v>
      </c>
      <c r="F52" s="94">
        <v>0</v>
      </c>
      <c r="G52" s="167">
        <f t="shared" si="3"/>
        <v>0</v>
      </c>
      <c r="H52" s="73"/>
      <c r="I52" s="168">
        <f t="shared" si="2"/>
        <v>0</v>
      </c>
      <c r="J52" s="169">
        <v>0</v>
      </c>
      <c r="K52" s="169"/>
      <c r="L52" s="170"/>
      <c r="M52" s="169">
        <v>0</v>
      </c>
      <c r="N52" s="169"/>
      <c r="O52" s="170"/>
      <c r="P52" s="171">
        <v>0</v>
      </c>
      <c r="Q52" s="171"/>
      <c r="R52" s="172"/>
      <c r="S52" s="171">
        <v>0</v>
      </c>
      <c r="T52" s="171"/>
      <c r="U52" s="173"/>
      <c r="V52" s="169">
        <v>0</v>
      </c>
      <c r="W52" s="171"/>
      <c r="X52" s="170"/>
      <c r="Y52" s="171">
        <v>0</v>
      </c>
      <c r="Z52" s="171"/>
      <c r="AA52" s="170"/>
      <c r="AB52" s="171">
        <v>0</v>
      </c>
      <c r="AC52" s="171"/>
      <c r="AD52" s="170"/>
      <c r="AE52" s="171">
        <v>0</v>
      </c>
      <c r="AF52" s="171"/>
      <c r="AG52" s="170"/>
      <c r="AH52" s="171">
        <v>0</v>
      </c>
      <c r="AI52" s="171"/>
      <c r="AJ52" s="171"/>
      <c r="AK52" s="171">
        <v>0</v>
      </c>
      <c r="AL52" s="171"/>
      <c r="AM52" s="171"/>
      <c r="AN52" s="171">
        <v>0</v>
      </c>
      <c r="AO52" s="171"/>
      <c r="AP52" s="171"/>
      <c r="AQ52" s="171">
        <v>0</v>
      </c>
      <c r="AR52" s="304">
        <v>0</v>
      </c>
      <c r="AS52" s="305">
        <v>0</v>
      </c>
      <c r="AT52" s="271"/>
      <c r="AU52" s="271"/>
    </row>
    <row r="53" spans="1:50" s="40" customFormat="1" ht="80.25" customHeight="1">
      <c r="A53" s="273" t="s">
        <v>37</v>
      </c>
      <c r="B53" s="274"/>
      <c r="C53" s="274"/>
      <c r="D53" s="275"/>
      <c r="E53" s="174" t="s">
        <v>48</v>
      </c>
      <c r="F53" s="175">
        <f>F54+F55+F56+F57</f>
        <v>127628.20000000001</v>
      </c>
      <c r="G53" s="175">
        <f t="shared" ref="G53:AS53" si="14">G54+G55+G56+G57</f>
        <v>29494.063150000002</v>
      </c>
      <c r="H53" s="176">
        <f>G53/F53</f>
        <v>0.2310936231177749</v>
      </c>
      <c r="I53" s="177">
        <f t="shared" si="14"/>
        <v>127628.2</v>
      </c>
      <c r="J53" s="178">
        <f>J54+J55+J56+J57</f>
        <v>1331.8</v>
      </c>
      <c r="K53" s="178">
        <f t="shared" si="14"/>
        <v>1331.8</v>
      </c>
      <c r="L53" s="179">
        <f t="shared" si="14"/>
        <v>1</v>
      </c>
      <c r="M53" s="178">
        <f t="shared" si="14"/>
        <v>3814.7</v>
      </c>
      <c r="N53" s="178">
        <f t="shared" si="14"/>
        <v>1693</v>
      </c>
      <c r="O53" s="179">
        <f t="shared" si="14"/>
        <v>0.443</v>
      </c>
      <c r="P53" s="178">
        <f t="shared" si="14"/>
        <v>6670.5</v>
      </c>
      <c r="Q53" s="178">
        <f t="shared" si="14"/>
        <v>239.2</v>
      </c>
      <c r="R53" s="179">
        <f t="shared" si="14"/>
        <v>1</v>
      </c>
      <c r="S53" s="178">
        <f t="shared" si="14"/>
        <v>50598.7</v>
      </c>
      <c r="T53" s="178">
        <f t="shared" si="14"/>
        <v>12558.46315</v>
      </c>
      <c r="U53" s="178">
        <f t="shared" si="14"/>
        <v>1.0932611849477283</v>
      </c>
      <c r="V53" s="178">
        <f t="shared" si="14"/>
        <v>2976.7000000000003</v>
      </c>
      <c r="W53" s="178">
        <f t="shared" si="14"/>
        <v>2976.7000000000003</v>
      </c>
      <c r="X53" s="178">
        <f t="shared" si="14"/>
        <v>3</v>
      </c>
      <c r="Y53" s="178">
        <f t="shared" si="14"/>
        <v>38238.9</v>
      </c>
      <c r="Z53" s="178">
        <f t="shared" si="14"/>
        <v>10694.9</v>
      </c>
      <c r="AA53" s="178">
        <f t="shared" si="14"/>
        <v>3.275712300208478</v>
      </c>
      <c r="AB53" s="178">
        <f t="shared" si="14"/>
        <v>1653.6999999999998</v>
      </c>
      <c r="AC53" s="178">
        <f t="shared" si="14"/>
        <v>0</v>
      </c>
      <c r="AD53" s="178">
        <f t="shared" si="14"/>
        <v>0</v>
      </c>
      <c r="AE53" s="178">
        <f t="shared" si="14"/>
        <v>1323</v>
      </c>
      <c r="AF53" s="178">
        <f t="shared" si="14"/>
        <v>0</v>
      </c>
      <c r="AG53" s="178">
        <f t="shared" si="14"/>
        <v>0</v>
      </c>
      <c r="AH53" s="178">
        <f t="shared" si="14"/>
        <v>14980.2</v>
      </c>
      <c r="AI53" s="178">
        <f t="shared" si="14"/>
        <v>0</v>
      </c>
      <c r="AJ53" s="178">
        <f t="shared" si="14"/>
        <v>0</v>
      </c>
      <c r="AK53" s="178">
        <f t="shared" si="14"/>
        <v>0</v>
      </c>
      <c r="AL53" s="178">
        <f t="shared" si="14"/>
        <v>0</v>
      </c>
      <c r="AM53" s="178">
        <f t="shared" si="14"/>
        <v>0</v>
      </c>
      <c r="AN53" s="178">
        <f t="shared" si="14"/>
        <v>6040</v>
      </c>
      <c r="AO53" s="178">
        <f t="shared" si="14"/>
        <v>0</v>
      </c>
      <c r="AP53" s="178">
        <f t="shared" si="14"/>
        <v>0</v>
      </c>
      <c r="AQ53" s="178">
        <f t="shared" si="14"/>
        <v>0</v>
      </c>
      <c r="AR53" s="178" t="e">
        <f t="shared" si="14"/>
        <v>#REF!</v>
      </c>
      <c r="AS53" s="178" t="e">
        <f t="shared" si="14"/>
        <v>#REF!</v>
      </c>
      <c r="AT53" s="280"/>
      <c r="AU53" s="281"/>
      <c r="AW53" s="67"/>
      <c r="AX53" s="67"/>
    </row>
    <row r="54" spans="1:50" s="40" customFormat="1" ht="80.25" customHeight="1">
      <c r="A54" s="276"/>
      <c r="B54" s="242"/>
      <c r="C54" s="242"/>
      <c r="D54" s="243"/>
      <c r="E54" s="70" t="s">
        <v>35</v>
      </c>
      <c r="F54" s="139">
        <f>F12+F17+F22+F28+F33+F38+F49</f>
        <v>351.8</v>
      </c>
      <c r="G54" s="71">
        <f t="shared" ref="G54:AQ57" si="15">G12+G22+G28+G33+G38+G49</f>
        <v>219.9</v>
      </c>
      <c r="H54" s="157">
        <f t="shared" ref="H54:H56" si="16">G54/F54</f>
        <v>0.62507106310403637</v>
      </c>
      <c r="I54" s="132">
        <f t="shared" si="15"/>
        <v>351.8</v>
      </c>
      <c r="J54" s="43">
        <f t="shared" si="15"/>
        <v>0</v>
      </c>
      <c r="K54" s="43">
        <f t="shared" si="15"/>
        <v>0</v>
      </c>
      <c r="L54" s="43">
        <f t="shared" si="15"/>
        <v>0</v>
      </c>
      <c r="M54" s="43">
        <f t="shared" si="15"/>
        <v>0</v>
      </c>
      <c r="N54" s="43">
        <f t="shared" si="15"/>
        <v>0</v>
      </c>
      <c r="O54" s="43">
        <f t="shared" si="15"/>
        <v>0</v>
      </c>
      <c r="P54" s="43">
        <f t="shared" si="15"/>
        <v>0</v>
      </c>
      <c r="Q54" s="43">
        <f t="shared" si="15"/>
        <v>0</v>
      </c>
      <c r="R54" s="43">
        <f t="shared" si="15"/>
        <v>0</v>
      </c>
      <c r="S54" s="43">
        <f t="shared" si="15"/>
        <v>0</v>
      </c>
      <c r="T54" s="43">
        <f t="shared" si="15"/>
        <v>0</v>
      </c>
      <c r="U54" s="43">
        <f t="shared" si="15"/>
        <v>0</v>
      </c>
      <c r="V54" s="43">
        <f t="shared" si="15"/>
        <v>131.9</v>
      </c>
      <c r="W54" s="43">
        <f t="shared" si="15"/>
        <v>131.9</v>
      </c>
      <c r="X54" s="43">
        <f t="shared" si="15"/>
        <v>1</v>
      </c>
      <c r="Y54" s="43">
        <f t="shared" si="15"/>
        <v>88</v>
      </c>
      <c r="Z54" s="43">
        <f t="shared" si="15"/>
        <v>88</v>
      </c>
      <c r="AA54" s="43">
        <f t="shared" si="15"/>
        <v>1</v>
      </c>
      <c r="AB54" s="43">
        <f t="shared" si="15"/>
        <v>73.3</v>
      </c>
      <c r="AC54" s="43">
        <f t="shared" si="15"/>
        <v>0</v>
      </c>
      <c r="AD54" s="43">
        <f t="shared" si="15"/>
        <v>0</v>
      </c>
      <c r="AE54" s="43">
        <f t="shared" si="15"/>
        <v>58.6</v>
      </c>
      <c r="AF54" s="43">
        <f t="shared" si="15"/>
        <v>0</v>
      </c>
      <c r="AG54" s="43">
        <f t="shared" si="15"/>
        <v>0</v>
      </c>
      <c r="AH54" s="43">
        <f t="shared" si="15"/>
        <v>0</v>
      </c>
      <c r="AI54" s="43">
        <f t="shared" si="15"/>
        <v>0</v>
      </c>
      <c r="AJ54" s="43">
        <f t="shared" si="15"/>
        <v>0</v>
      </c>
      <c r="AK54" s="43">
        <f t="shared" si="15"/>
        <v>0</v>
      </c>
      <c r="AL54" s="43">
        <f t="shared" si="15"/>
        <v>0</v>
      </c>
      <c r="AM54" s="43">
        <f t="shared" si="15"/>
        <v>0</v>
      </c>
      <c r="AN54" s="43">
        <f t="shared" si="15"/>
        <v>0</v>
      </c>
      <c r="AO54" s="43">
        <f t="shared" si="15"/>
        <v>0</v>
      </c>
      <c r="AP54" s="43">
        <f t="shared" si="15"/>
        <v>0</v>
      </c>
      <c r="AQ54" s="43">
        <f t="shared" si="15"/>
        <v>0</v>
      </c>
      <c r="AR54" s="30" t="e">
        <f>#REF!+#REF!</f>
        <v>#REF!</v>
      </c>
      <c r="AS54" s="30" t="e">
        <f>#REF!+#REF!</f>
        <v>#REF!</v>
      </c>
      <c r="AT54" s="248"/>
      <c r="AU54" s="282"/>
      <c r="AW54" s="67"/>
      <c r="AX54" s="67"/>
    </row>
    <row r="55" spans="1:50" s="40" customFormat="1" ht="75">
      <c r="A55" s="276"/>
      <c r="B55" s="242"/>
      <c r="C55" s="242"/>
      <c r="D55" s="243"/>
      <c r="E55" s="72" t="s">
        <v>29</v>
      </c>
      <c r="F55" s="138">
        <f>F13+F18+F23+F29+F34+F39+F45+F50</f>
        <v>91493.5</v>
      </c>
      <c r="G55" s="42">
        <f>G13+G23+G29+G34+G39+G50</f>
        <v>18033.363149999997</v>
      </c>
      <c r="H55" s="157">
        <f t="shared" si="16"/>
        <v>0.19709993770049236</v>
      </c>
      <c r="I55" s="133">
        <f t="shared" si="15"/>
        <v>91493.5</v>
      </c>
      <c r="J55" s="44">
        <f t="shared" si="15"/>
        <v>0</v>
      </c>
      <c r="K55" s="44">
        <f t="shared" si="15"/>
        <v>0</v>
      </c>
      <c r="L55" s="44">
        <f t="shared" si="15"/>
        <v>0</v>
      </c>
      <c r="M55" s="44">
        <f t="shared" si="15"/>
        <v>0</v>
      </c>
      <c r="N55" s="44">
        <f t="shared" si="15"/>
        <v>0</v>
      </c>
      <c r="O55" s="44">
        <f t="shared" si="15"/>
        <v>0</v>
      </c>
      <c r="P55" s="44">
        <f t="shared" si="15"/>
        <v>0</v>
      </c>
      <c r="Q55" s="44">
        <f t="shared" si="15"/>
        <v>0</v>
      </c>
      <c r="R55" s="44">
        <f t="shared" si="15"/>
        <v>0</v>
      </c>
      <c r="S55" s="44">
        <f t="shared" si="15"/>
        <v>50598.7</v>
      </c>
      <c r="T55" s="44">
        <f t="shared" si="15"/>
        <v>6416.7631499999998</v>
      </c>
      <c r="U55" s="44">
        <f t="shared" si="15"/>
        <v>1.0932611849477283</v>
      </c>
      <c r="V55" s="44">
        <f t="shared" si="15"/>
        <v>2696</v>
      </c>
      <c r="W55" s="44">
        <f t="shared" si="15"/>
        <v>2696</v>
      </c>
      <c r="X55" s="44">
        <f t="shared" si="15"/>
        <v>1</v>
      </c>
      <c r="Y55" s="44">
        <f t="shared" si="15"/>
        <v>20522.600000000002</v>
      </c>
      <c r="Z55" s="44">
        <f t="shared" si="15"/>
        <v>8920.6</v>
      </c>
      <c r="AA55" s="44">
        <f t="shared" si="15"/>
        <v>1</v>
      </c>
      <c r="AB55" s="44">
        <f t="shared" si="15"/>
        <v>1497.8</v>
      </c>
      <c r="AC55" s="44">
        <f t="shared" si="15"/>
        <v>0</v>
      </c>
      <c r="AD55" s="44">
        <f t="shared" si="15"/>
        <v>0</v>
      </c>
      <c r="AE55" s="44">
        <f t="shared" si="15"/>
        <v>1198.2</v>
      </c>
      <c r="AF55" s="44">
        <f t="shared" si="15"/>
        <v>0</v>
      </c>
      <c r="AG55" s="44">
        <f t="shared" si="15"/>
        <v>0</v>
      </c>
      <c r="AH55" s="44">
        <f t="shared" si="15"/>
        <v>14980.2</v>
      </c>
      <c r="AI55" s="44">
        <f t="shared" si="15"/>
        <v>0</v>
      </c>
      <c r="AJ55" s="44">
        <f t="shared" si="15"/>
        <v>0</v>
      </c>
      <c r="AK55" s="44">
        <f t="shared" si="15"/>
        <v>0</v>
      </c>
      <c r="AL55" s="44">
        <f t="shared" si="15"/>
        <v>0</v>
      </c>
      <c r="AM55" s="44">
        <f t="shared" si="15"/>
        <v>0</v>
      </c>
      <c r="AN55" s="44">
        <f t="shared" si="15"/>
        <v>0</v>
      </c>
      <c r="AO55" s="44">
        <f t="shared" si="15"/>
        <v>0</v>
      </c>
      <c r="AP55" s="44">
        <f t="shared" si="15"/>
        <v>0</v>
      </c>
      <c r="AQ55" s="44">
        <f t="shared" si="15"/>
        <v>0</v>
      </c>
      <c r="AR55" s="44">
        <f>AR13+AR23+AR29+AR34+AR39+AR50</f>
        <v>0</v>
      </c>
      <c r="AS55" s="44">
        <f>AS13+AS23+AS29+AS34+AS39+AS50</f>
        <v>0</v>
      </c>
      <c r="AT55" s="248"/>
      <c r="AU55" s="282"/>
    </row>
    <row r="56" spans="1:50" s="10" customFormat="1" ht="56.25">
      <c r="A56" s="276"/>
      <c r="B56" s="242"/>
      <c r="C56" s="242"/>
      <c r="D56" s="243"/>
      <c r="E56" s="72" t="s">
        <v>30</v>
      </c>
      <c r="F56" s="138">
        <f>F14+F19+F24+F30+F35+F40+F46+F51</f>
        <v>35782.9</v>
      </c>
      <c r="G56" s="121">
        <f>G14+G24+G30+G35+G40+G51</f>
        <v>11240.800000000001</v>
      </c>
      <c r="H56" s="157">
        <f t="shared" si="16"/>
        <v>0.31413887639067822</v>
      </c>
      <c r="I56" s="133">
        <f>J56+M56+P56+S56+V56+Y56+AB56+AE56+AH56+AK56+AN56+AQ56</f>
        <v>35782.899999999994</v>
      </c>
      <c r="J56" s="44">
        <f t="shared" si="15"/>
        <v>1331.8</v>
      </c>
      <c r="K56" s="44">
        <f t="shared" si="15"/>
        <v>1331.8</v>
      </c>
      <c r="L56" s="150">
        <f t="shared" si="15"/>
        <v>1</v>
      </c>
      <c r="M56" s="44">
        <f t="shared" si="15"/>
        <v>3814.7</v>
      </c>
      <c r="N56" s="44">
        <f t="shared" si="15"/>
        <v>1693</v>
      </c>
      <c r="O56" s="150">
        <f t="shared" si="15"/>
        <v>0.443</v>
      </c>
      <c r="P56" s="44">
        <f t="shared" si="15"/>
        <v>6670.5</v>
      </c>
      <c r="Q56" s="44">
        <f t="shared" si="15"/>
        <v>239.2</v>
      </c>
      <c r="R56" s="150">
        <f t="shared" si="15"/>
        <v>1</v>
      </c>
      <c r="S56" s="44">
        <f t="shared" si="15"/>
        <v>0</v>
      </c>
      <c r="T56" s="44">
        <f t="shared" si="15"/>
        <v>6141.7</v>
      </c>
      <c r="U56" s="44">
        <f t="shared" si="15"/>
        <v>0</v>
      </c>
      <c r="V56" s="44">
        <f t="shared" si="15"/>
        <v>148.80000000000001</v>
      </c>
      <c r="W56" s="44">
        <f t="shared" si="15"/>
        <v>148.80000000000001</v>
      </c>
      <c r="X56" s="44">
        <f t="shared" si="15"/>
        <v>1</v>
      </c>
      <c r="Y56" s="44">
        <f t="shared" si="15"/>
        <v>17628.3</v>
      </c>
      <c r="Z56" s="44">
        <f t="shared" si="15"/>
        <v>1686.3</v>
      </c>
      <c r="AA56" s="44">
        <f t="shared" si="15"/>
        <v>1.275712300208478</v>
      </c>
      <c r="AB56" s="44">
        <f t="shared" si="15"/>
        <v>82.6</v>
      </c>
      <c r="AC56" s="44">
        <f t="shared" si="15"/>
        <v>0</v>
      </c>
      <c r="AD56" s="44">
        <f t="shared" si="15"/>
        <v>0</v>
      </c>
      <c r="AE56" s="44">
        <f t="shared" si="15"/>
        <v>66.2</v>
      </c>
      <c r="AF56" s="44">
        <f t="shared" si="15"/>
        <v>0</v>
      </c>
      <c r="AG56" s="44">
        <f t="shared" si="15"/>
        <v>0</v>
      </c>
      <c r="AH56" s="44">
        <f t="shared" si="15"/>
        <v>0</v>
      </c>
      <c r="AI56" s="44">
        <f t="shared" si="15"/>
        <v>0</v>
      </c>
      <c r="AJ56" s="44">
        <f t="shared" si="15"/>
        <v>0</v>
      </c>
      <c r="AK56" s="44">
        <f t="shared" si="15"/>
        <v>0</v>
      </c>
      <c r="AL56" s="44">
        <f t="shared" si="15"/>
        <v>0</v>
      </c>
      <c r="AM56" s="44">
        <f t="shared" si="15"/>
        <v>0</v>
      </c>
      <c r="AN56" s="44">
        <f>AN14+AN24+AN30+AN35+AN40+AN51+AN46</f>
        <v>6040</v>
      </c>
      <c r="AO56" s="44">
        <f t="shared" si="15"/>
        <v>0</v>
      </c>
      <c r="AP56" s="44">
        <f t="shared" si="15"/>
        <v>0</v>
      </c>
      <c r="AQ56" s="44">
        <f>AQ14+AQ24+AQ30+AQ35+AQ40+AQ51</f>
        <v>0</v>
      </c>
      <c r="AR56" s="44">
        <f t="shared" ref="AR56:AS56" si="17">AR14+AR24+AR30+AR35+AR40+AR51</f>
        <v>0</v>
      </c>
      <c r="AS56" s="44">
        <f t="shared" si="17"/>
        <v>0</v>
      </c>
      <c r="AT56" s="248"/>
      <c r="AU56" s="282"/>
    </row>
    <row r="57" spans="1:50" s="10" customFormat="1" ht="38.25" thickBot="1">
      <c r="A57" s="277"/>
      <c r="B57" s="278"/>
      <c r="C57" s="278"/>
      <c r="D57" s="279"/>
      <c r="E57" s="180" t="s">
        <v>49</v>
      </c>
      <c r="F57" s="181">
        <f>F15+F20+F25+F31+F36+F41+F52</f>
        <v>0</v>
      </c>
      <c r="G57" s="181">
        <f>G15+G25+G31+G36+G41+G52</f>
        <v>0</v>
      </c>
      <c r="H57" s="181">
        <f>H15+H25+H31+H36+H41+H52</f>
        <v>0</v>
      </c>
      <c r="I57" s="182">
        <f>I15+I25+I31+I36+I41+I52</f>
        <v>0</v>
      </c>
      <c r="J57" s="183">
        <f t="shared" si="15"/>
        <v>0</v>
      </c>
      <c r="K57" s="183">
        <f t="shared" si="15"/>
        <v>0</v>
      </c>
      <c r="L57" s="183">
        <f t="shared" si="15"/>
        <v>0</v>
      </c>
      <c r="M57" s="183">
        <f t="shared" si="15"/>
        <v>0</v>
      </c>
      <c r="N57" s="183">
        <f t="shared" si="15"/>
        <v>0</v>
      </c>
      <c r="O57" s="183">
        <f t="shared" si="15"/>
        <v>0</v>
      </c>
      <c r="P57" s="183">
        <f t="shared" si="15"/>
        <v>0</v>
      </c>
      <c r="Q57" s="183">
        <f t="shared" si="15"/>
        <v>0</v>
      </c>
      <c r="R57" s="183">
        <f t="shared" si="15"/>
        <v>0</v>
      </c>
      <c r="S57" s="183">
        <f t="shared" si="15"/>
        <v>0</v>
      </c>
      <c r="T57" s="183">
        <f t="shared" si="15"/>
        <v>0</v>
      </c>
      <c r="U57" s="183">
        <f t="shared" si="15"/>
        <v>0</v>
      </c>
      <c r="V57" s="183">
        <f t="shared" si="15"/>
        <v>0</v>
      </c>
      <c r="W57" s="183">
        <f t="shared" si="15"/>
        <v>0</v>
      </c>
      <c r="X57" s="183">
        <f t="shared" si="15"/>
        <v>0</v>
      </c>
      <c r="Y57" s="183">
        <f t="shared" si="15"/>
        <v>0</v>
      </c>
      <c r="Z57" s="183">
        <f t="shared" si="15"/>
        <v>0</v>
      </c>
      <c r="AA57" s="183">
        <f t="shared" si="15"/>
        <v>0</v>
      </c>
      <c r="AB57" s="183">
        <f t="shared" si="15"/>
        <v>0</v>
      </c>
      <c r="AC57" s="183">
        <f t="shared" si="15"/>
        <v>0</v>
      </c>
      <c r="AD57" s="183">
        <f t="shared" si="15"/>
        <v>0</v>
      </c>
      <c r="AE57" s="183">
        <f t="shared" si="15"/>
        <v>0</v>
      </c>
      <c r="AF57" s="183">
        <f t="shared" si="15"/>
        <v>0</v>
      </c>
      <c r="AG57" s="183">
        <f t="shared" si="15"/>
        <v>0</v>
      </c>
      <c r="AH57" s="183">
        <f t="shared" si="15"/>
        <v>0</v>
      </c>
      <c r="AI57" s="183">
        <f t="shared" si="15"/>
        <v>0</v>
      </c>
      <c r="AJ57" s="183">
        <f t="shared" si="15"/>
        <v>0</v>
      </c>
      <c r="AK57" s="183">
        <f t="shared" si="15"/>
        <v>0</v>
      </c>
      <c r="AL57" s="183">
        <f t="shared" si="15"/>
        <v>0</v>
      </c>
      <c r="AM57" s="183">
        <f t="shared" si="15"/>
        <v>0</v>
      </c>
      <c r="AN57" s="183">
        <f t="shared" si="15"/>
        <v>0</v>
      </c>
      <c r="AO57" s="183">
        <f t="shared" si="15"/>
        <v>0</v>
      </c>
      <c r="AP57" s="183">
        <f t="shared" si="15"/>
        <v>0</v>
      </c>
      <c r="AQ57" s="183">
        <f t="shared" si="15"/>
        <v>0</v>
      </c>
      <c r="AR57" s="184">
        <v>0</v>
      </c>
      <c r="AS57" s="184">
        <v>0</v>
      </c>
      <c r="AT57" s="185"/>
      <c r="AU57" s="186"/>
    </row>
    <row r="58" spans="1:50" s="10" customFormat="1">
      <c r="A58" s="283" t="s">
        <v>104</v>
      </c>
      <c r="B58" s="284"/>
      <c r="C58" s="284"/>
      <c r="D58" s="284"/>
      <c r="E58" s="174" t="s">
        <v>48</v>
      </c>
      <c r="F58" s="178">
        <f>F11+F27+F43</f>
        <v>102356.29999999999</v>
      </c>
      <c r="G58" s="178">
        <f>G11+G27+G43</f>
        <v>13779.16315</v>
      </c>
      <c r="H58" s="176">
        <f>G58/F58</f>
        <v>0.13461959009850885</v>
      </c>
      <c r="I58" s="187">
        <f>I11+I27+I43</f>
        <v>102356.29999999999</v>
      </c>
      <c r="J58" s="187">
        <f>J11+J27+J43</f>
        <v>0</v>
      </c>
      <c r="K58" s="187">
        <f t="shared" ref="K58:AP58" si="18">K11+K27</f>
        <v>0</v>
      </c>
      <c r="L58" s="187">
        <f t="shared" si="18"/>
        <v>0</v>
      </c>
      <c r="M58" s="187">
        <f>M11+M27+M43</f>
        <v>0</v>
      </c>
      <c r="N58" s="187">
        <f t="shared" si="18"/>
        <v>0</v>
      </c>
      <c r="O58" s="187">
        <f t="shared" si="18"/>
        <v>0</v>
      </c>
      <c r="P58" s="187">
        <f>P11+P27+P43</f>
        <v>239.2</v>
      </c>
      <c r="Q58" s="187">
        <f t="shared" si="18"/>
        <v>239.2</v>
      </c>
      <c r="R58" s="188">
        <f>Q58/P58</f>
        <v>1</v>
      </c>
      <c r="S58" s="187">
        <f>S11+S27+S43</f>
        <v>50598.7</v>
      </c>
      <c r="T58" s="187">
        <f t="shared" si="18"/>
        <v>6416.7631499999998</v>
      </c>
      <c r="U58" s="188">
        <f>T58/S58</f>
        <v>0.12681675912622262</v>
      </c>
      <c r="V58" s="187">
        <f>V11+V27+V43</f>
        <v>0</v>
      </c>
      <c r="W58" s="187">
        <f t="shared" si="18"/>
        <v>0</v>
      </c>
      <c r="X58" s="187">
        <f t="shared" si="18"/>
        <v>0</v>
      </c>
      <c r="Y58" s="187">
        <f>Y11+Y27+Y43</f>
        <v>30498.2</v>
      </c>
      <c r="Z58" s="187">
        <f t="shared" si="18"/>
        <v>7123.2</v>
      </c>
      <c r="AA58" s="188">
        <f>Z58/Y58</f>
        <v>0.23356132493065163</v>
      </c>
      <c r="AB58" s="187">
        <f>AB11+AB27+AB43</f>
        <v>0</v>
      </c>
      <c r="AC58" s="187">
        <f t="shared" si="18"/>
        <v>0</v>
      </c>
      <c r="AD58" s="187">
        <f t="shared" si="18"/>
        <v>0</v>
      </c>
      <c r="AE58" s="187">
        <f>AE11+AE27+AE43</f>
        <v>0</v>
      </c>
      <c r="AF58" s="187">
        <f t="shared" si="18"/>
        <v>0</v>
      </c>
      <c r="AG58" s="187">
        <f t="shared" si="18"/>
        <v>0</v>
      </c>
      <c r="AH58" s="187">
        <f>AH11+AH27+AH43</f>
        <v>14980.2</v>
      </c>
      <c r="AI58" s="187">
        <f t="shared" si="18"/>
        <v>0</v>
      </c>
      <c r="AJ58" s="187">
        <f t="shared" si="18"/>
        <v>0</v>
      </c>
      <c r="AK58" s="187">
        <f>AK11+AK27+AK43</f>
        <v>0</v>
      </c>
      <c r="AL58" s="187">
        <f t="shared" si="18"/>
        <v>0</v>
      </c>
      <c r="AM58" s="187">
        <f t="shared" si="18"/>
        <v>0</v>
      </c>
      <c r="AN58" s="187">
        <f>AN11+AN27+AN43</f>
        <v>6040</v>
      </c>
      <c r="AO58" s="187">
        <f t="shared" si="18"/>
        <v>0</v>
      </c>
      <c r="AP58" s="187">
        <f t="shared" si="18"/>
        <v>0</v>
      </c>
      <c r="AQ58" s="187">
        <f>AQ11+AQ27+AQ43</f>
        <v>0</v>
      </c>
      <c r="AR58" s="189"/>
      <c r="AS58" s="189"/>
      <c r="AT58" s="221"/>
      <c r="AU58" s="222"/>
    </row>
    <row r="59" spans="1:50" s="10" customFormat="1" ht="37.5">
      <c r="A59" s="285"/>
      <c r="B59" s="286"/>
      <c r="C59" s="286"/>
      <c r="D59" s="286"/>
      <c r="E59" s="70" t="s">
        <v>35</v>
      </c>
      <c r="F59" s="42">
        <f>F12+F28+F44</f>
        <v>0</v>
      </c>
      <c r="G59" s="42">
        <f>G12+G28+G44</f>
        <v>0</v>
      </c>
      <c r="H59" s="42">
        <f t="shared" ref="H59:AP61" si="19">H12+H28</f>
        <v>0</v>
      </c>
      <c r="I59" s="211">
        <f>I12+I28+I44</f>
        <v>0</v>
      </c>
      <c r="J59" s="211">
        <f>J12+J28+J44</f>
        <v>0</v>
      </c>
      <c r="K59" s="211">
        <f t="shared" si="19"/>
        <v>0</v>
      </c>
      <c r="L59" s="211">
        <f t="shared" si="19"/>
        <v>0</v>
      </c>
      <c r="M59" s="211">
        <f>M12+M28+M44</f>
        <v>0</v>
      </c>
      <c r="N59" s="211">
        <f t="shared" si="19"/>
        <v>0</v>
      </c>
      <c r="O59" s="211">
        <f t="shared" si="19"/>
        <v>0</v>
      </c>
      <c r="P59" s="211">
        <f>P12+P28+P44</f>
        <v>0</v>
      </c>
      <c r="Q59" s="211">
        <f t="shared" si="19"/>
        <v>0</v>
      </c>
      <c r="R59" s="211">
        <f t="shared" si="19"/>
        <v>0</v>
      </c>
      <c r="S59" s="211">
        <f>S12+S28+S44</f>
        <v>0</v>
      </c>
      <c r="T59" s="211">
        <f t="shared" si="19"/>
        <v>0</v>
      </c>
      <c r="U59" s="211">
        <f t="shared" si="19"/>
        <v>0</v>
      </c>
      <c r="V59" s="211">
        <f>V12+V28+V44</f>
        <v>0</v>
      </c>
      <c r="W59" s="211">
        <f t="shared" si="19"/>
        <v>0</v>
      </c>
      <c r="X59" s="211">
        <f t="shared" si="19"/>
        <v>0</v>
      </c>
      <c r="Y59" s="211">
        <f>Y12+Y28+Y44</f>
        <v>0</v>
      </c>
      <c r="Z59" s="211">
        <f t="shared" si="19"/>
        <v>0</v>
      </c>
      <c r="AA59" s="211">
        <f t="shared" si="19"/>
        <v>0</v>
      </c>
      <c r="AB59" s="211">
        <f>AB12+AB28+AB44</f>
        <v>0</v>
      </c>
      <c r="AC59" s="211">
        <f t="shared" si="19"/>
        <v>0</v>
      </c>
      <c r="AD59" s="211">
        <f t="shared" si="19"/>
        <v>0</v>
      </c>
      <c r="AE59" s="211">
        <f>AE12+AE28+AE44</f>
        <v>0</v>
      </c>
      <c r="AF59" s="211">
        <f t="shared" si="19"/>
        <v>0</v>
      </c>
      <c r="AG59" s="211">
        <f t="shared" si="19"/>
        <v>0</v>
      </c>
      <c r="AH59" s="211">
        <f>AH12+AH28+AH44</f>
        <v>0</v>
      </c>
      <c r="AI59" s="211">
        <f t="shared" si="19"/>
        <v>0</v>
      </c>
      <c r="AJ59" s="211">
        <f t="shared" si="19"/>
        <v>0</v>
      </c>
      <c r="AK59" s="211">
        <f>AK12+AK28+AK44</f>
        <v>0</v>
      </c>
      <c r="AL59" s="211">
        <f t="shared" si="19"/>
        <v>0</v>
      </c>
      <c r="AM59" s="211">
        <f t="shared" si="19"/>
        <v>0</v>
      </c>
      <c r="AN59" s="211">
        <f>AN12+AN28+AN44</f>
        <v>0</v>
      </c>
      <c r="AO59" s="211">
        <f t="shared" si="19"/>
        <v>0</v>
      </c>
      <c r="AP59" s="211">
        <f t="shared" si="19"/>
        <v>0</v>
      </c>
      <c r="AQ59" s="211">
        <f>AQ12+AQ28+AQ44</f>
        <v>0</v>
      </c>
      <c r="AR59" s="25"/>
      <c r="AS59" s="25"/>
      <c r="AT59" s="213"/>
      <c r="AU59" s="214"/>
    </row>
    <row r="60" spans="1:50" s="10" customFormat="1" ht="75">
      <c r="A60" s="285"/>
      <c r="B60" s="286"/>
      <c r="C60" s="286"/>
      <c r="D60" s="286"/>
      <c r="E60" s="72" t="s">
        <v>29</v>
      </c>
      <c r="F60" s="42">
        <f t="shared" ref="F60:G61" si="20">F13+F29+F45</f>
        <v>84304.1</v>
      </c>
      <c r="G60" s="42">
        <f t="shared" si="20"/>
        <v>13539.96315</v>
      </c>
      <c r="H60" s="157">
        <f t="shared" ref="H60:H69" si="21">G60/F60</f>
        <v>0.16060859614182463</v>
      </c>
      <c r="I60" s="211">
        <f t="shared" ref="I60:J60" si="22">I13+I29+I45</f>
        <v>84304.1</v>
      </c>
      <c r="J60" s="211">
        <f t="shared" si="22"/>
        <v>0</v>
      </c>
      <c r="K60" s="211">
        <f t="shared" ref="K60:T60" si="23">K13+K29</f>
        <v>0</v>
      </c>
      <c r="L60" s="211">
        <f t="shared" si="23"/>
        <v>0</v>
      </c>
      <c r="M60" s="211">
        <f t="shared" ref="M60" si="24">M13+M29+M45</f>
        <v>0</v>
      </c>
      <c r="N60" s="211">
        <f t="shared" si="23"/>
        <v>0</v>
      </c>
      <c r="O60" s="211">
        <f t="shared" si="23"/>
        <v>0</v>
      </c>
      <c r="P60" s="211">
        <f t="shared" ref="P60" si="25">P13+P29+P45</f>
        <v>0</v>
      </c>
      <c r="Q60" s="211">
        <f t="shared" si="23"/>
        <v>0</v>
      </c>
      <c r="R60" s="211">
        <f t="shared" si="23"/>
        <v>0</v>
      </c>
      <c r="S60" s="211">
        <f t="shared" ref="S60" si="26">S13+S29+S45</f>
        <v>50598.7</v>
      </c>
      <c r="T60" s="211">
        <f t="shared" si="23"/>
        <v>6416.7631499999998</v>
      </c>
      <c r="U60" s="212">
        <f>T60/S60</f>
        <v>0.12681675912622262</v>
      </c>
      <c r="V60" s="211">
        <f t="shared" ref="V60" si="27">V13+V29+V45</f>
        <v>0</v>
      </c>
      <c r="W60" s="211">
        <f t="shared" si="19"/>
        <v>0</v>
      </c>
      <c r="X60" s="211">
        <f t="shared" si="19"/>
        <v>0</v>
      </c>
      <c r="Y60" s="211">
        <f t="shared" ref="Y60" si="28">Y13+Y29+Y45</f>
        <v>18725.2</v>
      </c>
      <c r="Z60" s="211">
        <f t="shared" si="19"/>
        <v>7123.2</v>
      </c>
      <c r="AA60" s="212">
        <f t="shared" ref="AA60:AA69" si="29">Z60/Y60</f>
        <v>0.38040715185952617</v>
      </c>
      <c r="AB60" s="211">
        <f t="shared" ref="AB60" si="30">AB13+AB29+AB45</f>
        <v>0</v>
      </c>
      <c r="AC60" s="211">
        <f t="shared" si="19"/>
        <v>0</v>
      </c>
      <c r="AD60" s="211">
        <f t="shared" si="19"/>
        <v>0</v>
      </c>
      <c r="AE60" s="211">
        <f t="shared" ref="AE60" si="31">AE13+AE29+AE45</f>
        <v>0</v>
      </c>
      <c r="AF60" s="211">
        <f t="shared" si="19"/>
        <v>0</v>
      </c>
      <c r="AG60" s="211">
        <f t="shared" si="19"/>
        <v>0</v>
      </c>
      <c r="AH60" s="211">
        <f t="shared" ref="AH60" si="32">AH13+AH29+AH45</f>
        <v>14980.2</v>
      </c>
      <c r="AI60" s="211">
        <f t="shared" si="19"/>
        <v>0</v>
      </c>
      <c r="AJ60" s="211">
        <f t="shared" si="19"/>
        <v>0</v>
      </c>
      <c r="AK60" s="211">
        <f t="shared" ref="AK60" si="33">AK13+AK29+AK45</f>
        <v>0</v>
      </c>
      <c r="AL60" s="211">
        <f t="shared" si="19"/>
        <v>0</v>
      </c>
      <c r="AM60" s="211">
        <f t="shared" si="19"/>
        <v>0</v>
      </c>
      <c r="AN60" s="211">
        <f t="shared" ref="AN60" si="34">AN13+AN29+AN45</f>
        <v>0</v>
      </c>
      <c r="AO60" s="211">
        <f t="shared" si="19"/>
        <v>0</v>
      </c>
      <c r="AP60" s="211">
        <f t="shared" si="19"/>
        <v>0</v>
      </c>
      <c r="AQ60" s="211">
        <f t="shared" ref="AQ60" si="35">AQ13+AQ29+AQ45</f>
        <v>0</v>
      </c>
      <c r="AR60" s="25"/>
      <c r="AS60" s="25"/>
      <c r="AT60" s="213"/>
      <c r="AU60" s="214"/>
    </row>
    <row r="61" spans="1:50" s="10" customFormat="1" ht="57" thickBot="1">
      <c r="A61" s="287"/>
      <c r="B61" s="288"/>
      <c r="C61" s="288"/>
      <c r="D61" s="288"/>
      <c r="E61" s="190" t="s">
        <v>30</v>
      </c>
      <c r="F61" s="181">
        <f t="shared" si="20"/>
        <v>18052.2</v>
      </c>
      <c r="G61" s="181">
        <f t="shared" si="20"/>
        <v>239.2</v>
      </c>
      <c r="H61" s="191">
        <f t="shared" si="21"/>
        <v>1.3250462547501134E-2</v>
      </c>
      <c r="I61" s="216">
        <f t="shared" ref="I61:J61" si="36">I14+I30+I46</f>
        <v>18052.2</v>
      </c>
      <c r="J61" s="216">
        <f t="shared" si="36"/>
        <v>0</v>
      </c>
      <c r="K61" s="216">
        <f t="shared" si="19"/>
        <v>0</v>
      </c>
      <c r="L61" s="216">
        <f t="shared" si="19"/>
        <v>0</v>
      </c>
      <c r="M61" s="216">
        <f t="shared" ref="M61" si="37">M14+M30+M46</f>
        <v>0</v>
      </c>
      <c r="N61" s="216">
        <f t="shared" si="19"/>
        <v>0</v>
      </c>
      <c r="O61" s="216">
        <f t="shared" si="19"/>
        <v>0</v>
      </c>
      <c r="P61" s="216">
        <f t="shared" ref="P61" si="38">P14+P30+P46</f>
        <v>239.2</v>
      </c>
      <c r="Q61" s="216">
        <f t="shared" si="19"/>
        <v>239.2</v>
      </c>
      <c r="R61" s="217">
        <f>Q61/P61</f>
        <v>1</v>
      </c>
      <c r="S61" s="216">
        <f t="shared" ref="S61" si="39">S14+S30+S46</f>
        <v>0</v>
      </c>
      <c r="T61" s="216">
        <f t="shared" si="19"/>
        <v>0</v>
      </c>
      <c r="U61" s="216">
        <f t="shared" si="19"/>
        <v>0</v>
      </c>
      <c r="V61" s="216">
        <f t="shared" ref="V61" si="40">V14+V30+V46</f>
        <v>0</v>
      </c>
      <c r="W61" s="216">
        <f t="shared" si="19"/>
        <v>0</v>
      </c>
      <c r="X61" s="216">
        <f t="shared" si="19"/>
        <v>0</v>
      </c>
      <c r="Y61" s="216">
        <f t="shared" ref="Y61" si="41">Y14+Y30+Y46</f>
        <v>11773</v>
      </c>
      <c r="Z61" s="216">
        <f t="shared" si="19"/>
        <v>0</v>
      </c>
      <c r="AA61" s="217">
        <f t="shared" si="29"/>
        <v>0</v>
      </c>
      <c r="AB61" s="216">
        <f t="shared" ref="AB61" si="42">AB14+AB30+AB46</f>
        <v>0</v>
      </c>
      <c r="AC61" s="216">
        <f t="shared" si="19"/>
        <v>0</v>
      </c>
      <c r="AD61" s="216">
        <f t="shared" si="19"/>
        <v>0</v>
      </c>
      <c r="AE61" s="216">
        <f t="shared" ref="AE61" si="43">AE14+AE30+AE46</f>
        <v>0</v>
      </c>
      <c r="AF61" s="216">
        <f t="shared" si="19"/>
        <v>0</v>
      </c>
      <c r="AG61" s="216">
        <f t="shared" si="19"/>
        <v>0</v>
      </c>
      <c r="AH61" s="216">
        <f t="shared" ref="AH61" si="44">AH14+AH30+AH46</f>
        <v>0</v>
      </c>
      <c r="AI61" s="216">
        <f t="shared" si="19"/>
        <v>0</v>
      </c>
      <c r="AJ61" s="216">
        <f t="shared" si="19"/>
        <v>0</v>
      </c>
      <c r="AK61" s="216">
        <f t="shared" ref="AK61" si="45">AK14+AK30+AK46</f>
        <v>0</v>
      </c>
      <c r="AL61" s="216">
        <f t="shared" si="19"/>
        <v>0</v>
      </c>
      <c r="AM61" s="216">
        <f t="shared" si="19"/>
        <v>0</v>
      </c>
      <c r="AN61" s="216">
        <f t="shared" ref="AN61" si="46">AN14+AN30+AN46</f>
        <v>6040</v>
      </c>
      <c r="AO61" s="216">
        <f t="shared" si="19"/>
        <v>0</v>
      </c>
      <c r="AP61" s="216">
        <f t="shared" si="19"/>
        <v>0</v>
      </c>
      <c r="AQ61" s="216">
        <f t="shared" ref="AQ61" si="47">AQ14+AQ30+AQ46</f>
        <v>0</v>
      </c>
      <c r="AR61" s="220"/>
      <c r="AS61" s="220"/>
      <c r="AT61" s="218"/>
      <c r="AU61" s="219"/>
    </row>
    <row r="62" spans="1:50" s="10" customFormat="1">
      <c r="A62" s="273" t="s">
        <v>105</v>
      </c>
      <c r="B62" s="274"/>
      <c r="C62" s="274"/>
      <c r="D62" s="275"/>
      <c r="E62" s="174" t="s">
        <v>48</v>
      </c>
      <c r="F62" s="42">
        <f t="shared" ref="F62:G65" si="48">F16+F21+F32</f>
        <v>25271.899999999998</v>
      </c>
      <c r="G62" s="42">
        <f t="shared" si="48"/>
        <v>15714.900000000001</v>
      </c>
      <c r="H62" s="176">
        <f t="shared" si="21"/>
        <v>0.62183294489136165</v>
      </c>
      <c r="I62" s="164">
        <f t="shared" ref="I62:K63" si="49">I16+I21+I32</f>
        <v>25271.899999999998</v>
      </c>
      <c r="J62" s="187">
        <f t="shared" si="49"/>
        <v>1331.8</v>
      </c>
      <c r="K62" s="187">
        <f t="shared" si="49"/>
        <v>1331.8</v>
      </c>
      <c r="L62" s="188">
        <f>K62/J62</f>
        <v>1</v>
      </c>
      <c r="M62" s="187">
        <f>M16+M21+M32</f>
        <v>3814.7</v>
      </c>
      <c r="N62" s="187">
        <f>N16+N21+N32</f>
        <v>1693</v>
      </c>
      <c r="O62" s="188">
        <f>N62/M62</f>
        <v>0.44380947387736913</v>
      </c>
      <c r="P62" s="187">
        <f>P16+P21+P32</f>
        <v>6431.3</v>
      </c>
      <c r="Q62" s="187">
        <f>Q16+Q21+Q32</f>
        <v>0</v>
      </c>
      <c r="R62" s="187">
        <f t="shared" ref="R62:AP62" si="50">R16+R21+R32+R43</f>
        <v>0</v>
      </c>
      <c r="S62" s="187">
        <f>S16+S21+S32</f>
        <v>0</v>
      </c>
      <c r="T62" s="187">
        <f>T16+T21+T32</f>
        <v>6141.7</v>
      </c>
      <c r="U62" s="187">
        <f t="shared" si="50"/>
        <v>0</v>
      </c>
      <c r="V62" s="187">
        <f>V16+V21+V32</f>
        <v>2976.7000000000003</v>
      </c>
      <c r="W62" s="187">
        <f>W16+W21+W32</f>
        <v>2976.7000000000003</v>
      </c>
      <c r="X62" s="188">
        <f t="shared" ref="X62:X69" si="51">W62/V62</f>
        <v>1</v>
      </c>
      <c r="Y62" s="187">
        <f>Y16+Y21+Y32</f>
        <v>7740.7</v>
      </c>
      <c r="Z62" s="187">
        <f>Z16+Z21+Z32</f>
        <v>3571.7</v>
      </c>
      <c r="AA62" s="188">
        <f t="shared" si="29"/>
        <v>0.46141821799062099</v>
      </c>
      <c r="AB62" s="187">
        <f>AB16+AB21+AB32</f>
        <v>1653.6999999999998</v>
      </c>
      <c r="AC62" s="187">
        <f t="shared" si="50"/>
        <v>0</v>
      </c>
      <c r="AD62" s="187">
        <f t="shared" si="50"/>
        <v>0</v>
      </c>
      <c r="AE62" s="187">
        <f>AE16+AE21+AE32</f>
        <v>1323</v>
      </c>
      <c r="AF62" s="187">
        <f t="shared" si="50"/>
        <v>0</v>
      </c>
      <c r="AG62" s="187">
        <f t="shared" si="50"/>
        <v>0</v>
      </c>
      <c r="AH62" s="187">
        <f>AH16+AH21+AH32</f>
        <v>0</v>
      </c>
      <c r="AI62" s="187">
        <f t="shared" si="50"/>
        <v>0</v>
      </c>
      <c r="AJ62" s="187">
        <f t="shared" si="50"/>
        <v>0</v>
      </c>
      <c r="AK62" s="187">
        <f>AK16+AK21+AK32</f>
        <v>0</v>
      </c>
      <c r="AL62" s="187">
        <f t="shared" si="50"/>
        <v>0</v>
      </c>
      <c r="AM62" s="187">
        <f t="shared" si="50"/>
        <v>0</v>
      </c>
      <c r="AN62" s="187">
        <f>AN16+AN21+AN32</f>
        <v>0</v>
      </c>
      <c r="AO62" s="187">
        <f t="shared" si="50"/>
        <v>0</v>
      </c>
      <c r="AP62" s="187">
        <f t="shared" si="50"/>
        <v>0</v>
      </c>
      <c r="AQ62" s="187">
        <f>AQ16+AQ21+AQ32</f>
        <v>0</v>
      </c>
      <c r="AR62" s="189"/>
      <c r="AS62" s="189"/>
      <c r="AT62" s="221"/>
      <c r="AU62" s="222"/>
    </row>
    <row r="63" spans="1:50" s="10" customFormat="1" ht="37.5">
      <c r="A63" s="276"/>
      <c r="B63" s="242"/>
      <c r="C63" s="242"/>
      <c r="D63" s="243"/>
      <c r="E63" s="70" t="s">
        <v>35</v>
      </c>
      <c r="F63" s="42">
        <f t="shared" si="48"/>
        <v>351.8</v>
      </c>
      <c r="G63" s="42">
        <f t="shared" si="48"/>
        <v>219.9</v>
      </c>
      <c r="H63" s="157">
        <f t="shared" si="21"/>
        <v>0.62507106310403637</v>
      </c>
      <c r="I63" s="211">
        <f t="shared" si="49"/>
        <v>351.8</v>
      </c>
      <c r="J63" s="211">
        <f t="shared" si="49"/>
        <v>0</v>
      </c>
      <c r="K63" s="211">
        <f t="shared" si="49"/>
        <v>0</v>
      </c>
      <c r="L63" s="211">
        <f t="shared" ref="L63" si="52">L16+L32</f>
        <v>0</v>
      </c>
      <c r="M63" s="211">
        <f>M17+M22+M33</f>
        <v>0</v>
      </c>
      <c r="N63" s="211">
        <f>N17+N22+N33</f>
        <v>0</v>
      </c>
      <c r="O63" s="211">
        <f t="shared" ref="O63" si="53">O16+O32</f>
        <v>0</v>
      </c>
      <c r="P63" s="211">
        <f>P17+P22+P33</f>
        <v>0</v>
      </c>
      <c r="Q63" s="211">
        <f>Q17+Q22+Q33</f>
        <v>0</v>
      </c>
      <c r="R63" s="211">
        <f t="shared" ref="R63:AP65" si="54">R17+R22+R33+R44</f>
        <v>0</v>
      </c>
      <c r="S63" s="211">
        <f>S17+S22+S33</f>
        <v>0</v>
      </c>
      <c r="T63" s="211">
        <f>T17+T22+T33</f>
        <v>0</v>
      </c>
      <c r="U63" s="211">
        <f t="shared" si="54"/>
        <v>0</v>
      </c>
      <c r="V63" s="211">
        <f>V17+V22+V33</f>
        <v>131.9</v>
      </c>
      <c r="W63" s="211">
        <f>W17+W22+W33</f>
        <v>131.9</v>
      </c>
      <c r="X63" s="212">
        <f t="shared" si="51"/>
        <v>1</v>
      </c>
      <c r="Y63" s="211">
        <f>Y17+Y22+Y33</f>
        <v>88</v>
      </c>
      <c r="Z63" s="211">
        <f>Z17+Z22+Z33</f>
        <v>88</v>
      </c>
      <c r="AA63" s="212">
        <f t="shared" si="29"/>
        <v>1</v>
      </c>
      <c r="AB63" s="211">
        <f>AB17+AB22+AB33</f>
        <v>73.3</v>
      </c>
      <c r="AC63" s="211">
        <f t="shared" si="54"/>
        <v>0</v>
      </c>
      <c r="AD63" s="211">
        <f t="shared" si="54"/>
        <v>0</v>
      </c>
      <c r="AE63" s="211">
        <f>AE17+AE22+AE33</f>
        <v>58.6</v>
      </c>
      <c r="AF63" s="211">
        <f t="shared" si="54"/>
        <v>0</v>
      </c>
      <c r="AG63" s="211">
        <f t="shared" si="54"/>
        <v>0</v>
      </c>
      <c r="AH63" s="211">
        <f>AH17+AH22+AH33</f>
        <v>0</v>
      </c>
      <c r="AI63" s="211">
        <f t="shared" si="54"/>
        <v>0</v>
      </c>
      <c r="AJ63" s="211">
        <f t="shared" si="54"/>
        <v>0</v>
      </c>
      <c r="AK63" s="211">
        <f>AK17+AK22+AK33</f>
        <v>0</v>
      </c>
      <c r="AL63" s="211">
        <f t="shared" si="54"/>
        <v>0</v>
      </c>
      <c r="AM63" s="211">
        <f t="shared" si="54"/>
        <v>0</v>
      </c>
      <c r="AN63" s="211">
        <f>AN17+AN22+AN33</f>
        <v>0</v>
      </c>
      <c r="AO63" s="211">
        <f t="shared" si="54"/>
        <v>0</v>
      </c>
      <c r="AP63" s="211">
        <f t="shared" si="54"/>
        <v>0</v>
      </c>
      <c r="AQ63" s="211">
        <f>AQ17+AQ22+AQ33</f>
        <v>0</v>
      </c>
      <c r="AR63" s="25"/>
      <c r="AS63" s="25"/>
      <c r="AT63" s="213"/>
      <c r="AU63" s="214"/>
    </row>
    <row r="64" spans="1:50" s="10" customFormat="1" ht="75">
      <c r="A64" s="276"/>
      <c r="B64" s="242"/>
      <c r="C64" s="242"/>
      <c r="D64" s="243"/>
      <c r="E64" s="72" t="s">
        <v>29</v>
      </c>
      <c r="F64" s="42">
        <f t="shared" si="48"/>
        <v>7189.4</v>
      </c>
      <c r="G64" s="42">
        <f t="shared" si="48"/>
        <v>4493.3999999999996</v>
      </c>
      <c r="H64" s="157">
        <f t="shared" si="21"/>
        <v>0.62500347734164186</v>
      </c>
      <c r="I64" s="211">
        <f t="shared" ref="I64:K65" si="55">I18+I23+I34</f>
        <v>7189.4</v>
      </c>
      <c r="J64" s="211">
        <f t="shared" si="55"/>
        <v>0</v>
      </c>
      <c r="K64" s="211">
        <f t="shared" si="55"/>
        <v>0</v>
      </c>
      <c r="L64" s="212">
        <v>0</v>
      </c>
      <c r="M64" s="211">
        <f t="shared" ref="M64:N64" si="56">M18+M23+M34</f>
        <v>0</v>
      </c>
      <c r="N64" s="211">
        <f t="shared" si="56"/>
        <v>0</v>
      </c>
      <c r="O64" s="212">
        <v>0</v>
      </c>
      <c r="P64" s="211">
        <f t="shared" ref="P64:Q64" si="57">P18+P23+P34</f>
        <v>0</v>
      </c>
      <c r="Q64" s="211">
        <f t="shared" si="57"/>
        <v>0</v>
      </c>
      <c r="R64" s="211">
        <f t="shared" ref="R64:U64" si="58">R18+R23+R34+R45</f>
        <v>0</v>
      </c>
      <c r="S64" s="211">
        <f t="shared" ref="S64:T64" si="59">S18+S23+S34</f>
        <v>0</v>
      </c>
      <c r="T64" s="211">
        <f t="shared" si="59"/>
        <v>0</v>
      </c>
      <c r="U64" s="211">
        <f t="shared" si="58"/>
        <v>0</v>
      </c>
      <c r="V64" s="211">
        <f t="shared" ref="V64:W64" si="60">V18+V23+V34</f>
        <v>2696</v>
      </c>
      <c r="W64" s="211">
        <f t="shared" si="60"/>
        <v>2696</v>
      </c>
      <c r="X64" s="212">
        <f t="shared" si="51"/>
        <v>1</v>
      </c>
      <c r="Y64" s="211">
        <f t="shared" ref="Y64:Z64" si="61">Y18+Y23+Y34</f>
        <v>1797.4</v>
      </c>
      <c r="Z64" s="211">
        <f t="shared" si="61"/>
        <v>1797.4</v>
      </c>
      <c r="AA64" s="212">
        <f t="shared" si="29"/>
        <v>1</v>
      </c>
      <c r="AB64" s="211">
        <f t="shared" ref="AB64" si="62">AB18+AB23+AB34</f>
        <v>1497.8</v>
      </c>
      <c r="AC64" s="211">
        <f t="shared" si="54"/>
        <v>0</v>
      </c>
      <c r="AD64" s="211">
        <f t="shared" si="54"/>
        <v>0</v>
      </c>
      <c r="AE64" s="211">
        <f t="shared" ref="AE64" si="63">AE18+AE23+AE34</f>
        <v>1198.2</v>
      </c>
      <c r="AF64" s="211">
        <f t="shared" si="54"/>
        <v>0</v>
      </c>
      <c r="AG64" s="211">
        <f t="shared" si="54"/>
        <v>0</v>
      </c>
      <c r="AH64" s="211">
        <f t="shared" ref="AH64" si="64">AH18+AH23+AH34</f>
        <v>0</v>
      </c>
      <c r="AI64" s="211">
        <f t="shared" si="54"/>
        <v>0</v>
      </c>
      <c r="AJ64" s="211">
        <f t="shared" si="54"/>
        <v>0</v>
      </c>
      <c r="AK64" s="211">
        <f t="shared" ref="AK64" si="65">AK18+AK23+AK34</f>
        <v>0</v>
      </c>
      <c r="AL64" s="211">
        <f t="shared" si="54"/>
        <v>0</v>
      </c>
      <c r="AM64" s="211">
        <f t="shared" si="54"/>
        <v>0</v>
      </c>
      <c r="AN64" s="211">
        <f t="shared" ref="AN64" si="66">AN18+AN23+AN34</f>
        <v>0</v>
      </c>
      <c r="AO64" s="211">
        <f t="shared" si="54"/>
        <v>0</v>
      </c>
      <c r="AP64" s="211">
        <f t="shared" si="54"/>
        <v>0</v>
      </c>
      <c r="AQ64" s="211">
        <f t="shared" ref="AQ64" si="67">AQ18+AQ23+AQ34</f>
        <v>0</v>
      </c>
      <c r="AR64" s="25"/>
      <c r="AS64" s="25"/>
      <c r="AT64" s="213"/>
      <c r="AU64" s="214"/>
    </row>
    <row r="65" spans="1:47" s="10" customFormat="1" ht="57" thickBot="1">
      <c r="A65" s="277"/>
      <c r="B65" s="278"/>
      <c r="C65" s="278"/>
      <c r="D65" s="279"/>
      <c r="E65" s="190" t="s">
        <v>30</v>
      </c>
      <c r="F65" s="42">
        <f t="shared" si="48"/>
        <v>17730.7</v>
      </c>
      <c r="G65" s="42">
        <f t="shared" si="48"/>
        <v>11001.6</v>
      </c>
      <c r="H65" s="191">
        <f t="shared" si="21"/>
        <v>0.62048311685381852</v>
      </c>
      <c r="I65" s="211">
        <f t="shared" si="55"/>
        <v>17730.7</v>
      </c>
      <c r="J65" s="211">
        <f t="shared" si="55"/>
        <v>1331.8</v>
      </c>
      <c r="K65" s="211">
        <f t="shared" si="55"/>
        <v>1331.8</v>
      </c>
      <c r="L65" s="217">
        <f>K65/J65</f>
        <v>1</v>
      </c>
      <c r="M65" s="211">
        <f t="shared" ref="M65:N65" si="68">M19+M24+M35</f>
        <v>3814.7</v>
      </c>
      <c r="N65" s="211">
        <f t="shared" si="68"/>
        <v>1693</v>
      </c>
      <c r="O65" s="217">
        <f>N65/M65</f>
        <v>0.44380947387736913</v>
      </c>
      <c r="P65" s="211">
        <f t="shared" ref="P65:Q65" si="69">P19+P24+P35</f>
        <v>6431.3</v>
      </c>
      <c r="Q65" s="211">
        <f t="shared" si="69"/>
        <v>0</v>
      </c>
      <c r="R65" s="216">
        <f t="shared" si="54"/>
        <v>0</v>
      </c>
      <c r="S65" s="211">
        <f t="shared" ref="S65:T65" si="70">S19+S24+S35</f>
        <v>0</v>
      </c>
      <c r="T65" s="211">
        <f t="shared" si="70"/>
        <v>6141.7</v>
      </c>
      <c r="U65" s="216">
        <f t="shared" si="54"/>
        <v>0</v>
      </c>
      <c r="V65" s="211">
        <f t="shared" ref="V65:W65" si="71">V19+V24+V35</f>
        <v>148.80000000000001</v>
      </c>
      <c r="W65" s="211">
        <f t="shared" si="71"/>
        <v>148.80000000000001</v>
      </c>
      <c r="X65" s="217">
        <f t="shared" si="51"/>
        <v>1</v>
      </c>
      <c r="Y65" s="211">
        <f t="shared" ref="Y65:Z65" si="72">Y19+Y24+Y35</f>
        <v>5855.3</v>
      </c>
      <c r="Z65" s="211">
        <f t="shared" si="72"/>
        <v>1686.3</v>
      </c>
      <c r="AA65" s="217">
        <f t="shared" si="29"/>
        <v>0.28799549126432461</v>
      </c>
      <c r="AB65" s="211">
        <f t="shared" ref="AB65" si="73">AB19+AB24+AB35</f>
        <v>82.6</v>
      </c>
      <c r="AC65" s="216">
        <f t="shared" si="54"/>
        <v>0</v>
      </c>
      <c r="AD65" s="216">
        <f t="shared" si="54"/>
        <v>0</v>
      </c>
      <c r="AE65" s="211">
        <f t="shared" ref="AE65" si="74">AE19+AE24+AE35</f>
        <v>66.2</v>
      </c>
      <c r="AF65" s="216">
        <f t="shared" si="54"/>
        <v>0</v>
      </c>
      <c r="AG65" s="216">
        <f t="shared" si="54"/>
        <v>0</v>
      </c>
      <c r="AH65" s="211">
        <f t="shared" ref="AH65" si="75">AH19+AH24+AH35</f>
        <v>0</v>
      </c>
      <c r="AI65" s="216">
        <f t="shared" si="54"/>
        <v>0</v>
      </c>
      <c r="AJ65" s="216">
        <f t="shared" si="54"/>
        <v>0</v>
      </c>
      <c r="AK65" s="211">
        <f t="shared" ref="AK65" si="76">AK19+AK24+AK35</f>
        <v>0</v>
      </c>
      <c r="AL65" s="216">
        <f t="shared" si="54"/>
        <v>0</v>
      </c>
      <c r="AM65" s="216">
        <f t="shared" si="54"/>
        <v>0</v>
      </c>
      <c r="AN65" s="211">
        <f t="shared" ref="AN65" si="77">AN19+AN24+AN35</f>
        <v>0</v>
      </c>
      <c r="AO65" s="216">
        <f t="shared" si="54"/>
        <v>0</v>
      </c>
      <c r="AP65" s="216">
        <f t="shared" si="54"/>
        <v>0</v>
      </c>
      <c r="AQ65" s="211">
        <f t="shared" ref="AQ65" si="78">AQ19+AQ24+AQ35</f>
        <v>0</v>
      </c>
      <c r="AR65" s="220"/>
      <c r="AS65" s="220"/>
      <c r="AT65" s="218"/>
      <c r="AU65" s="219"/>
    </row>
    <row r="66" spans="1:47" s="10" customFormat="1">
      <c r="A66" s="289" t="s">
        <v>106</v>
      </c>
      <c r="B66" s="290"/>
      <c r="C66" s="290"/>
      <c r="D66" s="290"/>
      <c r="E66" s="208" t="s">
        <v>48</v>
      </c>
      <c r="F66" s="178">
        <f>F53</f>
        <v>127628.20000000001</v>
      </c>
      <c r="G66" s="178">
        <f t="shared" ref="G66:AS69" si="79">G53</f>
        <v>29494.063150000002</v>
      </c>
      <c r="H66" s="176">
        <f t="shared" si="21"/>
        <v>0.2310936231177749</v>
      </c>
      <c r="I66" s="187">
        <f t="shared" si="79"/>
        <v>127628.2</v>
      </c>
      <c r="J66" s="187">
        <f t="shared" si="79"/>
        <v>1331.8</v>
      </c>
      <c r="K66" s="187">
        <f t="shared" si="79"/>
        <v>1331.8</v>
      </c>
      <c r="L66" s="188">
        <f>K66/J66</f>
        <v>1</v>
      </c>
      <c r="M66" s="187">
        <f t="shared" si="79"/>
        <v>3814.7</v>
      </c>
      <c r="N66" s="187">
        <f t="shared" si="79"/>
        <v>1693</v>
      </c>
      <c r="O66" s="188">
        <f>N66/M66</f>
        <v>0.44380947387736913</v>
      </c>
      <c r="P66" s="187">
        <f t="shared" si="79"/>
        <v>6670.5</v>
      </c>
      <c r="Q66" s="187">
        <f t="shared" si="79"/>
        <v>239.2</v>
      </c>
      <c r="R66" s="188">
        <f>Q66/P66</f>
        <v>3.5859380856007796E-2</v>
      </c>
      <c r="S66" s="187">
        <f t="shared" si="79"/>
        <v>50598.7</v>
      </c>
      <c r="T66" s="187">
        <f t="shared" si="79"/>
        <v>12558.46315</v>
      </c>
      <c r="U66" s="188">
        <f>T66/S66</f>
        <v>0.24819734795557991</v>
      </c>
      <c r="V66" s="187">
        <f t="shared" si="79"/>
        <v>2976.7000000000003</v>
      </c>
      <c r="W66" s="187">
        <f t="shared" si="79"/>
        <v>2976.7000000000003</v>
      </c>
      <c r="X66" s="188">
        <f t="shared" si="51"/>
        <v>1</v>
      </c>
      <c r="Y66" s="187">
        <f t="shared" si="79"/>
        <v>38238.9</v>
      </c>
      <c r="Z66" s="187">
        <f t="shared" si="79"/>
        <v>10694.9</v>
      </c>
      <c r="AA66" s="188">
        <f t="shared" si="29"/>
        <v>0.27968639265250828</v>
      </c>
      <c r="AB66" s="187">
        <f t="shared" si="79"/>
        <v>1653.6999999999998</v>
      </c>
      <c r="AC66" s="187">
        <f t="shared" si="79"/>
        <v>0</v>
      </c>
      <c r="AD66" s="187">
        <f t="shared" si="79"/>
        <v>0</v>
      </c>
      <c r="AE66" s="187">
        <f t="shared" si="79"/>
        <v>1323</v>
      </c>
      <c r="AF66" s="187">
        <f t="shared" si="79"/>
        <v>0</v>
      </c>
      <c r="AG66" s="187">
        <f t="shared" si="79"/>
        <v>0</v>
      </c>
      <c r="AH66" s="187">
        <f t="shared" si="79"/>
        <v>14980.2</v>
      </c>
      <c r="AI66" s="187">
        <f t="shared" si="79"/>
        <v>0</v>
      </c>
      <c r="AJ66" s="187">
        <f t="shared" si="79"/>
        <v>0</v>
      </c>
      <c r="AK66" s="187">
        <f t="shared" si="79"/>
        <v>0</v>
      </c>
      <c r="AL66" s="187">
        <f t="shared" si="79"/>
        <v>0</v>
      </c>
      <c r="AM66" s="187">
        <f t="shared" si="79"/>
        <v>0</v>
      </c>
      <c r="AN66" s="187">
        <f t="shared" si="79"/>
        <v>6040</v>
      </c>
      <c r="AO66" s="187">
        <f t="shared" si="79"/>
        <v>0</v>
      </c>
      <c r="AP66" s="187">
        <f t="shared" si="79"/>
        <v>0</v>
      </c>
      <c r="AQ66" s="187">
        <f t="shared" si="79"/>
        <v>0</v>
      </c>
      <c r="AR66" s="178" t="e">
        <f t="shared" si="79"/>
        <v>#REF!</v>
      </c>
      <c r="AS66" s="178" t="e">
        <f t="shared" si="79"/>
        <v>#REF!</v>
      </c>
      <c r="AT66" s="221"/>
      <c r="AU66" s="222"/>
    </row>
    <row r="67" spans="1:47" s="10" customFormat="1" ht="37.5">
      <c r="A67" s="291"/>
      <c r="B67" s="292"/>
      <c r="C67" s="292"/>
      <c r="D67" s="292"/>
      <c r="E67" s="70" t="s">
        <v>35</v>
      </c>
      <c r="F67" s="42">
        <f t="shared" ref="F67:T69" si="80">F54</f>
        <v>351.8</v>
      </c>
      <c r="G67" s="42">
        <f t="shared" si="80"/>
        <v>219.9</v>
      </c>
      <c r="H67" s="157">
        <f t="shared" si="21"/>
        <v>0.62507106310403637</v>
      </c>
      <c r="I67" s="211">
        <f t="shared" si="80"/>
        <v>351.8</v>
      </c>
      <c r="J67" s="211">
        <f t="shared" si="80"/>
        <v>0</v>
      </c>
      <c r="K67" s="211">
        <f t="shared" si="80"/>
        <v>0</v>
      </c>
      <c r="L67" s="212">
        <v>0</v>
      </c>
      <c r="M67" s="211">
        <f t="shared" si="80"/>
        <v>0</v>
      </c>
      <c r="N67" s="211">
        <f t="shared" si="80"/>
        <v>0</v>
      </c>
      <c r="O67" s="212">
        <v>0</v>
      </c>
      <c r="P67" s="211">
        <f t="shared" si="80"/>
        <v>0</v>
      </c>
      <c r="Q67" s="211">
        <f t="shared" si="80"/>
        <v>0</v>
      </c>
      <c r="R67" s="212">
        <v>0</v>
      </c>
      <c r="S67" s="211">
        <f t="shared" si="80"/>
        <v>0</v>
      </c>
      <c r="T67" s="211">
        <f t="shared" si="80"/>
        <v>0</v>
      </c>
      <c r="U67" s="212">
        <v>0</v>
      </c>
      <c r="V67" s="211">
        <f t="shared" si="79"/>
        <v>131.9</v>
      </c>
      <c r="W67" s="211">
        <f t="shared" si="79"/>
        <v>131.9</v>
      </c>
      <c r="X67" s="212">
        <f t="shared" si="51"/>
        <v>1</v>
      </c>
      <c r="Y67" s="211">
        <f t="shared" si="79"/>
        <v>88</v>
      </c>
      <c r="Z67" s="211">
        <f t="shared" si="79"/>
        <v>88</v>
      </c>
      <c r="AA67" s="212">
        <f t="shared" si="29"/>
        <v>1</v>
      </c>
      <c r="AB67" s="211">
        <f t="shared" si="79"/>
        <v>73.3</v>
      </c>
      <c r="AC67" s="211">
        <f t="shared" si="79"/>
        <v>0</v>
      </c>
      <c r="AD67" s="211">
        <f t="shared" si="79"/>
        <v>0</v>
      </c>
      <c r="AE67" s="211">
        <f t="shared" si="79"/>
        <v>58.6</v>
      </c>
      <c r="AF67" s="211">
        <f t="shared" si="79"/>
        <v>0</v>
      </c>
      <c r="AG67" s="211">
        <f t="shared" si="79"/>
        <v>0</v>
      </c>
      <c r="AH67" s="211">
        <f t="shared" si="79"/>
        <v>0</v>
      </c>
      <c r="AI67" s="211">
        <f t="shared" si="79"/>
        <v>0</v>
      </c>
      <c r="AJ67" s="211">
        <f t="shared" si="79"/>
        <v>0</v>
      </c>
      <c r="AK67" s="211">
        <f t="shared" si="79"/>
        <v>0</v>
      </c>
      <c r="AL67" s="211">
        <f t="shared" si="79"/>
        <v>0</v>
      </c>
      <c r="AM67" s="211">
        <f t="shared" si="79"/>
        <v>0</v>
      </c>
      <c r="AN67" s="211">
        <f t="shared" si="79"/>
        <v>0</v>
      </c>
      <c r="AO67" s="211">
        <f t="shared" si="79"/>
        <v>0</v>
      </c>
      <c r="AP67" s="211">
        <f t="shared" si="79"/>
        <v>0</v>
      </c>
      <c r="AQ67" s="211">
        <f t="shared" si="79"/>
        <v>0</v>
      </c>
      <c r="AR67" s="210" t="e">
        <f t="shared" si="79"/>
        <v>#REF!</v>
      </c>
      <c r="AS67" s="210" t="e">
        <f t="shared" si="79"/>
        <v>#REF!</v>
      </c>
      <c r="AT67" s="213"/>
      <c r="AU67" s="214"/>
    </row>
    <row r="68" spans="1:47" s="10" customFormat="1" ht="75">
      <c r="A68" s="291"/>
      <c r="B68" s="292"/>
      <c r="C68" s="292"/>
      <c r="D68" s="292"/>
      <c r="E68" s="72" t="s">
        <v>29</v>
      </c>
      <c r="F68" s="42">
        <f t="shared" si="80"/>
        <v>91493.5</v>
      </c>
      <c r="G68" s="42">
        <f t="shared" si="79"/>
        <v>18033.363149999997</v>
      </c>
      <c r="H68" s="157">
        <f t="shared" si="21"/>
        <v>0.19709993770049236</v>
      </c>
      <c r="I68" s="211">
        <f t="shared" si="79"/>
        <v>91493.5</v>
      </c>
      <c r="J68" s="211">
        <f t="shared" si="79"/>
        <v>0</v>
      </c>
      <c r="K68" s="211">
        <f t="shared" si="79"/>
        <v>0</v>
      </c>
      <c r="L68" s="212">
        <v>0</v>
      </c>
      <c r="M68" s="211">
        <f t="shared" si="79"/>
        <v>0</v>
      </c>
      <c r="N68" s="211">
        <f t="shared" si="79"/>
        <v>0</v>
      </c>
      <c r="O68" s="212">
        <v>0</v>
      </c>
      <c r="P68" s="211">
        <f t="shared" si="79"/>
        <v>0</v>
      </c>
      <c r="Q68" s="211">
        <f t="shared" si="79"/>
        <v>0</v>
      </c>
      <c r="R68" s="212">
        <v>0</v>
      </c>
      <c r="S68" s="211">
        <f t="shared" si="79"/>
        <v>50598.7</v>
      </c>
      <c r="T68" s="211">
        <f t="shared" si="79"/>
        <v>6416.7631499999998</v>
      </c>
      <c r="U68" s="212">
        <f>T68/S68</f>
        <v>0.12681675912622262</v>
      </c>
      <c r="V68" s="211">
        <f t="shared" si="79"/>
        <v>2696</v>
      </c>
      <c r="W68" s="211">
        <f t="shared" si="79"/>
        <v>2696</v>
      </c>
      <c r="X68" s="212">
        <f t="shared" si="51"/>
        <v>1</v>
      </c>
      <c r="Y68" s="211">
        <f t="shared" si="79"/>
        <v>20522.600000000002</v>
      </c>
      <c r="Z68" s="211">
        <f t="shared" si="79"/>
        <v>8920.6</v>
      </c>
      <c r="AA68" s="212">
        <f t="shared" si="29"/>
        <v>0.43467202011441042</v>
      </c>
      <c r="AB68" s="211">
        <f t="shared" si="79"/>
        <v>1497.8</v>
      </c>
      <c r="AC68" s="211">
        <f t="shared" si="79"/>
        <v>0</v>
      </c>
      <c r="AD68" s="211">
        <f t="shared" si="79"/>
        <v>0</v>
      </c>
      <c r="AE68" s="211">
        <f t="shared" si="79"/>
        <v>1198.2</v>
      </c>
      <c r="AF68" s="211">
        <f t="shared" si="79"/>
        <v>0</v>
      </c>
      <c r="AG68" s="211">
        <f t="shared" si="79"/>
        <v>0</v>
      </c>
      <c r="AH68" s="211">
        <f t="shared" si="79"/>
        <v>14980.2</v>
      </c>
      <c r="AI68" s="211">
        <f t="shared" si="79"/>
        <v>0</v>
      </c>
      <c r="AJ68" s="211">
        <f t="shared" si="79"/>
        <v>0</v>
      </c>
      <c r="AK68" s="211">
        <f t="shared" si="79"/>
        <v>0</v>
      </c>
      <c r="AL68" s="211">
        <f t="shared" si="79"/>
        <v>0</v>
      </c>
      <c r="AM68" s="211">
        <f t="shared" si="79"/>
        <v>0</v>
      </c>
      <c r="AN68" s="211">
        <f t="shared" si="79"/>
        <v>0</v>
      </c>
      <c r="AO68" s="211">
        <f t="shared" si="79"/>
        <v>0</v>
      </c>
      <c r="AP68" s="211">
        <f t="shared" si="79"/>
        <v>0</v>
      </c>
      <c r="AQ68" s="211">
        <f t="shared" si="79"/>
        <v>0</v>
      </c>
      <c r="AR68" s="210">
        <f t="shared" si="79"/>
        <v>0</v>
      </c>
      <c r="AS68" s="210">
        <f t="shared" si="79"/>
        <v>0</v>
      </c>
      <c r="AT68" s="213"/>
      <c r="AU68" s="214"/>
    </row>
    <row r="69" spans="1:47" s="10" customFormat="1" ht="57" thickBot="1">
      <c r="A69" s="293"/>
      <c r="B69" s="294"/>
      <c r="C69" s="294"/>
      <c r="D69" s="294"/>
      <c r="E69" s="190" t="s">
        <v>30</v>
      </c>
      <c r="F69" s="181">
        <f t="shared" si="80"/>
        <v>35782.9</v>
      </c>
      <c r="G69" s="181">
        <f t="shared" si="79"/>
        <v>11240.800000000001</v>
      </c>
      <c r="H69" s="191">
        <f t="shared" si="21"/>
        <v>0.31413887639067822</v>
      </c>
      <c r="I69" s="216">
        <f t="shared" si="79"/>
        <v>35782.899999999994</v>
      </c>
      <c r="J69" s="216">
        <f t="shared" si="79"/>
        <v>1331.8</v>
      </c>
      <c r="K69" s="216">
        <f t="shared" si="79"/>
        <v>1331.8</v>
      </c>
      <c r="L69" s="217">
        <f>K69/J69</f>
        <v>1</v>
      </c>
      <c r="M69" s="216">
        <f t="shared" si="79"/>
        <v>3814.7</v>
      </c>
      <c r="N69" s="216">
        <f t="shared" si="79"/>
        <v>1693</v>
      </c>
      <c r="O69" s="217">
        <f>N69/M69</f>
        <v>0.44380947387736913</v>
      </c>
      <c r="P69" s="216">
        <f t="shared" si="79"/>
        <v>6670.5</v>
      </c>
      <c r="Q69" s="216">
        <f t="shared" si="79"/>
        <v>239.2</v>
      </c>
      <c r="R69" s="217">
        <f>Q69/P69</f>
        <v>3.5859380856007796E-2</v>
      </c>
      <c r="S69" s="216">
        <f t="shared" si="79"/>
        <v>0</v>
      </c>
      <c r="T69" s="216">
        <f t="shared" si="79"/>
        <v>6141.7</v>
      </c>
      <c r="U69" s="217">
        <v>0</v>
      </c>
      <c r="V69" s="216">
        <f t="shared" si="79"/>
        <v>148.80000000000001</v>
      </c>
      <c r="W69" s="216">
        <f t="shared" si="79"/>
        <v>148.80000000000001</v>
      </c>
      <c r="X69" s="217">
        <f t="shared" si="51"/>
        <v>1</v>
      </c>
      <c r="Y69" s="216">
        <f t="shared" si="79"/>
        <v>17628.3</v>
      </c>
      <c r="Z69" s="216">
        <f t="shared" si="79"/>
        <v>1686.3</v>
      </c>
      <c r="AA69" s="217">
        <f t="shared" si="29"/>
        <v>9.5658685182348838E-2</v>
      </c>
      <c r="AB69" s="216">
        <f t="shared" si="79"/>
        <v>82.6</v>
      </c>
      <c r="AC69" s="216">
        <f t="shared" si="79"/>
        <v>0</v>
      </c>
      <c r="AD69" s="216">
        <f t="shared" si="79"/>
        <v>0</v>
      </c>
      <c r="AE69" s="216">
        <f t="shared" si="79"/>
        <v>66.2</v>
      </c>
      <c r="AF69" s="216">
        <f t="shared" si="79"/>
        <v>0</v>
      </c>
      <c r="AG69" s="216">
        <f t="shared" si="79"/>
        <v>0</v>
      </c>
      <c r="AH69" s="216">
        <f t="shared" si="79"/>
        <v>0</v>
      </c>
      <c r="AI69" s="216">
        <f t="shared" si="79"/>
        <v>0</v>
      </c>
      <c r="AJ69" s="216">
        <f t="shared" si="79"/>
        <v>0</v>
      </c>
      <c r="AK69" s="216">
        <f t="shared" si="79"/>
        <v>0</v>
      </c>
      <c r="AL69" s="216">
        <f t="shared" si="79"/>
        <v>0</v>
      </c>
      <c r="AM69" s="216">
        <f t="shared" si="79"/>
        <v>0</v>
      </c>
      <c r="AN69" s="216">
        <f t="shared" si="79"/>
        <v>6040</v>
      </c>
      <c r="AO69" s="216">
        <f t="shared" si="79"/>
        <v>0</v>
      </c>
      <c r="AP69" s="216">
        <f t="shared" si="79"/>
        <v>0</v>
      </c>
      <c r="AQ69" s="216">
        <f t="shared" si="79"/>
        <v>0</v>
      </c>
      <c r="AR69" s="215">
        <f t="shared" si="79"/>
        <v>0</v>
      </c>
      <c r="AS69" s="215">
        <f t="shared" si="79"/>
        <v>0</v>
      </c>
      <c r="AT69" s="218"/>
      <c r="AU69" s="219"/>
    </row>
    <row r="70" spans="1:47" s="10" customFormat="1">
      <c r="A70" s="273" t="s">
        <v>107</v>
      </c>
      <c r="B70" s="274"/>
      <c r="C70" s="274"/>
      <c r="D70" s="275"/>
      <c r="E70" s="209" t="s">
        <v>48</v>
      </c>
      <c r="F70" s="178">
        <f>F53-F66</f>
        <v>0</v>
      </c>
      <c r="G70" s="178">
        <f t="shared" ref="G70:I70" si="81">G53-G66</f>
        <v>0</v>
      </c>
      <c r="H70" s="178">
        <f t="shared" si="81"/>
        <v>0</v>
      </c>
      <c r="I70" s="187">
        <f t="shared" si="81"/>
        <v>0</v>
      </c>
      <c r="J70" s="187">
        <f t="shared" ref="J70:AU70" si="82">J53-J66</f>
        <v>0</v>
      </c>
      <c r="K70" s="187">
        <f t="shared" si="82"/>
        <v>0</v>
      </c>
      <c r="L70" s="187">
        <f t="shared" si="82"/>
        <v>0</v>
      </c>
      <c r="M70" s="187">
        <f t="shared" si="82"/>
        <v>0</v>
      </c>
      <c r="N70" s="187">
        <f t="shared" si="82"/>
        <v>0</v>
      </c>
      <c r="O70" s="187">
        <v>0</v>
      </c>
      <c r="P70" s="187">
        <f t="shared" si="82"/>
        <v>0</v>
      </c>
      <c r="Q70" s="187">
        <f t="shared" si="82"/>
        <v>0</v>
      </c>
      <c r="R70" s="187">
        <v>0</v>
      </c>
      <c r="S70" s="187">
        <f t="shared" si="82"/>
        <v>0</v>
      </c>
      <c r="T70" s="187">
        <f t="shared" si="82"/>
        <v>0</v>
      </c>
      <c r="U70" s="187">
        <v>0</v>
      </c>
      <c r="V70" s="187">
        <f t="shared" si="82"/>
        <v>0</v>
      </c>
      <c r="W70" s="187">
        <f t="shared" si="82"/>
        <v>0</v>
      </c>
      <c r="X70" s="187">
        <v>0</v>
      </c>
      <c r="Y70" s="187">
        <f t="shared" si="82"/>
        <v>0</v>
      </c>
      <c r="Z70" s="187">
        <f t="shared" si="82"/>
        <v>0</v>
      </c>
      <c r="AA70" s="187">
        <v>0</v>
      </c>
      <c r="AB70" s="187">
        <f t="shared" si="82"/>
        <v>0</v>
      </c>
      <c r="AC70" s="187">
        <f t="shared" si="82"/>
        <v>0</v>
      </c>
      <c r="AD70" s="187">
        <f t="shared" si="82"/>
        <v>0</v>
      </c>
      <c r="AE70" s="187">
        <f t="shared" si="82"/>
        <v>0</v>
      </c>
      <c r="AF70" s="187">
        <f t="shared" si="82"/>
        <v>0</v>
      </c>
      <c r="AG70" s="187">
        <f t="shared" si="82"/>
        <v>0</v>
      </c>
      <c r="AH70" s="187">
        <f t="shared" si="82"/>
        <v>0</v>
      </c>
      <c r="AI70" s="187">
        <f t="shared" si="82"/>
        <v>0</v>
      </c>
      <c r="AJ70" s="187">
        <f t="shared" si="82"/>
        <v>0</v>
      </c>
      <c r="AK70" s="187">
        <f t="shared" si="82"/>
        <v>0</v>
      </c>
      <c r="AL70" s="187">
        <f t="shared" si="82"/>
        <v>0</v>
      </c>
      <c r="AM70" s="187">
        <f t="shared" si="82"/>
        <v>0</v>
      </c>
      <c r="AN70" s="187">
        <f t="shared" si="82"/>
        <v>0</v>
      </c>
      <c r="AO70" s="187">
        <f t="shared" si="82"/>
        <v>0</v>
      </c>
      <c r="AP70" s="187">
        <f t="shared" si="82"/>
        <v>0</v>
      </c>
      <c r="AQ70" s="187">
        <f t="shared" si="82"/>
        <v>0</v>
      </c>
      <c r="AR70" s="187" t="e">
        <f t="shared" si="82"/>
        <v>#REF!</v>
      </c>
      <c r="AS70" s="187" t="e">
        <f t="shared" si="82"/>
        <v>#REF!</v>
      </c>
      <c r="AT70" s="187">
        <f t="shared" si="82"/>
        <v>0</v>
      </c>
      <c r="AU70" s="193">
        <f t="shared" si="82"/>
        <v>0</v>
      </c>
    </row>
    <row r="71" spans="1:47" s="10" customFormat="1" ht="37.5">
      <c r="A71" s="276"/>
      <c r="B71" s="242"/>
      <c r="C71" s="242"/>
      <c r="D71" s="243"/>
      <c r="E71" s="165" t="s">
        <v>35</v>
      </c>
      <c r="F71" s="42">
        <f t="shared" ref="F71:H73" si="83">F54-F67</f>
        <v>0</v>
      </c>
      <c r="G71" s="42">
        <f t="shared" si="83"/>
        <v>0</v>
      </c>
      <c r="H71" s="42">
        <f t="shared" si="83"/>
        <v>0</v>
      </c>
      <c r="I71" s="164">
        <f t="shared" ref="I71:AU71" si="84">I54-I67</f>
        <v>0</v>
      </c>
      <c r="J71" s="164">
        <f t="shared" si="84"/>
        <v>0</v>
      </c>
      <c r="K71" s="164">
        <f t="shared" si="84"/>
        <v>0</v>
      </c>
      <c r="L71" s="164">
        <f t="shared" si="84"/>
        <v>0</v>
      </c>
      <c r="M71" s="164">
        <f t="shared" si="84"/>
        <v>0</v>
      </c>
      <c r="N71" s="164">
        <f t="shared" si="84"/>
        <v>0</v>
      </c>
      <c r="O71" s="164">
        <f t="shared" si="84"/>
        <v>0</v>
      </c>
      <c r="P71" s="164">
        <f t="shared" si="84"/>
        <v>0</v>
      </c>
      <c r="Q71" s="164">
        <f t="shared" si="84"/>
        <v>0</v>
      </c>
      <c r="R71" s="164">
        <f t="shared" si="84"/>
        <v>0</v>
      </c>
      <c r="S71" s="164">
        <f t="shared" si="84"/>
        <v>0</v>
      </c>
      <c r="T71" s="164">
        <f t="shared" si="84"/>
        <v>0</v>
      </c>
      <c r="U71" s="164">
        <f t="shared" si="84"/>
        <v>0</v>
      </c>
      <c r="V71" s="164">
        <f t="shared" si="84"/>
        <v>0</v>
      </c>
      <c r="W71" s="164">
        <f t="shared" si="84"/>
        <v>0</v>
      </c>
      <c r="X71" s="164">
        <f t="shared" si="84"/>
        <v>0</v>
      </c>
      <c r="Y71" s="164">
        <f t="shared" si="84"/>
        <v>0</v>
      </c>
      <c r="Z71" s="164">
        <f t="shared" si="84"/>
        <v>0</v>
      </c>
      <c r="AA71" s="164">
        <f t="shared" si="84"/>
        <v>0</v>
      </c>
      <c r="AB71" s="164">
        <f t="shared" si="84"/>
        <v>0</v>
      </c>
      <c r="AC71" s="164">
        <f t="shared" si="84"/>
        <v>0</v>
      </c>
      <c r="AD71" s="164">
        <f t="shared" si="84"/>
        <v>0</v>
      </c>
      <c r="AE71" s="164">
        <f t="shared" si="84"/>
        <v>0</v>
      </c>
      <c r="AF71" s="164">
        <f t="shared" si="84"/>
        <v>0</v>
      </c>
      <c r="AG71" s="164">
        <f t="shared" si="84"/>
        <v>0</v>
      </c>
      <c r="AH71" s="164">
        <f t="shared" si="84"/>
        <v>0</v>
      </c>
      <c r="AI71" s="164">
        <f t="shared" si="84"/>
        <v>0</v>
      </c>
      <c r="AJ71" s="164">
        <f t="shared" si="84"/>
        <v>0</v>
      </c>
      <c r="AK71" s="164">
        <f t="shared" si="84"/>
        <v>0</v>
      </c>
      <c r="AL71" s="164">
        <f t="shared" si="84"/>
        <v>0</v>
      </c>
      <c r="AM71" s="164">
        <f t="shared" si="84"/>
        <v>0</v>
      </c>
      <c r="AN71" s="164">
        <f t="shared" si="84"/>
        <v>0</v>
      </c>
      <c r="AO71" s="164">
        <f t="shared" si="84"/>
        <v>0</v>
      </c>
      <c r="AP71" s="164">
        <f t="shared" si="84"/>
        <v>0</v>
      </c>
      <c r="AQ71" s="164">
        <f t="shared" si="84"/>
        <v>0</v>
      </c>
      <c r="AR71" s="164" t="e">
        <f t="shared" si="84"/>
        <v>#REF!</v>
      </c>
      <c r="AS71" s="164" t="e">
        <f t="shared" si="84"/>
        <v>#REF!</v>
      </c>
      <c r="AT71" s="164">
        <f t="shared" si="84"/>
        <v>0</v>
      </c>
      <c r="AU71" s="194">
        <f t="shared" si="84"/>
        <v>0</v>
      </c>
    </row>
    <row r="72" spans="1:47" s="10" customFormat="1" ht="75">
      <c r="A72" s="276"/>
      <c r="B72" s="242"/>
      <c r="C72" s="242"/>
      <c r="D72" s="243"/>
      <c r="E72" s="166" t="s">
        <v>29</v>
      </c>
      <c r="F72" s="42">
        <f t="shared" si="83"/>
        <v>0</v>
      </c>
      <c r="G72" s="42">
        <f t="shared" si="83"/>
        <v>0</v>
      </c>
      <c r="H72" s="42">
        <f t="shared" si="83"/>
        <v>0</v>
      </c>
      <c r="I72" s="164">
        <f t="shared" ref="I72:AU72" si="85">I55-I68</f>
        <v>0</v>
      </c>
      <c r="J72" s="164">
        <f t="shared" si="85"/>
        <v>0</v>
      </c>
      <c r="K72" s="164">
        <f t="shared" si="85"/>
        <v>0</v>
      </c>
      <c r="L72" s="164">
        <f t="shared" si="85"/>
        <v>0</v>
      </c>
      <c r="M72" s="164">
        <f t="shared" si="85"/>
        <v>0</v>
      </c>
      <c r="N72" s="164">
        <f t="shared" si="85"/>
        <v>0</v>
      </c>
      <c r="O72" s="164">
        <f t="shared" si="85"/>
        <v>0</v>
      </c>
      <c r="P72" s="164">
        <f t="shared" si="85"/>
        <v>0</v>
      </c>
      <c r="Q72" s="164">
        <f t="shared" si="85"/>
        <v>0</v>
      </c>
      <c r="R72" s="164">
        <f t="shared" si="85"/>
        <v>0</v>
      </c>
      <c r="S72" s="164">
        <f t="shared" si="85"/>
        <v>0</v>
      </c>
      <c r="T72" s="164">
        <f t="shared" si="85"/>
        <v>0</v>
      </c>
      <c r="U72" s="164">
        <v>0</v>
      </c>
      <c r="V72" s="164">
        <f t="shared" si="85"/>
        <v>0</v>
      </c>
      <c r="W72" s="164">
        <f t="shared" si="85"/>
        <v>0</v>
      </c>
      <c r="X72" s="164">
        <f t="shared" si="85"/>
        <v>0</v>
      </c>
      <c r="Y72" s="164">
        <f t="shared" si="85"/>
        <v>0</v>
      </c>
      <c r="Z72" s="164">
        <f t="shared" si="85"/>
        <v>0</v>
      </c>
      <c r="AA72" s="164">
        <v>0</v>
      </c>
      <c r="AB72" s="164">
        <f t="shared" si="85"/>
        <v>0</v>
      </c>
      <c r="AC72" s="164">
        <f t="shared" si="85"/>
        <v>0</v>
      </c>
      <c r="AD72" s="164">
        <f t="shared" si="85"/>
        <v>0</v>
      </c>
      <c r="AE72" s="164">
        <f t="shared" si="85"/>
        <v>0</v>
      </c>
      <c r="AF72" s="164">
        <f t="shared" si="85"/>
        <v>0</v>
      </c>
      <c r="AG72" s="164">
        <f t="shared" si="85"/>
        <v>0</v>
      </c>
      <c r="AH72" s="164">
        <f t="shared" si="85"/>
        <v>0</v>
      </c>
      <c r="AI72" s="164">
        <f t="shared" si="85"/>
        <v>0</v>
      </c>
      <c r="AJ72" s="164">
        <f t="shared" si="85"/>
        <v>0</v>
      </c>
      <c r="AK72" s="164">
        <f t="shared" si="85"/>
        <v>0</v>
      </c>
      <c r="AL72" s="164">
        <f t="shared" si="85"/>
        <v>0</v>
      </c>
      <c r="AM72" s="164">
        <f t="shared" si="85"/>
        <v>0</v>
      </c>
      <c r="AN72" s="164">
        <f t="shared" si="85"/>
        <v>0</v>
      </c>
      <c r="AO72" s="164">
        <f t="shared" si="85"/>
        <v>0</v>
      </c>
      <c r="AP72" s="164">
        <f t="shared" si="85"/>
        <v>0</v>
      </c>
      <c r="AQ72" s="164">
        <f t="shared" si="85"/>
        <v>0</v>
      </c>
      <c r="AR72" s="164">
        <f t="shared" si="85"/>
        <v>0</v>
      </c>
      <c r="AS72" s="164">
        <f t="shared" si="85"/>
        <v>0</v>
      </c>
      <c r="AT72" s="164">
        <f t="shared" si="85"/>
        <v>0</v>
      </c>
      <c r="AU72" s="194">
        <f t="shared" si="85"/>
        <v>0</v>
      </c>
    </row>
    <row r="73" spans="1:47" s="10" customFormat="1" ht="57" thickBot="1">
      <c r="A73" s="277"/>
      <c r="B73" s="278"/>
      <c r="C73" s="278"/>
      <c r="D73" s="279"/>
      <c r="E73" s="195" t="s">
        <v>30</v>
      </c>
      <c r="F73" s="181">
        <f t="shared" si="83"/>
        <v>0</v>
      </c>
      <c r="G73" s="181">
        <f t="shared" si="83"/>
        <v>0</v>
      </c>
      <c r="H73" s="181">
        <f t="shared" si="83"/>
        <v>0</v>
      </c>
      <c r="I73" s="192">
        <f t="shared" ref="I73:AU73" si="86">I56-I69</f>
        <v>0</v>
      </c>
      <c r="J73" s="192">
        <f t="shared" si="86"/>
        <v>0</v>
      </c>
      <c r="K73" s="192">
        <f t="shared" si="86"/>
        <v>0</v>
      </c>
      <c r="L73" s="192">
        <f t="shared" si="86"/>
        <v>0</v>
      </c>
      <c r="M73" s="192">
        <f t="shared" si="86"/>
        <v>0</v>
      </c>
      <c r="N73" s="192">
        <f t="shared" si="86"/>
        <v>0</v>
      </c>
      <c r="O73" s="192">
        <v>0</v>
      </c>
      <c r="P73" s="192">
        <f t="shared" si="86"/>
        <v>0</v>
      </c>
      <c r="Q73" s="192">
        <f t="shared" si="86"/>
        <v>0</v>
      </c>
      <c r="R73" s="192">
        <v>0</v>
      </c>
      <c r="S73" s="192">
        <f t="shared" si="86"/>
        <v>0</v>
      </c>
      <c r="T73" s="192">
        <f t="shared" si="86"/>
        <v>0</v>
      </c>
      <c r="U73" s="192">
        <f t="shared" si="86"/>
        <v>0</v>
      </c>
      <c r="V73" s="192">
        <f t="shared" si="86"/>
        <v>0</v>
      </c>
      <c r="W73" s="192">
        <f t="shared" si="86"/>
        <v>0</v>
      </c>
      <c r="X73" s="192">
        <f t="shared" si="86"/>
        <v>0</v>
      </c>
      <c r="Y73" s="192">
        <f t="shared" si="86"/>
        <v>0</v>
      </c>
      <c r="Z73" s="192">
        <f t="shared" si="86"/>
        <v>0</v>
      </c>
      <c r="AA73" s="192">
        <v>0</v>
      </c>
      <c r="AB73" s="192">
        <f t="shared" si="86"/>
        <v>0</v>
      </c>
      <c r="AC73" s="192">
        <f t="shared" si="86"/>
        <v>0</v>
      </c>
      <c r="AD73" s="192">
        <f t="shared" si="86"/>
        <v>0</v>
      </c>
      <c r="AE73" s="192">
        <f t="shared" si="86"/>
        <v>0</v>
      </c>
      <c r="AF73" s="192">
        <f t="shared" si="86"/>
        <v>0</v>
      </c>
      <c r="AG73" s="192">
        <f t="shared" si="86"/>
        <v>0</v>
      </c>
      <c r="AH73" s="192">
        <f t="shared" si="86"/>
        <v>0</v>
      </c>
      <c r="AI73" s="192">
        <f t="shared" si="86"/>
        <v>0</v>
      </c>
      <c r="AJ73" s="192">
        <f t="shared" si="86"/>
        <v>0</v>
      </c>
      <c r="AK73" s="192">
        <f t="shared" si="86"/>
        <v>0</v>
      </c>
      <c r="AL73" s="192">
        <f t="shared" si="86"/>
        <v>0</v>
      </c>
      <c r="AM73" s="192">
        <f t="shared" si="86"/>
        <v>0</v>
      </c>
      <c r="AN73" s="192">
        <f t="shared" si="86"/>
        <v>0</v>
      </c>
      <c r="AO73" s="192">
        <f t="shared" si="86"/>
        <v>0</v>
      </c>
      <c r="AP73" s="192">
        <f t="shared" si="86"/>
        <v>0</v>
      </c>
      <c r="AQ73" s="192">
        <f t="shared" si="86"/>
        <v>0</v>
      </c>
      <c r="AR73" s="192">
        <f t="shared" si="86"/>
        <v>0</v>
      </c>
      <c r="AS73" s="192">
        <f t="shared" si="86"/>
        <v>0</v>
      </c>
      <c r="AT73" s="192">
        <f t="shared" si="86"/>
        <v>0</v>
      </c>
      <c r="AU73" s="196">
        <f t="shared" si="86"/>
        <v>0</v>
      </c>
    </row>
    <row r="74" spans="1:47" s="202" customFormat="1">
      <c r="A74" s="197"/>
      <c r="B74" s="197"/>
      <c r="C74" s="197"/>
      <c r="D74" s="197"/>
      <c r="E74" s="198"/>
      <c r="F74" s="199"/>
      <c r="G74" s="199"/>
      <c r="H74" s="199"/>
      <c r="I74" s="200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201"/>
      <c r="AU74" s="201"/>
    </row>
    <row r="75" spans="1:47" s="202" customFormat="1">
      <c r="A75" s="197"/>
      <c r="B75" s="197"/>
      <c r="C75" s="197"/>
      <c r="D75" s="197"/>
      <c r="E75" s="198"/>
      <c r="F75" s="199"/>
      <c r="G75" s="199"/>
      <c r="H75" s="199"/>
      <c r="I75" s="200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201"/>
      <c r="AU75" s="201"/>
    </row>
    <row r="76" spans="1:47" s="207" customFormat="1" ht="19.5" thickBot="1">
      <c r="A76" s="156"/>
      <c r="B76" s="156"/>
      <c r="C76" s="156"/>
      <c r="D76" s="203"/>
      <c r="E76" s="204"/>
      <c r="F76" s="205"/>
      <c r="G76" s="205"/>
      <c r="H76" s="156"/>
      <c r="I76" s="20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</row>
    <row r="77" spans="1:47" ht="111" customHeight="1" thickBot="1">
      <c r="C77" s="259" t="s">
        <v>83</v>
      </c>
      <c r="D77" s="260"/>
      <c r="E77" s="113" t="s">
        <v>49</v>
      </c>
      <c r="F77" s="114">
        <f>J77+M77+P77+S77+V77+Y77+AB77+AE77+AH77+AK77+AN77+AQ77</f>
        <v>9115</v>
      </c>
      <c r="G77" s="137">
        <f>K77+N77+Q77+T77+W77+Z77</f>
        <v>8084.4000000000005</v>
      </c>
      <c r="H77" s="161">
        <f>G77/F77</f>
        <v>0.88693362589138791</v>
      </c>
      <c r="I77" s="135">
        <f>J77+M77+P77+S77+V77+Y77+AB77+AE77+AH77+AK77+AN77+AQ77</f>
        <v>9115</v>
      </c>
      <c r="J77" s="115">
        <f>J17+J27+J33+J38+J48+J54</f>
        <v>0</v>
      </c>
      <c r="K77" s="115">
        <f>K17+K27+K33+K38+K48+K54</f>
        <v>0</v>
      </c>
      <c r="L77" s="115">
        <f>L17+L27+L33+L38+L48+L54</f>
        <v>0</v>
      </c>
      <c r="M77" s="115">
        <v>0</v>
      </c>
      <c r="N77" s="115">
        <v>0</v>
      </c>
      <c r="O77" s="115">
        <f>O17+O27+O33+O38+O48+O54</f>
        <v>0</v>
      </c>
      <c r="P77" s="115">
        <v>7829.1</v>
      </c>
      <c r="Q77" s="115">
        <v>7829.1</v>
      </c>
      <c r="R77" s="155">
        <f>Q77/P77</f>
        <v>1</v>
      </c>
      <c r="S77" s="115">
        <v>0</v>
      </c>
      <c r="T77" s="115">
        <v>0</v>
      </c>
      <c r="U77" s="115"/>
      <c r="V77" s="115">
        <v>160.6</v>
      </c>
      <c r="W77" s="115">
        <v>160.6</v>
      </c>
      <c r="X77" s="155">
        <f>W77/V77</f>
        <v>1</v>
      </c>
      <c r="Y77" s="115">
        <v>1125.3</v>
      </c>
      <c r="Z77" s="115">
        <v>94.7</v>
      </c>
      <c r="AA77" s="155">
        <f>Z77/Y77</f>
        <v>8.4155336354749852E-2</v>
      </c>
      <c r="AB77" s="115">
        <v>0</v>
      </c>
      <c r="AC77" s="115">
        <f>AC17+AC27+AC33+AC38+AC48+AC54</f>
        <v>0</v>
      </c>
      <c r="AD77" s="115">
        <f>AD17+AD27+AD33+AD38+AD48+AD54</f>
        <v>0</v>
      </c>
      <c r="AE77" s="115">
        <v>0</v>
      </c>
      <c r="AF77" s="115">
        <f>AF17+AF27+AF33+AF38+AF48+AF54</f>
        <v>0</v>
      </c>
      <c r="AG77" s="115">
        <f>AG17+AG27+AG33+AG38+AG48+AG54</f>
        <v>0</v>
      </c>
      <c r="AH77" s="115">
        <v>0</v>
      </c>
      <c r="AI77" s="115">
        <f t="shared" ref="AI77:AQ77" si="87">AI17+AI27+AI33+AI38+AI48+AI54</f>
        <v>0</v>
      </c>
      <c r="AJ77" s="115">
        <f t="shared" si="87"/>
        <v>0</v>
      </c>
      <c r="AK77" s="115">
        <f t="shared" si="87"/>
        <v>0</v>
      </c>
      <c r="AL77" s="115">
        <f t="shared" si="87"/>
        <v>0</v>
      </c>
      <c r="AM77" s="115">
        <f t="shared" si="87"/>
        <v>0</v>
      </c>
      <c r="AN77" s="115">
        <f t="shared" si="87"/>
        <v>0</v>
      </c>
      <c r="AO77" s="115">
        <f t="shared" si="87"/>
        <v>0</v>
      </c>
      <c r="AP77" s="115">
        <f t="shared" si="87"/>
        <v>0</v>
      </c>
      <c r="AQ77" s="115">
        <f t="shared" si="87"/>
        <v>0</v>
      </c>
      <c r="AR77" s="116">
        <v>0</v>
      </c>
      <c r="AS77" s="116">
        <v>0</v>
      </c>
      <c r="AT77" s="162" t="s">
        <v>101</v>
      </c>
      <c r="AU77" s="163" t="s">
        <v>102</v>
      </c>
    </row>
    <row r="78" spans="1:47">
      <c r="AQ78" s="5"/>
      <c r="AR78" s="5"/>
      <c r="AS78" s="5"/>
      <c r="AT78" s="160"/>
      <c r="AU78" s="160"/>
    </row>
    <row r="79" spans="1:47">
      <c r="AQ79" s="5"/>
      <c r="AR79" s="5"/>
      <c r="AS79" s="5"/>
      <c r="AT79" s="160"/>
      <c r="AU79" s="160"/>
    </row>
    <row r="80" spans="1:47">
      <c r="AQ80" s="5"/>
      <c r="AR80" s="5"/>
      <c r="AS80" s="5"/>
      <c r="AT80" s="160"/>
      <c r="AU80" s="160"/>
    </row>
    <row r="81" spans="1:47">
      <c r="A81" s="46"/>
      <c r="B81" s="47" t="s">
        <v>38</v>
      </c>
      <c r="D81" s="61"/>
      <c r="E81" s="48"/>
      <c r="H81" s="47" t="s">
        <v>39</v>
      </c>
      <c r="P81" s="156"/>
      <c r="AQ81" s="5"/>
      <c r="AR81" s="5"/>
      <c r="AS81" s="5"/>
      <c r="AT81" s="160"/>
      <c r="AU81" s="160"/>
    </row>
    <row r="82" spans="1:47">
      <c r="A82" s="46"/>
      <c r="B82" s="47" t="s">
        <v>40</v>
      </c>
      <c r="D82" s="62"/>
      <c r="AQ82" s="5"/>
      <c r="AR82" s="5"/>
      <c r="AS82" s="5"/>
      <c r="AT82" s="160"/>
      <c r="AU82" s="160"/>
    </row>
    <row r="83" spans="1:47" ht="93.75">
      <c r="A83" s="46"/>
      <c r="B83" s="158" t="s">
        <v>96</v>
      </c>
      <c r="D83" s="249"/>
      <c r="E83" s="249"/>
      <c r="F83" s="249"/>
      <c r="H83" s="250" t="s">
        <v>99</v>
      </c>
      <c r="I83" s="250"/>
      <c r="J83" s="52"/>
      <c r="K83" s="52"/>
      <c r="AQ83" s="5"/>
      <c r="AR83" s="5"/>
      <c r="AS83" s="5"/>
      <c r="AT83" s="160"/>
      <c r="AU83" s="160"/>
    </row>
    <row r="84" spans="1:47">
      <c r="A84" s="46"/>
      <c r="B84" s="2" t="s">
        <v>97</v>
      </c>
      <c r="E84" s="1"/>
      <c r="F84" s="142"/>
      <c r="H84" s="53" t="s">
        <v>100</v>
      </c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N84" s="54"/>
      <c r="AO84" s="54"/>
      <c r="AP84" s="54"/>
      <c r="AQ84" s="5"/>
      <c r="AR84" s="5"/>
      <c r="AS84" s="5"/>
      <c r="AT84" s="160"/>
      <c r="AU84" s="160"/>
    </row>
    <row r="85" spans="1:47">
      <c r="A85" s="46"/>
      <c r="B85" s="142" t="s">
        <v>81</v>
      </c>
      <c r="D85" s="63"/>
      <c r="E85" s="142"/>
      <c r="F85" s="142"/>
      <c r="H85" s="1" t="s">
        <v>82</v>
      </c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N85" s="54"/>
      <c r="AO85" s="54"/>
      <c r="AP85" s="54"/>
      <c r="AQ85" s="5"/>
      <c r="AR85" s="5"/>
      <c r="AS85" s="5"/>
      <c r="AT85" s="160"/>
      <c r="AU85" s="160"/>
    </row>
    <row r="86" spans="1:47">
      <c r="B86" s="5" t="s">
        <v>98</v>
      </c>
      <c r="D86" s="64"/>
      <c r="E86" s="55"/>
      <c r="F86" s="55"/>
      <c r="K86" s="5"/>
      <c r="L86" s="5"/>
      <c r="M86" s="5"/>
      <c r="N86" s="5"/>
      <c r="O86" s="5"/>
      <c r="U86" s="5"/>
      <c r="V86" s="54"/>
      <c r="W86" s="54"/>
      <c r="X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O86" s="54"/>
      <c r="AP86" s="54"/>
      <c r="AQ86" s="5"/>
      <c r="AR86" s="5"/>
      <c r="AS86" s="5"/>
      <c r="AT86" s="160"/>
      <c r="AU86" s="160"/>
    </row>
    <row r="87" spans="1:47">
      <c r="K87" s="5"/>
      <c r="L87" s="5"/>
      <c r="M87" s="5"/>
      <c r="N87" s="5"/>
      <c r="O87" s="5"/>
      <c r="U87" s="5"/>
      <c r="V87" s="54"/>
      <c r="W87" s="54"/>
      <c r="X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O87" s="54"/>
      <c r="AP87" s="54"/>
      <c r="AQ87" s="5"/>
      <c r="AR87" s="5"/>
      <c r="AS87" s="5"/>
      <c r="AT87" s="160"/>
      <c r="AU87" s="160"/>
    </row>
    <row r="88" spans="1:47">
      <c r="K88" s="5"/>
      <c r="L88" s="5"/>
      <c r="M88" s="5"/>
      <c r="N88" s="5"/>
      <c r="O88" s="5"/>
      <c r="U88" s="5"/>
      <c r="V88" s="54"/>
      <c r="W88" s="54"/>
      <c r="X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O88" s="54"/>
      <c r="AP88" s="54"/>
      <c r="AQ88" s="5"/>
      <c r="AR88" s="5"/>
      <c r="AS88" s="5"/>
      <c r="AT88" s="160"/>
      <c r="AU88" s="160"/>
    </row>
    <row r="89" spans="1:47">
      <c r="J89" s="5"/>
      <c r="K89" s="5"/>
      <c r="L89" s="5"/>
      <c r="M89" s="5"/>
      <c r="N89" s="5"/>
      <c r="O89" s="5"/>
      <c r="U89" s="5"/>
      <c r="V89" s="54"/>
      <c r="W89" s="54"/>
      <c r="X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O89" s="54"/>
      <c r="AP89" s="54"/>
      <c r="AQ89" s="53"/>
      <c r="AR89" s="5"/>
      <c r="AS89" s="5"/>
      <c r="AT89" s="160"/>
      <c r="AU89" s="160"/>
    </row>
    <row r="90" spans="1:47">
      <c r="B90" s="5"/>
      <c r="E90" s="5"/>
      <c r="F90" s="5"/>
      <c r="G90" s="5"/>
      <c r="H90" s="5"/>
      <c r="I90" s="136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160"/>
      <c r="AU90" s="160"/>
    </row>
    <row r="91" spans="1:47">
      <c r="E91" s="5"/>
      <c r="F91" s="5"/>
      <c r="G91" s="5"/>
      <c r="H91" s="5"/>
      <c r="I91" s="136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160"/>
      <c r="AU91" s="160"/>
    </row>
    <row r="92" spans="1:47">
      <c r="E92" s="5"/>
      <c r="F92" s="5"/>
      <c r="G92" s="5"/>
      <c r="H92" s="5"/>
      <c r="I92" s="136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160"/>
      <c r="AU92" s="160"/>
    </row>
    <row r="93" spans="1:47">
      <c r="B93" s="68"/>
      <c r="C93" s="55"/>
      <c r="AQ93" s="5"/>
      <c r="AR93" s="5"/>
      <c r="AS93" s="5"/>
      <c r="AT93" s="160"/>
      <c r="AU93" s="160"/>
    </row>
    <row r="94" spans="1:47"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N94" s="56"/>
      <c r="AO94" s="56"/>
      <c r="AP94" s="56"/>
      <c r="AQ94" s="5"/>
      <c r="AR94" s="5"/>
      <c r="AS94" s="5"/>
      <c r="AT94" s="160"/>
      <c r="AU94" s="160"/>
    </row>
    <row r="95" spans="1:47"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N95" s="56"/>
      <c r="AO95" s="56"/>
      <c r="AP95" s="56"/>
      <c r="AQ95" s="5"/>
      <c r="AR95" s="5"/>
      <c r="AS95" s="5"/>
      <c r="AT95" s="160"/>
      <c r="AU95" s="160"/>
    </row>
    <row r="96" spans="1:47"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N96" s="56"/>
      <c r="AO96" s="56"/>
      <c r="AP96" s="56"/>
      <c r="AQ96" s="5"/>
      <c r="AR96" s="5"/>
      <c r="AS96" s="5"/>
      <c r="AT96" s="160"/>
      <c r="AU96" s="160"/>
    </row>
    <row r="97" spans="43:47">
      <c r="AQ97" s="5"/>
      <c r="AR97" s="5"/>
      <c r="AS97" s="5"/>
      <c r="AT97" s="160"/>
      <c r="AU97" s="160"/>
    </row>
    <row r="98" spans="43:47">
      <c r="AQ98" s="5"/>
      <c r="AR98" s="5"/>
      <c r="AS98" s="5"/>
      <c r="AT98" s="160"/>
      <c r="AU98" s="160"/>
    </row>
    <row r="99" spans="43:47">
      <c r="AQ99" s="5"/>
      <c r="AR99" s="5"/>
      <c r="AS99" s="5"/>
      <c r="AT99" s="160"/>
      <c r="AU99" s="160"/>
    </row>
    <row r="100" spans="43:47">
      <c r="AQ100" s="5"/>
      <c r="AR100" s="5"/>
      <c r="AS100" s="5"/>
      <c r="AT100" s="160"/>
      <c r="AU100" s="160"/>
    </row>
    <row r="101" spans="43:47">
      <c r="AQ101" s="5"/>
      <c r="AR101" s="5"/>
      <c r="AS101" s="5"/>
      <c r="AT101" s="160"/>
      <c r="AU101" s="160"/>
    </row>
    <row r="102" spans="43:47">
      <c r="AQ102" s="5"/>
      <c r="AR102" s="5"/>
      <c r="AS102" s="5"/>
      <c r="AT102" s="160"/>
      <c r="AU102" s="160"/>
    </row>
    <row r="103" spans="43:47">
      <c r="AQ103" s="5"/>
      <c r="AR103" s="5"/>
      <c r="AS103" s="5"/>
      <c r="AT103" s="160"/>
      <c r="AU103" s="160"/>
    </row>
    <row r="104" spans="43:47">
      <c r="AQ104" s="5"/>
      <c r="AR104" s="5"/>
      <c r="AS104" s="5"/>
    </row>
    <row r="105" spans="43:47">
      <c r="AQ105" s="5"/>
      <c r="AR105" s="5"/>
      <c r="AS105" s="5"/>
    </row>
  </sheetData>
  <mergeCells count="83">
    <mergeCell ref="V8:X8"/>
    <mergeCell ref="A2:AU2"/>
    <mergeCell ref="A3:AU3"/>
    <mergeCell ref="A4:AU4"/>
    <mergeCell ref="A5:AU5"/>
    <mergeCell ref="A6:AU6"/>
    <mergeCell ref="A8:A9"/>
    <mergeCell ref="B8:B9"/>
    <mergeCell ref="C8:C9"/>
    <mergeCell ref="D8:D9"/>
    <mergeCell ref="E8:E9"/>
    <mergeCell ref="F8:H8"/>
    <mergeCell ref="J8:L8"/>
    <mergeCell ref="M8:O8"/>
    <mergeCell ref="P8:R8"/>
    <mergeCell ref="S8:U8"/>
    <mergeCell ref="AU16:AU20"/>
    <mergeCell ref="AQ8:AS8"/>
    <mergeCell ref="AT8:AT9"/>
    <mergeCell ref="AU8:AU9"/>
    <mergeCell ref="A11:A15"/>
    <mergeCell ref="B11:B15"/>
    <mergeCell ref="C11:C15"/>
    <mergeCell ref="D11:D15"/>
    <mergeCell ref="AT11:AT15"/>
    <mergeCell ref="AU11:AU15"/>
    <mergeCell ref="Y8:AA8"/>
    <mergeCell ref="AB8:AD8"/>
    <mergeCell ref="AE8:AG8"/>
    <mergeCell ref="AH8:AJ8"/>
    <mergeCell ref="AK8:AM8"/>
    <mergeCell ref="AN8:AP8"/>
    <mergeCell ref="A16:A20"/>
    <mergeCell ref="B16:B20"/>
    <mergeCell ref="C16:C20"/>
    <mergeCell ref="D16:D20"/>
    <mergeCell ref="AT16:AT20"/>
    <mergeCell ref="AU27:AU31"/>
    <mergeCell ref="A21:A25"/>
    <mergeCell ref="B21:B25"/>
    <mergeCell ref="C21:C25"/>
    <mergeCell ref="D21:D25"/>
    <mergeCell ref="AT21:AT25"/>
    <mergeCell ref="AU21:AU25"/>
    <mergeCell ref="A27:A31"/>
    <mergeCell ref="B27:B31"/>
    <mergeCell ref="C27:C31"/>
    <mergeCell ref="D27:D31"/>
    <mergeCell ref="AT27:AT31"/>
    <mergeCell ref="AU37:AU41"/>
    <mergeCell ref="A32:A36"/>
    <mergeCell ref="B32:B36"/>
    <mergeCell ref="C32:C36"/>
    <mergeCell ref="D32:D36"/>
    <mergeCell ref="AT32:AT36"/>
    <mergeCell ref="AU32:AU36"/>
    <mergeCell ref="A37:A41"/>
    <mergeCell ref="B37:B41"/>
    <mergeCell ref="C37:C41"/>
    <mergeCell ref="D37:D41"/>
    <mergeCell ref="AT37:AT41"/>
    <mergeCell ref="AU48:AU52"/>
    <mergeCell ref="A43:A47"/>
    <mergeCell ref="B43:B47"/>
    <mergeCell ref="C43:C47"/>
    <mergeCell ref="D43:D47"/>
    <mergeCell ref="AT43:AT47"/>
    <mergeCell ref="AU43:AU47"/>
    <mergeCell ref="A48:A52"/>
    <mergeCell ref="B48:B52"/>
    <mergeCell ref="C48:C52"/>
    <mergeCell ref="D48:D52"/>
    <mergeCell ref="AT48:AT52"/>
    <mergeCell ref="A53:D57"/>
    <mergeCell ref="AT53:AT56"/>
    <mergeCell ref="AU53:AU56"/>
    <mergeCell ref="C77:D77"/>
    <mergeCell ref="D83:F83"/>
    <mergeCell ref="H83:I83"/>
    <mergeCell ref="A58:D61"/>
    <mergeCell ref="A62:D65"/>
    <mergeCell ref="A66:D69"/>
    <mergeCell ref="A70:D73"/>
  </mergeCells>
  <conditionalFormatting sqref="I28:I31 I33:I36 I49:I52 I22:I26 I11:I15 I17:I20 I38:I47">
    <cfRule type="cellIs" dxfId="0" priority="2" stopIfTrue="1" operator="notEqual">
      <formula>#REF!</formula>
    </cfRule>
  </conditionalFormatting>
  <pageMargins left="0.70866141732283472" right="0.70866141732283472" top="0.33" bottom="0.32" header="0.31496062992125984" footer="0.31496062992125984"/>
  <pageSetup paperSize="9" scale="18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"Улучшение..." 2020</vt:lpstr>
      <vt:lpstr>на 01.04.2020</vt:lpstr>
      <vt:lpstr>на 01.07.2020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</dc:creator>
  <cp:lastModifiedBy>Аристархова Елена Викторовна</cp:lastModifiedBy>
  <cp:lastPrinted>2020-07-16T07:29:12Z</cp:lastPrinted>
  <dcterms:created xsi:type="dcterms:W3CDTF">2018-12-26T12:05:13Z</dcterms:created>
  <dcterms:modified xsi:type="dcterms:W3CDTF">2020-07-17T10:03:41Z</dcterms:modified>
</cp:coreProperties>
</file>