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4 кв. (Таб1)" sheetId="23" r:id="rId1"/>
    <sheet name="Таб2  (2)" sheetId="25" r:id="rId2"/>
  </sheets>
  <definedNames>
    <definedName name="_xlnm.Print_Titles" localSheetId="0">'4 кв. (Таб1)'!$7:$10</definedName>
    <definedName name="_xlnm.Print_Area" localSheetId="0">'4 кв. (Таб1)'!$A$1:$AS$143</definedName>
  </definedNames>
  <calcPr calcId="125725" refMode="R1C1"/>
</workbook>
</file>

<file path=xl/calcChain.xml><?xml version="1.0" encoding="utf-8"?>
<calcChain xmlns="http://schemas.openxmlformats.org/spreadsheetml/2006/main">
  <c r="F96" i="23"/>
  <c r="F95"/>
  <c r="AR3" l="1"/>
  <c r="W62"/>
  <c r="AK30"/>
  <c r="G18"/>
  <c r="F16" i="25"/>
  <c r="AG21" i="23"/>
  <c r="E20"/>
  <c r="AP134"/>
  <c r="AO134"/>
  <c r="AP133"/>
  <c r="AO133"/>
  <c r="AP132"/>
  <c r="AO132"/>
  <c r="AP131"/>
  <c r="AO131"/>
  <c r="AO130"/>
  <c r="AM134"/>
  <c r="AL134"/>
  <c r="AM133"/>
  <c r="AM132"/>
  <c r="AM131"/>
  <c r="AG134"/>
  <c r="AF134"/>
  <c r="AG133"/>
  <c r="AG132"/>
  <c r="AF132"/>
  <c r="AG131"/>
  <c r="AF131"/>
  <c r="AJ134"/>
  <c r="AI134"/>
  <c r="AJ133"/>
  <c r="AI133"/>
  <c r="AJ132"/>
  <c r="AI132"/>
  <c r="AJ131"/>
  <c r="AI131"/>
  <c r="AD134"/>
  <c r="AC134"/>
  <c r="AD133"/>
  <c r="AC133"/>
  <c r="AD132"/>
  <c r="AC132"/>
  <c r="AD131"/>
  <c r="AC131"/>
  <c r="AA134"/>
  <c r="Z134"/>
  <c r="AA133"/>
  <c r="Z133"/>
  <c r="AA132"/>
  <c r="Z132"/>
  <c r="AA131"/>
  <c r="Z131"/>
  <c r="X134"/>
  <c r="W134"/>
  <c r="X133"/>
  <c r="X132"/>
  <c r="W132"/>
  <c r="X131"/>
  <c r="W131"/>
  <c r="U134"/>
  <c r="T134"/>
  <c r="U133"/>
  <c r="T133"/>
  <c r="U132"/>
  <c r="T132"/>
  <c r="U131"/>
  <c r="T131"/>
  <c r="R134"/>
  <c r="Q134"/>
  <c r="R133"/>
  <c r="Q133"/>
  <c r="R132"/>
  <c r="Q132"/>
  <c r="R131"/>
  <c r="Q131"/>
  <c r="O134"/>
  <c r="N134"/>
  <c r="O133"/>
  <c r="N133"/>
  <c r="O132"/>
  <c r="N132"/>
  <c r="O131"/>
  <c r="N131"/>
  <c r="L134"/>
  <c r="K134"/>
  <c r="L133"/>
  <c r="K133"/>
  <c r="L132"/>
  <c r="K132"/>
  <c r="L131"/>
  <c r="K131"/>
  <c r="I134"/>
  <c r="H134"/>
  <c r="I133"/>
  <c r="H133"/>
  <c r="I132"/>
  <c r="H132"/>
  <c r="I131"/>
  <c r="H131"/>
  <c r="F131"/>
  <c r="F134"/>
  <c r="E131"/>
  <c r="E134"/>
  <c r="AQ128"/>
  <c r="AN128"/>
  <c r="AK128"/>
  <c r="AH128"/>
  <c r="AE128"/>
  <c r="AB128"/>
  <c r="W128"/>
  <c r="Y128" s="1"/>
  <c r="V128"/>
  <c r="S128"/>
  <c r="P128"/>
  <c r="M128"/>
  <c r="F128"/>
  <c r="E128"/>
  <c r="F127"/>
  <c r="E127"/>
  <c r="AP125"/>
  <c r="AO125"/>
  <c r="AM125"/>
  <c r="AL125"/>
  <c r="AJ125"/>
  <c r="AI125"/>
  <c r="AG125"/>
  <c r="AF125"/>
  <c r="AD125"/>
  <c r="AC125"/>
  <c r="AA125"/>
  <c r="Z125"/>
  <c r="X125"/>
  <c r="W125"/>
  <c r="U125"/>
  <c r="T125"/>
  <c r="R125"/>
  <c r="Q125"/>
  <c r="O125"/>
  <c r="N125"/>
  <c r="L125"/>
  <c r="K125"/>
  <c r="I125"/>
  <c r="H125"/>
  <c r="F125"/>
  <c r="E125"/>
  <c r="H111"/>
  <c r="I111"/>
  <c r="K111"/>
  <c r="L111"/>
  <c r="N111"/>
  <c r="O111"/>
  <c r="Q111"/>
  <c r="R111"/>
  <c r="T111"/>
  <c r="U111"/>
  <c r="W111"/>
  <c r="X111"/>
  <c r="Z111"/>
  <c r="AA111"/>
  <c r="AC111"/>
  <c r="AD111"/>
  <c r="AF111"/>
  <c r="AG111"/>
  <c r="AI111"/>
  <c r="AJ111"/>
  <c r="AL111"/>
  <c r="AM111"/>
  <c r="AO111"/>
  <c r="AP111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F111"/>
  <c r="F114"/>
  <c r="E111"/>
  <c r="E114"/>
  <c r="M105"/>
  <c r="P105"/>
  <c r="S105"/>
  <c r="V105"/>
  <c r="Y105"/>
  <c r="AB105"/>
  <c r="AE105"/>
  <c r="AH105"/>
  <c r="AK105"/>
  <c r="AN105"/>
  <c r="AQ105"/>
  <c r="J106"/>
  <c r="M106"/>
  <c r="P106"/>
  <c r="S106"/>
  <c r="V106"/>
  <c r="Y106"/>
  <c r="AB106"/>
  <c r="AE106"/>
  <c r="AH106"/>
  <c r="AN106"/>
  <c r="AQ106"/>
  <c r="M108"/>
  <c r="P108"/>
  <c r="S108"/>
  <c r="V108"/>
  <c r="Y108"/>
  <c r="AB108"/>
  <c r="AE108"/>
  <c r="AH108"/>
  <c r="AK108"/>
  <c r="AN108"/>
  <c r="AQ108"/>
  <c r="G114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E98"/>
  <c r="D98"/>
  <c r="AP97"/>
  <c r="AP108" s="1"/>
  <c r="AO97"/>
  <c r="AO108" s="1"/>
  <c r="AM97"/>
  <c r="AM108" s="1"/>
  <c r="AL97"/>
  <c r="AL108" s="1"/>
  <c r="AJ97"/>
  <c r="AJ108" s="1"/>
  <c r="AI97"/>
  <c r="AI108" s="1"/>
  <c r="AG97"/>
  <c r="AG108" s="1"/>
  <c r="AF97"/>
  <c r="AF108" s="1"/>
  <c r="AD97"/>
  <c r="AD108" s="1"/>
  <c r="AC97"/>
  <c r="AC108" s="1"/>
  <c r="AA97"/>
  <c r="AA108" s="1"/>
  <c r="Z97"/>
  <c r="Z108" s="1"/>
  <c r="X97"/>
  <c r="X108" s="1"/>
  <c r="W97"/>
  <c r="W108" s="1"/>
  <c r="U97"/>
  <c r="U108" s="1"/>
  <c r="T97"/>
  <c r="T108" s="1"/>
  <c r="R97"/>
  <c r="R108" s="1"/>
  <c r="Q97"/>
  <c r="Q108" s="1"/>
  <c r="O97"/>
  <c r="O108" s="1"/>
  <c r="N97"/>
  <c r="N108" s="1"/>
  <c r="L97"/>
  <c r="L108" s="1"/>
  <c r="K97"/>
  <c r="K108" s="1"/>
  <c r="J97"/>
  <c r="J108" s="1"/>
  <c r="I97"/>
  <c r="I108" s="1"/>
  <c r="H97"/>
  <c r="H108" s="1"/>
  <c r="G97"/>
  <c r="G108" s="1"/>
  <c r="J94"/>
  <c r="J105" s="1"/>
  <c r="G94"/>
  <c r="G105" s="1"/>
  <c r="AP91"/>
  <c r="AO91"/>
  <c r="AM91"/>
  <c r="AL91"/>
  <c r="AJ91"/>
  <c r="AI91"/>
  <c r="AG91"/>
  <c r="AF91"/>
  <c r="AD91"/>
  <c r="AC91"/>
  <c r="AA91"/>
  <c r="Z91"/>
  <c r="X91"/>
  <c r="W91"/>
  <c r="U91"/>
  <c r="T91"/>
  <c r="R91"/>
  <c r="Q91"/>
  <c r="O91"/>
  <c r="N91"/>
  <c r="L91"/>
  <c r="K91"/>
  <c r="I91"/>
  <c r="H91"/>
  <c r="AP90"/>
  <c r="AO90"/>
  <c r="AM90"/>
  <c r="AL90"/>
  <c r="AJ90"/>
  <c r="AI90"/>
  <c r="AG90"/>
  <c r="AF90"/>
  <c r="AD90"/>
  <c r="AC90"/>
  <c r="AA90"/>
  <c r="Z90"/>
  <c r="X90"/>
  <c r="W90"/>
  <c r="U90"/>
  <c r="T90"/>
  <c r="R90"/>
  <c r="Q90"/>
  <c r="O90"/>
  <c r="N90"/>
  <c r="L90"/>
  <c r="K90"/>
  <c r="I90"/>
  <c r="H90"/>
  <c r="AO89"/>
  <c r="AM89"/>
  <c r="AL89"/>
  <c r="AJ89"/>
  <c r="AI89"/>
  <c r="AG89"/>
  <c r="AF89"/>
  <c r="AD89"/>
  <c r="AC89"/>
  <c r="AA89"/>
  <c r="Z89"/>
  <c r="X89"/>
  <c r="W89"/>
  <c r="U89"/>
  <c r="T89"/>
  <c r="R89"/>
  <c r="Q89"/>
  <c r="O89"/>
  <c r="N89"/>
  <c r="L89"/>
  <c r="K89"/>
  <c r="I89"/>
  <c r="H89"/>
  <c r="F89"/>
  <c r="E89"/>
  <c r="F85"/>
  <c r="F91" s="1"/>
  <c r="E85"/>
  <c r="E91" s="1"/>
  <c r="F84"/>
  <c r="E84"/>
  <c r="AP82"/>
  <c r="AO82"/>
  <c r="AM82"/>
  <c r="AL82"/>
  <c r="AL88" s="1"/>
  <c r="AJ82"/>
  <c r="AI82"/>
  <c r="AG82"/>
  <c r="AG88" s="1"/>
  <c r="AF82"/>
  <c r="AF88" s="1"/>
  <c r="AD82"/>
  <c r="AC82"/>
  <c r="AA82"/>
  <c r="AA88" s="1"/>
  <c r="Z82"/>
  <c r="Z88" s="1"/>
  <c r="X82"/>
  <c r="W82"/>
  <c r="U82"/>
  <c r="U88" s="1"/>
  <c r="T82"/>
  <c r="T88" s="1"/>
  <c r="R82"/>
  <c r="Q82"/>
  <c r="O82"/>
  <c r="O88" s="1"/>
  <c r="N82"/>
  <c r="N88" s="1"/>
  <c r="L82"/>
  <c r="K82"/>
  <c r="I82"/>
  <c r="I88" s="1"/>
  <c r="H82"/>
  <c r="H88" s="1"/>
  <c r="F82"/>
  <c r="E82"/>
  <c r="AP74"/>
  <c r="AP113" s="1"/>
  <c r="AO74"/>
  <c r="AM74"/>
  <c r="AM113" s="1"/>
  <c r="AL74"/>
  <c r="AL113" s="1"/>
  <c r="AJ74"/>
  <c r="AJ113" s="1"/>
  <c r="AI74"/>
  <c r="AI113" s="1"/>
  <c r="AG74"/>
  <c r="AG113" s="1"/>
  <c r="AD74"/>
  <c r="AD113" s="1"/>
  <c r="AC74"/>
  <c r="AC113" s="1"/>
  <c r="AA74"/>
  <c r="AA113" s="1"/>
  <c r="Z74"/>
  <c r="Z113" s="1"/>
  <c r="X74"/>
  <c r="X113" s="1"/>
  <c r="U74"/>
  <c r="U113" s="1"/>
  <c r="T74"/>
  <c r="T113" s="1"/>
  <c r="R74"/>
  <c r="R113" s="1"/>
  <c r="Q74"/>
  <c r="Q113" s="1"/>
  <c r="O74"/>
  <c r="O113" s="1"/>
  <c r="L74"/>
  <c r="L113" s="1"/>
  <c r="K74"/>
  <c r="K113" s="1"/>
  <c r="I74"/>
  <c r="I113" s="1"/>
  <c r="H74"/>
  <c r="H113" s="1"/>
  <c r="AP73"/>
  <c r="AP112" s="1"/>
  <c r="AO73"/>
  <c r="AO112" s="1"/>
  <c r="AM73"/>
  <c r="AM112" s="1"/>
  <c r="AL73"/>
  <c r="AL112" s="1"/>
  <c r="AJ73"/>
  <c r="AJ112" s="1"/>
  <c r="AI73"/>
  <c r="AI112" s="1"/>
  <c r="AG73"/>
  <c r="AG112" s="1"/>
  <c r="AF73"/>
  <c r="AF112" s="1"/>
  <c r="AD73"/>
  <c r="AD112" s="1"/>
  <c r="AC73"/>
  <c r="AC112" s="1"/>
  <c r="AA73"/>
  <c r="AA112" s="1"/>
  <c r="Z73"/>
  <c r="Z112" s="1"/>
  <c r="X73"/>
  <c r="X112" s="1"/>
  <c r="W73"/>
  <c r="W112" s="1"/>
  <c r="U73"/>
  <c r="U112" s="1"/>
  <c r="T73"/>
  <c r="T112" s="1"/>
  <c r="R73"/>
  <c r="R112" s="1"/>
  <c r="Q73"/>
  <c r="Q112" s="1"/>
  <c r="O73"/>
  <c r="O112" s="1"/>
  <c r="N73"/>
  <c r="N112" s="1"/>
  <c r="L73"/>
  <c r="L112" s="1"/>
  <c r="K73"/>
  <c r="K112" s="1"/>
  <c r="I73"/>
  <c r="I112" s="1"/>
  <c r="H73"/>
  <c r="H112" s="1"/>
  <c r="AQ69"/>
  <c r="AN69"/>
  <c r="AK69"/>
  <c r="AH69"/>
  <c r="AE69"/>
  <c r="AB69"/>
  <c r="Y69"/>
  <c r="V69"/>
  <c r="S69"/>
  <c r="P69"/>
  <c r="F69"/>
  <c r="E69"/>
  <c r="F68"/>
  <c r="E68"/>
  <c r="E66" s="1"/>
  <c r="AP66"/>
  <c r="AO66"/>
  <c r="AM66"/>
  <c r="AL66"/>
  <c r="AJ66"/>
  <c r="AI66"/>
  <c r="AG66"/>
  <c r="AF66"/>
  <c r="AD66"/>
  <c r="AC66"/>
  <c r="AA66"/>
  <c r="Z66"/>
  <c r="X66"/>
  <c r="W66"/>
  <c r="U66"/>
  <c r="T66"/>
  <c r="R66"/>
  <c r="Q66"/>
  <c r="O66"/>
  <c r="N66"/>
  <c r="L66"/>
  <c r="K66"/>
  <c r="I66"/>
  <c r="H66"/>
  <c r="F66"/>
  <c r="F65"/>
  <c r="AQ62"/>
  <c r="AN62"/>
  <c r="AK62"/>
  <c r="AF62"/>
  <c r="AF74" s="1"/>
  <c r="AF113" s="1"/>
  <c r="AE62"/>
  <c r="W74"/>
  <c r="W113" s="1"/>
  <c r="V62"/>
  <c r="S62"/>
  <c r="N62"/>
  <c r="N74" s="1"/>
  <c r="N113" s="1"/>
  <c r="M62"/>
  <c r="J62"/>
  <c r="F62"/>
  <c r="F61"/>
  <c r="E61"/>
  <c r="AP59"/>
  <c r="AO59"/>
  <c r="AO71" s="1"/>
  <c r="AM59"/>
  <c r="AL59"/>
  <c r="AL71" s="1"/>
  <c r="AJ59"/>
  <c r="AI59"/>
  <c r="AI71" s="1"/>
  <c r="AG59"/>
  <c r="AF59"/>
  <c r="AF71" s="1"/>
  <c r="AD59"/>
  <c r="AC59"/>
  <c r="AC71" s="1"/>
  <c r="AA59"/>
  <c r="Z59"/>
  <c r="Z71" s="1"/>
  <c r="X59"/>
  <c r="W59"/>
  <c r="W71" s="1"/>
  <c r="U59"/>
  <c r="T59"/>
  <c r="T71" s="1"/>
  <c r="R59"/>
  <c r="Q59"/>
  <c r="Q71" s="1"/>
  <c r="O59"/>
  <c r="L59"/>
  <c r="K59"/>
  <c r="I59"/>
  <c r="H59"/>
  <c r="F55"/>
  <c r="F97" s="1"/>
  <c r="AP52"/>
  <c r="AP94" s="1"/>
  <c r="AP105" s="1"/>
  <c r="AO52"/>
  <c r="AO94" s="1"/>
  <c r="AO105" s="1"/>
  <c r="AM52"/>
  <c r="AM94" s="1"/>
  <c r="AM105" s="1"/>
  <c r="AL52"/>
  <c r="AL94" s="1"/>
  <c r="AJ52"/>
  <c r="AJ94" s="1"/>
  <c r="AJ105" s="1"/>
  <c r="AI52"/>
  <c r="AI94" s="1"/>
  <c r="AG52"/>
  <c r="AG94" s="1"/>
  <c r="AG105" s="1"/>
  <c r="AF52"/>
  <c r="AF94" s="1"/>
  <c r="AD52"/>
  <c r="AD94" s="1"/>
  <c r="AD105" s="1"/>
  <c r="AC52"/>
  <c r="AC94" s="1"/>
  <c r="AC105" s="1"/>
  <c r="AA52"/>
  <c r="AA94" s="1"/>
  <c r="AA105" s="1"/>
  <c r="Z52"/>
  <c r="Z94" s="1"/>
  <c r="X52"/>
  <c r="X94" s="1"/>
  <c r="X105" s="1"/>
  <c r="W52"/>
  <c r="W94" s="1"/>
  <c r="W105" s="1"/>
  <c r="U52"/>
  <c r="U94" s="1"/>
  <c r="U105" s="1"/>
  <c r="T52"/>
  <c r="T94" s="1"/>
  <c r="R52"/>
  <c r="R94" s="1"/>
  <c r="R105" s="1"/>
  <c r="Q52"/>
  <c r="Q94" s="1"/>
  <c r="Q105" s="1"/>
  <c r="O52"/>
  <c r="O94" s="1"/>
  <c r="O105" s="1"/>
  <c r="N52"/>
  <c r="N94" s="1"/>
  <c r="N105" s="1"/>
  <c r="L52"/>
  <c r="L94" s="1"/>
  <c r="L105" s="1"/>
  <c r="K52"/>
  <c r="K94" s="1"/>
  <c r="I52"/>
  <c r="I94" s="1"/>
  <c r="I105" s="1"/>
  <c r="H52"/>
  <c r="H94" s="1"/>
  <c r="H105" s="1"/>
  <c r="F50"/>
  <c r="E50"/>
  <c r="F49"/>
  <c r="F48" s="1"/>
  <c r="E49"/>
  <c r="E48" s="1"/>
  <c r="AP48"/>
  <c r="AO48"/>
  <c r="AM48"/>
  <c r="AL48"/>
  <c r="AJ48"/>
  <c r="AI48"/>
  <c r="AG48"/>
  <c r="AF48"/>
  <c r="AA48"/>
  <c r="Z48"/>
  <c r="X48"/>
  <c r="W48"/>
  <c r="U48"/>
  <c r="T48"/>
  <c r="R48"/>
  <c r="Q48"/>
  <c r="O48"/>
  <c r="N48"/>
  <c r="L48"/>
  <c r="K48"/>
  <c r="I48"/>
  <c r="H48"/>
  <c r="F46"/>
  <c r="E46"/>
  <c r="F45"/>
  <c r="E45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F43"/>
  <c r="E43"/>
  <c r="F41"/>
  <c r="E41"/>
  <c r="F40"/>
  <c r="F38" s="1"/>
  <c r="E40"/>
  <c r="E38" s="1"/>
  <c r="AP38"/>
  <c r="AM38"/>
  <c r="AL38"/>
  <c r="AJ38"/>
  <c r="AI38"/>
  <c r="AG38"/>
  <c r="AD38"/>
  <c r="AC38"/>
  <c r="AA38"/>
  <c r="Z38"/>
  <c r="X38"/>
  <c r="W38"/>
  <c r="U38"/>
  <c r="T38"/>
  <c r="R38"/>
  <c r="Q38"/>
  <c r="O38"/>
  <c r="N38"/>
  <c r="L38"/>
  <c r="K38"/>
  <c r="I38"/>
  <c r="H38"/>
  <c r="W33"/>
  <c r="F36"/>
  <c r="E36"/>
  <c r="F35"/>
  <c r="E35"/>
  <c r="AP33"/>
  <c r="AM33"/>
  <c r="AL33"/>
  <c r="AJ33"/>
  <c r="AI33"/>
  <c r="AG33"/>
  <c r="AF33"/>
  <c r="AD33"/>
  <c r="AC33"/>
  <c r="AA33"/>
  <c r="Z33"/>
  <c r="X33"/>
  <c r="U33"/>
  <c r="T33"/>
  <c r="R33"/>
  <c r="Q33"/>
  <c r="O33"/>
  <c r="N33"/>
  <c r="L33"/>
  <c r="K33"/>
  <c r="I33"/>
  <c r="H33"/>
  <c r="F33"/>
  <c r="AF31"/>
  <c r="AF28" s="1"/>
  <c r="F31"/>
  <c r="F133" s="1"/>
  <c r="E31"/>
  <c r="F30"/>
  <c r="F132" s="1"/>
  <c r="E30"/>
  <c r="E132" s="1"/>
  <c r="AP28"/>
  <c r="AP130" s="1"/>
  <c r="AM28"/>
  <c r="AM130" s="1"/>
  <c r="AL28"/>
  <c r="AJ28"/>
  <c r="AJ130" s="1"/>
  <c r="AI28"/>
  <c r="AI130" s="1"/>
  <c r="AG28"/>
  <c r="AG130" s="1"/>
  <c r="AD28"/>
  <c r="AC28"/>
  <c r="AA28"/>
  <c r="Z28"/>
  <c r="X28"/>
  <c r="W28"/>
  <c r="W130" s="1"/>
  <c r="U28"/>
  <c r="U130" s="1"/>
  <c r="T28"/>
  <c r="T130" s="1"/>
  <c r="R28"/>
  <c r="R130" s="1"/>
  <c r="Q28"/>
  <c r="Q130" s="1"/>
  <c r="O28"/>
  <c r="O130" s="1"/>
  <c r="N28"/>
  <c r="N130" s="1"/>
  <c r="L28"/>
  <c r="L130" s="1"/>
  <c r="K28"/>
  <c r="K130" s="1"/>
  <c r="I28"/>
  <c r="I130" s="1"/>
  <c r="H28"/>
  <c r="H130" s="1"/>
  <c r="F27"/>
  <c r="F21" s="1"/>
  <c r="AQ25"/>
  <c r="AN25"/>
  <c r="AK25"/>
  <c r="AH25"/>
  <c r="AE25"/>
  <c r="AB25"/>
  <c r="W25"/>
  <c r="Y25" s="1"/>
  <c r="V25"/>
  <c r="S25"/>
  <c r="P25"/>
  <c r="M25"/>
  <c r="F25"/>
  <c r="F24"/>
  <c r="F18" s="1"/>
  <c r="E24"/>
  <c r="E18" s="1"/>
  <c r="AP22"/>
  <c r="AP16" s="1"/>
  <c r="AO22"/>
  <c r="AM22"/>
  <c r="AL22"/>
  <c r="AJ22"/>
  <c r="AI22"/>
  <c r="AG22"/>
  <c r="AF22"/>
  <c r="AD22"/>
  <c r="AC22"/>
  <c r="AA22"/>
  <c r="Z22"/>
  <c r="X22"/>
  <c r="X16" s="1"/>
  <c r="X51" s="1"/>
  <c r="U22"/>
  <c r="T22"/>
  <c r="R22"/>
  <c r="Q22"/>
  <c r="O22"/>
  <c r="N22"/>
  <c r="L22"/>
  <c r="K22"/>
  <c r="I22"/>
  <c r="H22"/>
  <c r="E97"/>
  <c r="E108" s="1"/>
  <c r="AP19"/>
  <c r="AP54" s="1"/>
  <c r="AO19"/>
  <c r="AO54" s="1"/>
  <c r="AM19"/>
  <c r="AM54" s="1"/>
  <c r="AL19"/>
  <c r="AL54" s="1"/>
  <c r="AJ19"/>
  <c r="AJ54" s="1"/>
  <c r="AI19"/>
  <c r="AG19"/>
  <c r="AG54" s="1"/>
  <c r="AF19"/>
  <c r="AF54" s="1"/>
  <c r="AD19"/>
  <c r="AD54" s="1"/>
  <c r="AC19"/>
  <c r="AC54" s="1"/>
  <c r="AA19"/>
  <c r="AA54" s="1"/>
  <c r="Z19"/>
  <c r="Z54" s="1"/>
  <c r="X19"/>
  <c r="X54" s="1"/>
  <c r="U19"/>
  <c r="U54" s="1"/>
  <c r="T19"/>
  <c r="T54" s="1"/>
  <c r="R19"/>
  <c r="R54" s="1"/>
  <c r="Q19"/>
  <c r="Q54" s="1"/>
  <c r="O19"/>
  <c r="O54" s="1"/>
  <c r="N19"/>
  <c r="N54" s="1"/>
  <c r="L19"/>
  <c r="L54" s="1"/>
  <c r="K19"/>
  <c r="K54" s="1"/>
  <c r="I19"/>
  <c r="I54" s="1"/>
  <c r="H19"/>
  <c r="H54" s="1"/>
  <c r="AP18"/>
  <c r="AP53" s="1"/>
  <c r="AO18"/>
  <c r="AO53" s="1"/>
  <c r="AM18"/>
  <c r="AM53" s="1"/>
  <c r="AL18"/>
  <c r="AL53" s="1"/>
  <c r="AJ18"/>
  <c r="AJ53" s="1"/>
  <c r="AI18"/>
  <c r="AI53" s="1"/>
  <c r="AG18"/>
  <c r="AG53" s="1"/>
  <c r="AF18"/>
  <c r="AF53" s="1"/>
  <c r="AD18"/>
  <c r="AD53" s="1"/>
  <c r="AC18"/>
  <c r="AC53" s="1"/>
  <c r="AA18"/>
  <c r="AA53" s="1"/>
  <c r="Z18"/>
  <c r="Z53" s="1"/>
  <c r="X18"/>
  <c r="X53" s="1"/>
  <c r="W18"/>
  <c r="W53" s="1"/>
  <c r="U18"/>
  <c r="U53" s="1"/>
  <c r="T18"/>
  <c r="T53" s="1"/>
  <c r="R18"/>
  <c r="R53" s="1"/>
  <c r="Q18"/>
  <c r="Q53" s="1"/>
  <c r="O18"/>
  <c r="O53" s="1"/>
  <c r="N18"/>
  <c r="N53" s="1"/>
  <c r="L18"/>
  <c r="L53" s="1"/>
  <c r="K18"/>
  <c r="K53" s="1"/>
  <c r="I18"/>
  <c r="I53" s="1"/>
  <c r="H18"/>
  <c r="H53" s="1"/>
  <c r="F17"/>
  <c r="F52" s="1"/>
  <c r="F94" s="1"/>
  <c r="F105" s="1"/>
  <c r="E17"/>
  <c r="E52" s="1"/>
  <c r="E94" s="1"/>
  <c r="E105" s="1"/>
  <c r="AL16"/>
  <c r="AL51" s="1"/>
  <c r="L16"/>
  <c r="L51" s="1"/>
  <c r="E15"/>
  <c r="AK19" l="1"/>
  <c r="AK28"/>
  <c r="E133"/>
  <c r="E33"/>
  <c r="G33" s="1"/>
  <c r="F28"/>
  <c r="F130" s="1"/>
  <c r="X130"/>
  <c r="AA130"/>
  <c r="AD130"/>
  <c r="Y130"/>
  <c r="AB133"/>
  <c r="AK132"/>
  <c r="AK133"/>
  <c r="AH132"/>
  <c r="Z130"/>
  <c r="AC130"/>
  <c r="AN19"/>
  <c r="AQ19"/>
  <c r="AF130"/>
  <c r="AH130" s="1"/>
  <c r="AK130"/>
  <c r="W133"/>
  <c r="Y133" s="1"/>
  <c r="AF133"/>
  <c r="AH133" s="1"/>
  <c r="W19"/>
  <c r="W54" s="1"/>
  <c r="W96" s="1"/>
  <c r="R16"/>
  <c r="R51" s="1"/>
  <c r="E53"/>
  <c r="K71"/>
  <c r="G125"/>
  <c r="M125"/>
  <c r="P125"/>
  <c r="S125"/>
  <c r="V125"/>
  <c r="Y125"/>
  <c r="AB125"/>
  <c r="AD16"/>
  <c r="AD51" s="1"/>
  <c r="AH125"/>
  <c r="AN125"/>
  <c r="AQ125"/>
  <c r="G128"/>
  <c r="J113"/>
  <c r="M113"/>
  <c r="AB113"/>
  <c r="AE113"/>
  <c r="AQ74"/>
  <c r="AE125"/>
  <c r="AK125"/>
  <c r="H16"/>
  <c r="H51" s="1"/>
  <c r="N16"/>
  <c r="N51" s="1"/>
  <c r="T16"/>
  <c r="T51" s="1"/>
  <c r="T93" s="1"/>
  <c r="T104" s="1"/>
  <c r="AJ16"/>
  <c r="AK16" s="1"/>
  <c r="AP51"/>
  <c r="Q110"/>
  <c r="T110"/>
  <c r="W110"/>
  <c r="Z110"/>
  <c r="AC110"/>
  <c r="AF110"/>
  <c r="AI110"/>
  <c r="AL110"/>
  <c r="AO110"/>
  <c r="K110"/>
  <c r="Y113"/>
  <c r="P113"/>
  <c r="S113"/>
  <c r="V113"/>
  <c r="AH113"/>
  <c r="AK113"/>
  <c r="AN113"/>
  <c r="AB22"/>
  <c r="AH22"/>
  <c r="I16"/>
  <c r="I51" s="1"/>
  <c r="F19"/>
  <c r="Z16"/>
  <c r="Z51" s="1"/>
  <c r="Z93" s="1"/>
  <c r="Z104" s="1"/>
  <c r="I71"/>
  <c r="I110" s="1"/>
  <c r="L71"/>
  <c r="L110" s="1"/>
  <c r="F74"/>
  <c r="F113" s="1"/>
  <c r="AO113"/>
  <c r="AQ113" s="1"/>
  <c r="F108"/>
  <c r="K105"/>
  <c r="F22"/>
  <c r="F16" s="1"/>
  <c r="G31"/>
  <c r="G36"/>
  <c r="O71"/>
  <c r="O110" s="1"/>
  <c r="R71"/>
  <c r="R110" s="1"/>
  <c r="S110" s="1"/>
  <c r="U71"/>
  <c r="U110" s="1"/>
  <c r="X71"/>
  <c r="X110" s="1"/>
  <c r="Y110" s="1"/>
  <c r="AA71"/>
  <c r="AA110" s="1"/>
  <c r="AD71"/>
  <c r="AD110" s="1"/>
  <c r="AE110" s="1"/>
  <c r="AG71"/>
  <c r="AG110" s="1"/>
  <c r="AJ71"/>
  <c r="AJ110" s="1"/>
  <c r="AK110" s="1"/>
  <c r="AM71"/>
  <c r="AM110" s="1"/>
  <c r="AP71"/>
  <c r="AP110" s="1"/>
  <c r="AQ110" s="1"/>
  <c r="AH62"/>
  <c r="P66"/>
  <c r="V66"/>
  <c r="AB66"/>
  <c r="AH66"/>
  <c r="AN66"/>
  <c r="G69"/>
  <c r="AE74"/>
  <c r="AL105"/>
  <c r="AF105"/>
  <c r="Z105"/>
  <c r="T105"/>
  <c r="AI105"/>
  <c r="P22"/>
  <c r="V22"/>
  <c r="AF16"/>
  <c r="AF51" s="1"/>
  <c r="J59"/>
  <c r="AN22"/>
  <c r="S66"/>
  <c r="Y66"/>
  <c r="AE66"/>
  <c r="AK66"/>
  <c r="AQ66"/>
  <c r="S74"/>
  <c r="M22"/>
  <c r="S22"/>
  <c r="W22"/>
  <c r="Y22" s="1"/>
  <c r="AE22"/>
  <c r="AK22"/>
  <c r="AQ22"/>
  <c r="G30"/>
  <c r="G38"/>
  <c r="G41"/>
  <c r="H71"/>
  <c r="H110" s="1"/>
  <c r="H95"/>
  <c r="H106" s="1"/>
  <c r="K95"/>
  <c r="K106" s="1"/>
  <c r="N95"/>
  <c r="N106" s="1"/>
  <c r="Q95"/>
  <c r="Q106" s="1"/>
  <c r="T95"/>
  <c r="T106" s="1"/>
  <c r="W95"/>
  <c r="W106" s="1"/>
  <c r="Z95"/>
  <c r="Z106" s="1"/>
  <c r="AC95"/>
  <c r="AC106" s="1"/>
  <c r="AF95"/>
  <c r="AF106" s="1"/>
  <c r="AI95"/>
  <c r="AI106" s="1"/>
  <c r="AL95"/>
  <c r="AL106" s="1"/>
  <c r="AO95"/>
  <c r="AO106" s="1"/>
  <c r="O96"/>
  <c r="U96"/>
  <c r="U107" s="1"/>
  <c r="AG96"/>
  <c r="AM96"/>
  <c r="AM107" s="1"/>
  <c r="L93"/>
  <c r="L104" s="1"/>
  <c r="E90"/>
  <c r="F53"/>
  <c r="M71"/>
  <c r="AF93"/>
  <c r="AF104" s="1"/>
  <c r="AL93"/>
  <c r="AL104" s="1"/>
  <c r="Y74"/>
  <c r="S54"/>
  <c r="V54"/>
  <c r="AB54"/>
  <c r="AE54"/>
  <c r="AN54"/>
  <c r="AQ54"/>
  <c r="AF96"/>
  <c r="G66"/>
  <c r="I95"/>
  <c r="L95"/>
  <c r="L106" s="1"/>
  <c r="O95"/>
  <c r="R95"/>
  <c r="R106" s="1"/>
  <c r="U95"/>
  <c r="X95"/>
  <c r="X106" s="1"/>
  <c r="AA95"/>
  <c r="AD95"/>
  <c r="AD106" s="1"/>
  <c r="AG95"/>
  <c r="AJ95"/>
  <c r="AJ106" s="1"/>
  <c r="I96"/>
  <c r="I107" s="1"/>
  <c r="AA96"/>
  <c r="AA107" s="1"/>
  <c r="AH71"/>
  <c r="N96"/>
  <c r="K96"/>
  <c r="X93"/>
  <c r="X104" s="1"/>
  <c r="K16"/>
  <c r="K51" s="1"/>
  <c r="K93" s="1"/>
  <c r="K104" s="1"/>
  <c r="O16"/>
  <c r="Q16"/>
  <c r="Q51" s="1"/>
  <c r="S51" s="1"/>
  <c r="U16"/>
  <c r="AA16"/>
  <c r="AC16"/>
  <c r="AC51" s="1"/>
  <c r="AG16"/>
  <c r="AI16"/>
  <c r="AI51" s="1"/>
  <c r="AI93" s="1"/>
  <c r="AM16"/>
  <c r="AN16" s="1"/>
  <c r="AO16"/>
  <c r="AO51" s="1"/>
  <c r="P19"/>
  <c r="V19"/>
  <c r="AB19"/>
  <c r="AH19"/>
  <c r="E25"/>
  <c r="E28"/>
  <c r="AI54"/>
  <c r="AI96" s="1"/>
  <c r="F59"/>
  <c r="N59"/>
  <c r="N71" s="1"/>
  <c r="V59"/>
  <c r="AB59"/>
  <c r="AH59"/>
  <c r="AN59"/>
  <c r="E62"/>
  <c r="G62" s="1"/>
  <c r="P62"/>
  <c r="Y62"/>
  <c r="E73"/>
  <c r="L96"/>
  <c r="L107" s="1"/>
  <c r="R96"/>
  <c r="R107" s="1"/>
  <c r="T96"/>
  <c r="V74"/>
  <c r="X96"/>
  <c r="X107" s="1"/>
  <c r="Z96"/>
  <c r="AB74"/>
  <c r="AD96"/>
  <c r="AD107" s="1"/>
  <c r="AH74"/>
  <c r="AJ96"/>
  <c r="AJ107" s="1"/>
  <c r="AL96"/>
  <c r="AN74"/>
  <c r="AP96"/>
  <c r="AP107" s="1"/>
  <c r="E88"/>
  <c r="K88"/>
  <c r="Q88"/>
  <c r="W88"/>
  <c r="AC88"/>
  <c r="AI88"/>
  <c r="AM88"/>
  <c r="AO88"/>
  <c r="F90"/>
  <c r="Q96"/>
  <c r="AC96"/>
  <c r="AO96"/>
  <c r="M19"/>
  <c r="S19"/>
  <c r="Y19"/>
  <c r="AE19"/>
  <c r="M59"/>
  <c r="S59"/>
  <c r="Y59"/>
  <c r="AE59"/>
  <c r="AK59"/>
  <c r="AQ59"/>
  <c r="F98"/>
  <c r="F73"/>
  <c r="AM95"/>
  <c r="AM106" s="1"/>
  <c r="AP95"/>
  <c r="AP106" s="1"/>
  <c r="H96"/>
  <c r="AK74"/>
  <c r="F88"/>
  <c r="L88"/>
  <c r="R88"/>
  <c r="X88"/>
  <c r="AD88"/>
  <c r="AJ88"/>
  <c r="AP88"/>
  <c r="Y54" l="1"/>
  <c r="AB130"/>
  <c r="F54"/>
  <c r="F107" s="1"/>
  <c r="AJ51"/>
  <c r="AK20"/>
  <c r="I93"/>
  <c r="AQ51"/>
  <c r="AE51"/>
  <c r="V71"/>
  <c r="AN71"/>
  <c r="AB71"/>
  <c r="AQ16"/>
  <c r="E130"/>
  <c r="AJ93"/>
  <c r="AJ104" s="1"/>
  <c r="AQ71"/>
  <c r="AK71"/>
  <c r="AE71"/>
  <c r="Y71"/>
  <c r="S71"/>
  <c r="AN110"/>
  <c r="AH110"/>
  <c r="AB110"/>
  <c r="V110"/>
  <c r="M110"/>
  <c r="N110"/>
  <c r="P110" s="1"/>
  <c r="F106"/>
  <c r="F112"/>
  <c r="J110"/>
  <c r="AP93"/>
  <c r="AP104" s="1"/>
  <c r="AD93"/>
  <c r="AD104" s="1"/>
  <c r="R93"/>
  <c r="R104" s="1"/>
  <c r="H93"/>
  <c r="H104" s="1"/>
  <c r="AK106"/>
  <c r="H107"/>
  <c r="AO107"/>
  <c r="Q107"/>
  <c r="AL107"/>
  <c r="T107"/>
  <c r="AI104"/>
  <c r="K107"/>
  <c r="AC107"/>
  <c r="AE107" s="1"/>
  <c r="J93"/>
  <c r="I104"/>
  <c r="Z107"/>
  <c r="E95"/>
  <c r="E106" s="1"/>
  <c r="E112"/>
  <c r="AI107"/>
  <c r="P96"/>
  <c r="N107"/>
  <c r="AG106"/>
  <c r="AA106"/>
  <c r="U106"/>
  <c r="O106"/>
  <c r="I106"/>
  <c r="AH96"/>
  <c r="AF107"/>
  <c r="W107"/>
  <c r="AG107"/>
  <c r="O107"/>
  <c r="M104"/>
  <c r="AE16"/>
  <c r="V96"/>
  <c r="W16"/>
  <c r="W51" s="1"/>
  <c r="W93" s="1"/>
  <c r="Y93" s="1"/>
  <c r="S16"/>
  <c r="AN96"/>
  <c r="M93"/>
  <c r="AQ96"/>
  <c r="Y96"/>
  <c r="M96"/>
  <c r="F71"/>
  <c r="F110" s="1"/>
  <c r="F135" s="1"/>
  <c r="AH16"/>
  <c r="AG51"/>
  <c r="AG93" s="1"/>
  <c r="V16"/>
  <c r="U51"/>
  <c r="F51"/>
  <c r="AB96"/>
  <c r="AK95"/>
  <c r="G133"/>
  <c r="P59"/>
  <c r="M16"/>
  <c r="AO93"/>
  <c r="AC93"/>
  <c r="Q93"/>
  <c r="G28"/>
  <c r="AK54"/>
  <c r="AK51"/>
  <c r="M51"/>
  <c r="AK96"/>
  <c r="AE96"/>
  <c r="S96"/>
  <c r="E59"/>
  <c r="E74"/>
  <c r="E113" s="1"/>
  <c r="G113" s="1"/>
  <c r="N93"/>
  <c r="N104" s="1"/>
  <c r="E22"/>
  <c r="E19"/>
  <c r="E54" s="1"/>
  <c r="AM51"/>
  <c r="AB16"/>
  <c r="AA51"/>
  <c r="P16"/>
  <c r="O51"/>
  <c r="J96"/>
  <c r="P71"/>
  <c r="G25"/>
  <c r="G19" l="1"/>
  <c r="AK93"/>
  <c r="G95"/>
  <c r="G106"/>
  <c r="S93"/>
  <c r="Y16"/>
  <c r="Y107"/>
  <c r="AB107"/>
  <c r="M107"/>
  <c r="V107"/>
  <c r="AN107"/>
  <c r="S107"/>
  <c r="J107"/>
  <c r="AK107"/>
  <c r="AQ107"/>
  <c r="Y51"/>
  <c r="AK104"/>
  <c r="Q104"/>
  <c r="AO104"/>
  <c r="W104"/>
  <c r="AC104"/>
  <c r="AH93"/>
  <c r="AG104"/>
  <c r="P107"/>
  <c r="AH107"/>
  <c r="G130"/>
  <c r="J104"/>
  <c r="AQ93"/>
  <c r="P51"/>
  <c r="O93"/>
  <c r="O104" s="1"/>
  <c r="G54"/>
  <c r="E96"/>
  <c r="E107" s="1"/>
  <c r="G74"/>
  <c r="AN51"/>
  <c r="AM93"/>
  <c r="AM104" s="1"/>
  <c r="E16"/>
  <c r="G22"/>
  <c r="E71"/>
  <c r="E110" s="1"/>
  <c r="E135" s="1"/>
  <c r="V51"/>
  <c r="U93"/>
  <c r="U104" s="1"/>
  <c r="AE93"/>
  <c r="G59"/>
  <c r="AB51"/>
  <c r="AA93"/>
  <c r="AA104" s="1"/>
  <c r="F93"/>
  <c r="F104" s="1"/>
  <c r="G71" l="1"/>
  <c r="AB104"/>
  <c r="V104"/>
  <c r="P104"/>
  <c r="AN104"/>
  <c r="G107"/>
  <c r="AH104"/>
  <c r="AE104"/>
  <c r="Y104"/>
  <c r="AQ104"/>
  <c r="S104"/>
  <c r="G110"/>
  <c r="AB93"/>
  <c r="E51"/>
  <c r="G51" s="1"/>
  <c r="G16"/>
  <c r="P93"/>
  <c r="V93"/>
  <c r="AN93"/>
  <c r="G96"/>
  <c r="E93" l="1"/>
  <c r="G93" l="1"/>
  <c r="E104"/>
  <c r="G104" l="1"/>
  <c r="G132" l="1"/>
</calcChain>
</file>

<file path=xl/sharedStrings.xml><?xml version="1.0" encoding="utf-8"?>
<sst xmlns="http://schemas.openxmlformats.org/spreadsheetml/2006/main" count="431" uniqueCount="154">
  <si>
    <t>№</t>
  </si>
  <si>
    <t>Исполнитель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</si>
  <si>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</si>
  <si>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</si>
  <si>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</si>
  <si>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</si>
  <si>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</si>
  <si>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</si>
  <si>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</si>
  <si>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</si>
  <si>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</si>
  <si>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</si>
  <si>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</si>
  <si>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</si>
  <si>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</si>
  <si>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</si>
  <si>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</si>
  <si>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</si>
  <si>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</si>
  <si>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</si>
  <si>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</si>
  <si>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</si>
  <si>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</si>
  <si>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</si>
  <si>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</si>
  <si>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</si>
  <si>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Согласовано:</t>
  </si>
  <si>
    <t>Комитет по финансам  администрации города Урай</t>
  </si>
  <si>
    <t>подпись</t>
  </si>
  <si>
    <t>МКУ «УКС г.Урай»</t>
  </si>
  <si>
    <t>Подпрограмма 1 "Дорожное хозяйство"</t>
  </si>
  <si>
    <t>1.2.</t>
  </si>
  <si>
    <t>местный бюджет</t>
  </si>
  <si>
    <t>2.</t>
  </si>
  <si>
    <t>итого</t>
  </si>
  <si>
    <t>МКУ «УЖКХ г.Урай»</t>
  </si>
  <si>
    <t>1.3.</t>
  </si>
  <si>
    <t>ОДХиТ</t>
  </si>
  <si>
    <t>Подпрограмма 2 "Транспорт"</t>
  </si>
  <si>
    <t>2.1.</t>
  </si>
  <si>
    <t>Бюджет ХМАО</t>
  </si>
  <si>
    <t>2.2.</t>
  </si>
  <si>
    <t>Всего</t>
  </si>
  <si>
    <t>Исполнитель: гл. специалист ОДХиТ администрации г.Урай Попович А.В., тел.: 24-156</t>
  </si>
  <si>
    <t>1.2.3.</t>
  </si>
  <si>
    <t>за счёт остатков прошлых лет</t>
  </si>
  <si>
    <t>1.2.4.</t>
  </si>
  <si>
    <t>1.3.4.</t>
  </si>
  <si>
    <t>Разработка  комплексной схемы организации дорожного движения в  городе Урай выполнена в необходимом объеме в установленные сроки</t>
  </si>
  <si>
    <t>Исполнитель: ведущий инженер ППО МКУ "УКС г.Урай" Демакова Е.Н., тел.: 2-65-82</t>
  </si>
  <si>
    <t xml:space="preserve">                                                                                           </t>
  </si>
  <si>
    <t xml:space="preserve">                                                                 </t>
  </si>
  <si>
    <t>1.1.1.1.</t>
  </si>
  <si>
    <t>Реконструкция автомобильных дорог</t>
  </si>
  <si>
    <t>МКУ «УКС г.Урай», МКУ «УЖКХ г.Урай»</t>
  </si>
  <si>
    <t>ИТОГО по подпрограмме 2:</t>
  </si>
  <si>
    <t>ИТОГО по программе:</t>
  </si>
  <si>
    <t>ИТОГО по подпрограмме 1:</t>
  </si>
  <si>
    <t>Федеральный бюджет</t>
  </si>
  <si>
    <t>Иные источники финансирования</t>
  </si>
  <si>
    <t>Подпрограмма 3 «Формирование законопослушного поведения участников дорожного движения»</t>
  </si>
  <si>
    <t xml:space="preserve">Функционирование системы фотовидеофиксации нарушения правил дорожного движения </t>
  </si>
  <si>
    <t>3.</t>
  </si>
  <si>
    <t>1.1.1.4.</t>
  </si>
  <si>
    <t>Установка опор дорожных знаков на регулируемых перекрестках автомобильных дорог города Урай</t>
  </si>
  <si>
    <t>мероприятие  планируется  выполнить в рамках программы УЖКХ по благоустройству, по которой производился закуп опор. Приказ о внесении изменений в сводную бюджетную роспись находится на стадии согласования</t>
  </si>
  <si>
    <t>кроме того, местный бюджет, за счёт остатков прошлых лет</t>
  </si>
  <si>
    <t>МКУ «УКС г.Урай» МКУ «УЖКХ г.Урай»</t>
  </si>
  <si>
    <t xml:space="preserve">Ремонт городских дорог г.Урай, ул.Узбекистанская (888м ); ул.Шевченко (от ул.Ленина до перекрестка ул.Шевченко и ул. Нефтяников, 150м);  ул.Яковлева 2 очередь – ул.Югорская  (341м). (3,5) </t>
  </si>
  <si>
    <t>1.2.6.</t>
  </si>
  <si>
    <t xml:space="preserve">выполненены работы по переправлению пассажиров и транспорта  на левый берег р.Конда </t>
  </si>
  <si>
    <t xml:space="preserve"> выполнены перевозки пассажиров на субсидируемых маршрутах </t>
  </si>
  <si>
    <t xml:space="preserve">Капитальный ремонт, ремонт  и содержание автомобильных дорог:(3,5) </t>
  </si>
  <si>
    <t>Содержание объекта «Объездная автомобильная дорога г.Урай». (3)</t>
  </si>
  <si>
    <t xml:space="preserve"> Устройство пешеходных ограждений. (6) </t>
  </si>
  <si>
    <t xml:space="preserve"> Нормативно-техническое обеспечение дорожной деятельности (далее - НТО ДД).  (4) </t>
  </si>
  <si>
    <t>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периоды. (7)</t>
  </si>
  <si>
    <t>Организация транспортного обслуживания населения на городских автобусных маршрутах. (7)</t>
  </si>
  <si>
    <t>3.4.</t>
  </si>
  <si>
    <t xml:space="preserve">бюджет Ханты- Мансийского автономного округа - Югры </t>
  </si>
  <si>
    <t>3.1.</t>
  </si>
  <si>
    <t>Проведение в социальных сетях пропаганды о соблюдении правил дорожного движения с привлечением групп (интернет сообществ), в том числе «Кибердружин».  (8)</t>
  </si>
  <si>
    <t>ОДХиТ, УО и МП</t>
  </si>
  <si>
    <t>Без финансирования</t>
  </si>
  <si>
    <t>-</t>
  </si>
  <si>
    <t>3.2.</t>
  </si>
  <si>
    <t>Проведение рейдов, рекламных акций на дорогах, в местах массового пребывания людей с использованием средств коллективного отображения информации. (8)</t>
  </si>
  <si>
    <t>3.3.</t>
  </si>
  <si>
    <t>Проведение пропагандистской работы, в том числе в трудовых коллективах, по культуре вождения, выявления и минимизации количества так называемых «опасных водителей», «лихачей», любителей «агрессивной езды», создание на телевидении и радио специальных программ. (8)</t>
  </si>
  <si>
    <t>ИТОГО по подпрограмме 3:</t>
  </si>
  <si>
    <t>Исполнитель: начальник ПЭО МКУ "УЖКХ г.Урай" Волокитина А.С. тел.: 2-84-61</t>
  </si>
  <si>
    <t xml:space="preserve"> Отчёт о ходе исполнения комплексного плана (сетевого графика) реализации муниципальной программы  «Развитие транспортной системы города Урай на 2016-2020 годы»  за январь -декабрь 2019 года</t>
  </si>
  <si>
    <t xml:space="preserve">Цель 2 Обеспечение доступности и повышение качества транспортных услуг населению города Урайтранспортных потоков на улично-дорожной сети
</t>
  </si>
  <si>
    <t>Задача 2 Создание условий для предоставления населению и юридическим лицам услуг грузовой и пассажирской переправ, организованных через реку Конда в летний и зимний периоды, повышение уровня транспортной доступности для наименее социально защищенных категорий граждан</t>
  </si>
  <si>
    <t xml:space="preserve">Цель 3 Повышение  безопасности дорожного движения в городе Урай
</t>
  </si>
  <si>
    <t>Задача 3 . Профилактика в сфере безопасности дорожного движения</t>
  </si>
  <si>
    <t xml:space="preserve">Цель 1.  Совершенствование сети автомобильных дорог общего пользования местного значения, повышение пропускной способности транспортных потоков на улично-дорожной сети
</t>
  </si>
  <si>
    <t>Задача 1. Реконструкция, капитальный ремонт и ремонт автомобильных дорог общего пользования местного значения в границах города Урай, повышение технического уровня автомобильных дорог, паспортизация автомобильных дорог общего пользования и нормативно-техническое обеспечение дорожной деятельности</t>
  </si>
  <si>
    <t>«____»_________2020г. ______________________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</si>
  <si>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</si>
  <si>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</si>
  <si>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</si>
  <si>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 
(отдел дорожного хозяйства и транспорта администрации города Урай)
</t>
  </si>
  <si>
    <t xml:space="preserve">Соисполнитель 1
(органы администрации города Урай: комитет по управлению муниципальным имуществом администрации города Урай, управление по информационным технологиям и связи администрации города Урай)
</t>
  </si>
  <si>
    <t xml:space="preserve">Соисполнитель 2
(Управление образования и молодежной политики администрации города Урай)
</t>
  </si>
  <si>
    <t xml:space="preserve">Соисполнитель 3
(МКУ «УКС г.Урай»)
</t>
  </si>
  <si>
    <t xml:space="preserve">Соисполнитель 4
(МКУ «УЖКХ  г.Урай»)
</t>
  </si>
  <si>
    <t xml:space="preserve">Отвтственный исполнитель программы   начальник ОДХиТ Ю.Ю.Юрченко         </t>
  </si>
  <si>
    <t>«____»_________2020г. _________________</t>
  </si>
  <si>
    <t>итого по исполнителям</t>
  </si>
  <si>
    <t>Наименование целевого показателя муниципальной программы</t>
  </si>
  <si>
    <t>Ед. изм.</t>
  </si>
  <si>
    <t>Значение целевого показателя муниципальной программы</t>
  </si>
  <si>
    <t>Степень достижения целевого показателя &lt;2&gt;, %</t>
  </si>
  <si>
    <t xml:space="preserve">Обоснование отклонений значений целевого показателя на конец отчетного года </t>
  </si>
  <si>
    <t>(при наличии)</t>
  </si>
  <si>
    <t>отчетный год</t>
  </si>
  <si>
    <t>(план)</t>
  </si>
  <si>
    <t xml:space="preserve">отчетный год </t>
  </si>
  <si>
    <t>(факт)</t>
  </si>
  <si>
    <t>км.</t>
  </si>
  <si>
    <t>согласно постановлению администрации города Урай от 16.12.2019 № 3040. Протяженность увеличилась за счет включения в перечень новых дорог (ул.Луговая, пер. Моховой, пер. Средний).</t>
  </si>
  <si>
    <t>%</t>
  </si>
  <si>
    <t>4.</t>
  </si>
  <si>
    <t>5.</t>
  </si>
  <si>
    <t>6.</t>
  </si>
  <si>
    <t>7.</t>
  </si>
  <si>
    <t>8.</t>
  </si>
  <si>
    <t>ед.</t>
  </si>
  <si>
    <t>Таблица 2</t>
  </si>
  <si>
    <t>ОТЧЕТ</t>
  </si>
  <si>
    <t>за 20 19 год</t>
  </si>
  <si>
    <t>Грунтовые дорги приведены в нормативное состояние в рамках работ по содержанию (регулярно проводится  профилированиание проезжей части.)</t>
  </si>
  <si>
    <t>&lt;1&gt; Распоряжение Правительства Ханты-Мансийского автономного округа – Югры от 02.11.2018 №576-рп «О перечне приоритетных расходных обязательств муниципальных образований Ханты-Мансийского автономного округа – Югры, софинансируемых за счет средств бюджета Ханты-Мансийского автономного округа – Югры в 2019 году и плановом периоде 2020-2021 годов».
&lt;2&gt; Форма федерального статистического наблюдения №3-ДГ (МО) «Сведения об автомобильных дорогах общего пользования местного значения и искусственных сооружениях на них, находящихся в собственности муниципальных образований».
&lt;3&gt; Доклад главы города Урай о достигнутых значениях показателей для оценки эффективности деятельности органов местного самоуправления городского округа город Урай за 2017 год и их планируемых значениях на 2018-2020 годы.
&lt;4&gt; Поручения Президента Российской Федерации от 14.03.2016 (п.4 б).
&lt;5&gt; Приказ Министерства транспорта Российской Федерации от 17.03.2015 №43 «Об утверждении Правил подготовки проектов и схем организации дорожного движения».
&lt;6&gt; Постановление Правительства Ханты-Мансийского автономного округа – Югры от 05.10.2018  № 354-п «О государственной программе Ханты-Мансийского автономного округа – Югры «Современная транспортная система».
 &lt;7&gt;Указ Президента Российской Федерации от 07.05.2018 №204 «О национальных целях и стратегических задачах развития Российской Федерации на период до 2024 года».</t>
  </si>
  <si>
    <t>о достижении целевых показателей муниципальной программы «Развитие транспортной системы города Урай» на 2016 - 2020 годы</t>
  </si>
  <si>
    <r>
      <t xml:space="preserve">Протяженность сети автомобильных дорог общего пользования местного значения  </t>
    </r>
    <r>
      <rPr>
        <sz val="12"/>
        <rFont val="Symbol"/>
        <family val="1"/>
        <charset val="2"/>
      </rPr>
      <t>&lt;</t>
    </r>
    <r>
      <rPr>
        <sz val="12"/>
        <rFont val="Times New Roman"/>
        <family val="1"/>
        <charset val="204"/>
      </rPr>
      <t>1,2</t>
    </r>
    <r>
      <rPr>
        <sz val="12"/>
        <rFont val="Symbol"/>
        <family val="1"/>
        <charset val="2"/>
      </rPr>
      <t>&gt;</t>
    </r>
  </si>
  <si>
    <r>
      <t xml:space="preserve">Протяженность сети автомобильных дорог общего пользования с твердым и переходным типами покрытия  </t>
    </r>
    <r>
      <rPr>
        <sz val="12"/>
        <rFont val="Symbol"/>
        <family val="1"/>
        <charset val="2"/>
      </rPr>
      <t>&lt;</t>
    </r>
    <r>
      <rPr>
        <sz val="12"/>
        <rFont val="Times New Roman"/>
        <family val="1"/>
        <charset val="204"/>
      </rPr>
      <t>2</t>
    </r>
    <r>
      <rPr>
        <sz val="12"/>
        <rFont val="Symbol"/>
        <family val="1"/>
        <charset val="2"/>
      </rPr>
      <t>&gt;</t>
    </r>
  </si>
  <si>
    <r>
  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 </t>
    </r>
    <r>
      <rPr>
        <sz val="12"/>
        <rFont val="Symbol"/>
        <family val="1"/>
        <charset val="2"/>
      </rPr>
      <t>&lt;</t>
    </r>
    <r>
      <rPr>
        <sz val="12"/>
        <rFont val="Times New Roman"/>
        <family val="1"/>
        <charset val="204"/>
      </rPr>
      <t>3</t>
    </r>
    <r>
      <rPr>
        <sz val="12"/>
        <rFont val="Symbol"/>
        <family val="1"/>
        <charset val="2"/>
      </rPr>
      <t>&gt;</t>
    </r>
  </si>
  <si>
    <r>
      <t xml:space="preserve">Доля автомобильных дорог общего пользования, обеспеченных техническими паспортами и проектами организации дорожного движения от общего количества автомобильных дорог  </t>
    </r>
    <r>
      <rPr>
        <sz val="12"/>
        <rFont val="Symbol"/>
        <family val="1"/>
        <charset val="2"/>
      </rPr>
      <t>&lt;</t>
    </r>
    <r>
      <rPr>
        <sz val="12"/>
        <rFont val="Times New Roman"/>
        <family val="1"/>
        <charset val="204"/>
      </rPr>
      <t>4,5</t>
    </r>
    <r>
      <rPr>
        <sz val="12"/>
        <rFont val="Symbol"/>
        <family val="1"/>
        <charset val="2"/>
      </rPr>
      <t>&gt;</t>
    </r>
  </si>
  <si>
    <r>
  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  </t>
    </r>
    <r>
      <rPr>
        <sz val="12"/>
        <rFont val="Symbol"/>
        <family val="1"/>
        <charset val="2"/>
      </rPr>
      <t>&lt;</t>
    </r>
    <r>
      <rPr>
        <sz val="12"/>
        <rFont val="Times New Roman"/>
        <family val="1"/>
        <charset val="204"/>
      </rPr>
      <t>6</t>
    </r>
    <r>
      <rPr>
        <sz val="12"/>
        <rFont val="Symbol"/>
        <family val="1"/>
        <charset val="2"/>
      </rPr>
      <t>&gt;</t>
    </r>
  </si>
  <si>
    <r>
      <t xml:space="preserve">Доля пешеходных переходов обустроенных пешеходными  ограждениями согласно нормативным требованиям </t>
    </r>
    <r>
      <rPr>
        <sz val="12"/>
        <rFont val="Symbol"/>
        <family val="1"/>
        <charset val="2"/>
      </rPr>
      <t>&lt;</t>
    </r>
    <r>
      <rPr>
        <sz val="12"/>
        <rFont val="Times New Roman"/>
        <family val="1"/>
        <charset val="204"/>
      </rPr>
      <t>4</t>
    </r>
    <r>
      <rPr>
        <sz val="12"/>
        <rFont val="Symbol"/>
        <family val="1"/>
        <charset val="2"/>
      </rPr>
      <t>&gt;</t>
    </r>
  </si>
  <si>
    <r>
      <t xml:space="preserve">Уровень обеспеченности населения в транспортном обслуживании </t>
    </r>
    <r>
      <rPr>
        <sz val="12"/>
        <rFont val="Symbol"/>
        <family val="1"/>
        <charset val="2"/>
      </rPr>
      <t>&lt;</t>
    </r>
    <r>
      <rPr>
        <sz val="12"/>
        <rFont val="Times New Roman"/>
        <family val="1"/>
        <charset val="204"/>
      </rPr>
      <t>3</t>
    </r>
    <r>
      <rPr>
        <sz val="12"/>
        <rFont val="Symbol"/>
        <family val="1"/>
        <charset val="2"/>
      </rPr>
      <t>&gt;</t>
    </r>
  </si>
  <si>
    <r>
      <t xml:space="preserve">Доля зарегистрированных ДТП на 1000 человек населения </t>
    </r>
    <r>
      <rPr>
        <sz val="12"/>
        <rFont val="Symbol"/>
        <family val="1"/>
        <charset val="2"/>
      </rPr>
      <t>&lt;</t>
    </r>
    <r>
      <rPr>
        <sz val="12"/>
        <rFont val="Times New Roman"/>
        <family val="1"/>
        <charset val="204"/>
      </rPr>
      <t xml:space="preserve"> 7 </t>
    </r>
    <r>
      <rPr>
        <sz val="12"/>
        <rFont val="Symbol"/>
        <family val="1"/>
        <charset val="2"/>
      </rPr>
      <t>&gt;</t>
    </r>
  </si>
  <si>
    <r>
      <t xml:space="preserve">&lt;1&gt; ссылка на Указ Президента Российской Федерации, государственную программу Ханты-Мансийского автономного округа - Югры или иной правовой акт, которым установлен данный показатель.
&lt;2&gt; Расчет степени достижения целевого показателя осуществляется по следующей формуле: 
</t>
    </r>
    <r>
      <rPr>
        <b/>
        <sz val="11"/>
        <rFont val="Calibri"/>
        <family val="2"/>
        <charset val="204"/>
        <scheme val="minor"/>
      </rPr>
      <t>1) Для прямого показателя  факт/план*100 (положительной динамикой является увеличение значения показателя).
2) Для обратного показателя  (100-факт/план*100)+100 (положительной динамикой является снижение значения показателя).</t>
    </r>
    <r>
      <rPr>
        <sz val="11"/>
        <rFont val="Calibri"/>
        <family val="2"/>
        <charset val="204"/>
        <scheme val="minor"/>
      </rPr>
      <t xml:space="preserve">
3) Для показателя, плановое значение которого установлено в интервале не менее/не более пограничного значения, степень достижения составляет 100% в случае, если фактическое значение показателя находится в диапазоне интервала. Если фактическое значение показателя не соответствует диапазону интервала плановых условий, то степень достижения рассчитывается как отношение фактического значения показателя к пограничному значению диапазона интервала.
(в редакции постановления администрации города Урай от 20.12.2019 №3099)
</t>
    </r>
  </si>
  <si>
    <t xml:space="preserve"> Протяженность с твердым типом покрытия  увеличилась сверх планируемой  за счет отсыпки дополнительных объемов по ул.Механиков </t>
  </si>
  <si>
    <t xml:space="preserve"> Заключен муниципальный контракт с ООО "Нефтедорстрой" на сумму 1472,8 тыс.руб.. Работы выполнены в соответствии  с графиком выполнения работ.тИсполнен договор с ООО "Нефтедорстрой на ямочный ремонт и ремонт скамеек.  Исполнен договор на выполнение кадастровых работ в части изменения статуса «построенного объекта» на статус «незавершенное строительство» объекта «Объездная автомобильная дорога г. Урай». </t>
  </si>
  <si>
    <t xml:space="preserve">Заключено четыре мун.контракта на сумму 35888,4 тыс.руб. в т.ч. окружной бюджет - 29325,0 тыс.руб., местный бюджет - 6562,9;   1) на выполнение работ по ремонту автомобильных дорог местного значения ул. Космонатов , ул. Узбекистанская, ул. Шевченко - 22479,4 тыс.руб; 2) на выполнение работ по ремонту автомобильных дорог местного значения  - 3101,8 тыс. руб.; 3) на выполнение работ по ремонту автомобильных дорог местного значения ул. Узбекистанская, ул. Ленина, ул, Космонавтов - 10007,7 тыс.руб.;4) на выполнение работ по ремонту автомобильных дорог местного значения ул.Узбекистанская, ул. Космонавтов  - 299,5 тыс.руб. Работы выполнены на 31.12.2019 в полном объеме , в срок предусмотреный контрактом. </t>
  </si>
  <si>
    <t>Ввыполнены работы по устройству пешеходных ограждений на перекрестки улиц:  1) ул. Узбекистанская- ул. 40 лет Победы, ул. Ленина светофор у магазина № 21,  ул. Ленина – Яковлева, ул. Ленина - ул. 40 лет Победы,  ул. Парковая -ул. Узбекистанская на сумму 1320,2 тыс.руб., 2) ул. Нефтяников-50 лет ВЛКСМ, ул. Космонавтов -Узбекистанская, ул. Ленина - ул. Ветеранов, ул. Узбекистанская - ул. Яковлева на сумму 1436,1 тыс.руб. 3)ул. Космонавтов -ул. 50 лет ВЛКСМ, ул. Узбекистанская -ул.Космонавтов, ул.Нефтяников - ул.Строителей на сумму 865,5тыс.руб.</t>
  </si>
  <si>
    <t>Выполнены работы по актуализации проекта организации дорожного движения (ПОДД). Заказчиком предоставлена актуальная редакция ПОДД</t>
  </si>
  <si>
    <t>Всего переходов 112 ед. Не соответствовало  22 перехода. За счет экономии в торгах и  выделения  дополнительного  финансирования  обустроено 22 ед.,  мероприятие выполнено  в полном объеме-100% (112ед.).</t>
  </si>
  <si>
    <t>по данным ГИБДД зарегистрировано 325 ДТП, ожидаемое колличество было на уровне 476 данные о численности населения с сайта г.Урай - 43,5 тыс. человек</t>
  </si>
  <si>
    <t>Информация и памятки о безопасности дорожного движения для детей и родителей размещена на сайтах всех общеобразовательных организаций</t>
  </si>
  <si>
    <t>В течение 2019 года проведено более 30 рейдов на перекрестках  возле школ с участием членов отряда ЮИДД, инспекторов ГИБДД и родителей. Во время проведения акций ЮИДовцы использовали пропагандистские плакаты, призывали водителей соблюдать правила дорожного движения.
   Все общеобразовательные организации города Урай  приняли участие в Акции безопасности дорожного движения «Родители Югры за безопасную дорогу!».
        В Акции приняли участие: члены отрядов ЮИДД,   представители ГИБДД ОМВД России по городу Ураю, представители Совета отцов при Уполномоченном по правам ребенка в ХМАО – Югре,  член Детского общественного совета при Уполномоченном по правам ребенка в ХМАО – Югре. Всего в акции приняли участие 65 обучающихся, 12 родителей и 9 педагогов.
       Информация об итогах Акции размещена на страничках всех общеобразовательных организаций в социальных сетях и на официальных сайтах школ.</t>
  </si>
  <si>
    <t xml:space="preserve">В течении года сотрудниками ГИБДД ОМВД России по г.Ураю в трудовых коллективах города проведены лекции, беседы о культуре вождения. В средствах массовой информации (печать, радио, ТВ, интернет) размещено 447 материалов по вопросам безопасного движения. В организациях города проведено 4 беседы и размещено в сети интернет 3 материала о требованиях, предъявляемых к перевозке организованных групп детей автобусами. По теме Безопасности дорожного движения выпущено 4 вида печатной продукции общим тиражом 400 штук.
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</si>
</sst>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#,##0.0_ ;\-#,##0.0\ "/>
    <numFmt numFmtId="167" formatCode="0.0"/>
    <numFmt numFmtId="168" formatCode="0.0%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Symbol"/>
      <family val="1"/>
      <charset val="2"/>
    </font>
    <font>
      <b/>
      <sz val="11"/>
      <name val="Calibri"/>
      <family val="2"/>
      <charset val="204"/>
      <scheme val="minor"/>
    </font>
    <font>
      <sz val="8.5"/>
      <name val="Times New Roman"/>
      <family val="1"/>
      <charset val="204"/>
    </font>
    <font>
      <sz val="8.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165" fontId="6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7" fillId="0" borderId="0" xfId="0" applyNumberFormat="1" applyFont="1" applyFill="1" applyAlignment="1"/>
    <xf numFmtId="165" fontId="7" fillId="0" borderId="0" xfId="0" applyNumberFormat="1" applyFont="1" applyFill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7" fontId="6" fillId="0" borderId="7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7" fontId="8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166" fontId="8" fillId="0" borderId="1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67" fontId="2" fillId="0" borderId="3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165" fontId="9" fillId="3" borderId="10" xfId="0" applyNumberFormat="1" applyFont="1" applyFill="1" applyBorder="1" applyAlignment="1">
      <alignment horizontal="center" vertical="center" wrapText="1"/>
    </xf>
    <xf numFmtId="165" fontId="9" fillId="3" borderId="14" xfId="0" applyNumberFormat="1" applyFont="1" applyFill="1" applyBorder="1" applyAlignment="1">
      <alignment horizontal="center" vertical="center" wrapText="1"/>
    </xf>
    <xf numFmtId="165" fontId="9" fillId="3" borderId="1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65" fontId="7" fillId="0" borderId="1" xfId="0" applyNumberFormat="1" applyFont="1" applyFill="1" applyBorder="1"/>
    <xf numFmtId="0" fontId="8" fillId="0" borderId="0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68" fontId="6" fillId="2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justify" wrapText="1"/>
    </xf>
    <xf numFmtId="0" fontId="4" fillId="0" borderId="0" xfId="0" applyFont="1" applyFill="1" applyAlignment="1"/>
    <xf numFmtId="0" fontId="3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/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167" fontId="12" fillId="0" borderId="1" xfId="0" applyNumberFormat="1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7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justify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0" xfId="0" applyFont="1" applyAlignment="1">
      <alignment wrapText="1"/>
    </xf>
    <xf numFmtId="0" fontId="3" fillId="0" borderId="0" xfId="0" applyFont="1"/>
    <xf numFmtId="0" fontId="12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4"/>
  <sheetViews>
    <sheetView tabSelected="1" view="pageBreakPreview" topLeftCell="AL1" zoomScale="115" zoomScaleNormal="100" zoomScaleSheetLayoutView="115" workbookViewId="0">
      <pane ySplit="10" topLeftCell="A78" activePane="bottomLeft" state="frozen"/>
      <selection pane="bottomLeft" activeCell="AR80" sqref="AR80"/>
    </sheetView>
  </sheetViews>
  <sheetFormatPr defaultColWidth="9.109375" defaultRowHeight="12"/>
  <cols>
    <col min="1" max="1" width="7.21875" style="7" customWidth="1"/>
    <col min="2" max="2" width="33.88671875" style="6" customWidth="1"/>
    <col min="3" max="3" width="12.21875" style="6" customWidth="1"/>
    <col min="4" max="4" width="19.21875" style="6" customWidth="1"/>
    <col min="5" max="5" width="10.33203125" style="6" customWidth="1"/>
    <col min="6" max="6" width="7.88671875" style="6" customWidth="1"/>
    <col min="7" max="8" width="7.21875" style="6" customWidth="1"/>
    <col min="9" max="9" width="6.88671875" style="6" customWidth="1"/>
    <col min="10" max="10" width="7.77734375" style="6" customWidth="1"/>
    <col min="11" max="11" width="8.33203125" style="6" customWidth="1"/>
    <col min="12" max="12" width="6" style="6" customWidth="1"/>
    <col min="13" max="13" width="7.77734375" style="6" customWidth="1"/>
    <col min="14" max="14" width="6.77734375" style="6" customWidth="1"/>
    <col min="15" max="15" width="8.21875" style="6" customWidth="1"/>
    <col min="16" max="16" width="7.88671875" style="6" customWidth="1"/>
    <col min="17" max="17" width="8.109375" style="6" customWidth="1"/>
    <col min="18" max="18" width="6.77734375" style="6" customWidth="1"/>
    <col min="19" max="19" width="11.21875" style="6" customWidth="1"/>
    <col min="20" max="20" width="7" style="6" customWidth="1"/>
    <col min="21" max="21" width="5.88671875" style="6" customWidth="1"/>
    <col min="22" max="22" width="7.6640625" style="6" customWidth="1"/>
    <col min="23" max="23" width="8.33203125" style="6" customWidth="1"/>
    <col min="24" max="24" width="7.21875" style="7" customWidth="1"/>
    <col min="25" max="25" width="7.77734375" style="6" customWidth="1"/>
    <col min="26" max="26" width="10" style="6" customWidth="1"/>
    <col min="27" max="27" width="7.21875" style="6" customWidth="1"/>
    <col min="28" max="28" width="7.6640625" style="6" customWidth="1"/>
    <col min="29" max="29" width="8.33203125" style="6" customWidth="1"/>
    <col min="30" max="30" width="7.109375" style="6" customWidth="1"/>
    <col min="31" max="31" width="7.21875" style="6" customWidth="1"/>
    <col min="32" max="32" width="8.77734375" style="6" customWidth="1"/>
    <col min="33" max="33" width="7.77734375" style="6" customWidth="1"/>
    <col min="34" max="34" width="7.109375" style="6" customWidth="1"/>
    <col min="35" max="35" width="9.6640625" style="6" customWidth="1"/>
    <col min="36" max="36" width="8.88671875" style="6" customWidth="1"/>
    <col min="37" max="37" width="8.21875" style="6" customWidth="1"/>
    <col min="38" max="38" width="8.109375" style="6" customWidth="1"/>
    <col min="39" max="39" width="9.21875" style="6" customWidth="1"/>
    <col min="40" max="40" width="8" style="6" customWidth="1"/>
    <col min="41" max="41" width="8.21875" style="6" customWidth="1"/>
    <col min="42" max="42" width="8.109375" style="6" customWidth="1"/>
    <col min="43" max="43" width="11.77734375" style="6" customWidth="1"/>
    <col min="44" max="44" width="53.33203125" style="6" customWidth="1"/>
    <col min="45" max="45" width="67.6640625" style="6" customWidth="1"/>
    <col min="46" max="16384" width="9.109375" style="6"/>
  </cols>
  <sheetData>
    <row r="1" spans="1:45" ht="13.65" customHeight="1">
      <c r="A1" s="64"/>
      <c r="M1" s="63"/>
      <c r="N1" s="127"/>
      <c r="O1" s="128"/>
      <c r="P1" s="128"/>
      <c r="Q1" s="128"/>
      <c r="R1" s="128"/>
      <c r="S1" s="128"/>
      <c r="T1" s="128"/>
      <c r="U1" s="65"/>
      <c r="AJ1" s="127"/>
      <c r="AK1" s="128"/>
      <c r="AL1" s="128"/>
      <c r="AM1" s="128"/>
      <c r="AN1" s="128"/>
      <c r="AO1" s="128"/>
      <c r="AP1" s="128"/>
    </row>
    <row r="2" spans="1:45" ht="12.3" customHeight="1">
      <c r="A2" s="8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28"/>
      <c r="O2" s="128"/>
      <c r="P2" s="128"/>
      <c r="Q2" s="128"/>
      <c r="R2" s="128"/>
      <c r="S2" s="128"/>
      <c r="T2" s="128"/>
      <c r="U2" s="65"/>
      <c r="V2" s="65"/>
      <c r="W2" s="65"/>
      <c r="Y2" s="65"/>
      <c r="Z2" s="65"/>
      <c r="AA2" s="65"/>
      <c r="AB2" s="65"/>
      <c r="AC2" s="65"/>
      <c r="AD2" s="65"/>
      <c r="AE2" s="65"/>
      <c r="AF2" s="65"/>
      <c r="AG2" s="9"/>
      <c r="AH2" s="65"/>
      <c r="AI2" s="65"/>
      <c r="AJ2" s="128"/>
      <c r="AK2" s="128"/>
      <c r="AL2" s="128"/>
      <c r="AM2" s="128"/>
      <c r="AN2" s="128"/>
      <c r="AO2" s="128"/>
      <c r="AP2" s="128"/>
      <c r="AQ2" s="65"/>
      <c r="AR2" s="65"/>
      <c r="AS2" s="65"/>
    </row>
    <row r="3" spans="1:45" ht="12.3" customHeigh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65"/>
      <c r="AM3" s="10"/>
      <c r="AN3" s="6">
        <v>1320.2</v>
      </c>
      <c r="AO3" s="11">
        <v>1436.1</v>
      </c>
      <c r="AP3" s="6">
        <v>865.5</v>
      </c>
      <c r="AQ3" s="10">
        <v>3621.8</v>
      </c>
      <c r="AR3" s="10">
        <f>SUM(AQ3-AO3-AN3)</f>
        <v>865.50000000000023</v>
      </c>
    </row>
    <row r="4" spans="1:45" ht="12.3" customHeight="1">
      <c r="A4" s="131" t="s">
        <v>50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</row>
    <row r="5" spans="1:45" ht="12.3" customHeight="1">
      <c r="A5" s="132" t="s">
        <v>91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</row>
    <row r="6" spans="1:45" ht="12.3" customHeight="1">
      <c r="A6" s="6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6.5" customHeight="1">
      <c r="A7" s="133" t="s">
        <v>0</v>
      </c>
      <c r="B7" s="133" t="s">
        <v>14</v>
      </c>
      <c r="C7" s="133" t="s">
        <v>1</v>
      </c>
      <c r="D7" s="133" t="s">
        <v>15</v>
      </c>
      <c r="E7" s="133" t="s">
        <v>2</v>
      </c>
      <c r="F7" s="133"/>
      <c r="G7" s="133"/>
      <c r="H7" s="133" t="s">
        <v>4</v>
      </c>
      <c r="I7" s="133"/>
      <c r="J7" s="133"/>
      <c r="K7" s="133"/>
      <c r="L7" s="133"/>
      <c r="M7" s="133"/>
      <c r="N7" s="133"/>
      <c r="O7" s="133"/>
      <c r="P7" s="133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3" t="s">
        <v>5</v>
      </c>
      <c r="AS7" s="136" t="s">
        <v>6</v>
      </c>
    </row>
    <row r="8" spans="1:45" ht="18.75" customHeight="1">
      <c r="A8" s="133"/>
      <c r="B8" s="134"/>
      <c r="C8" s="133"/>
      <c r="D8" s="134"/>
      <c r="E8" s="133" t="s">
        <v>3</v>
      </c>
      <c r="F8" s="133"/>
      <c r="G8" s="133"/>
      <c r="H8" s="133" t="s">
        <v>7</v>
      </c>
      <c r="I8" s="133"/>
      <c r="J8" s="133"/>
      <c r="K8" s="133" t="s">
        <v>16</v>
      </c>
      <c r="L8" s="133"/>
      <c r="M8" s="133"/>
      <c r="N8" s="133" t="s">
        <v>17</v>
      </c>
      <c r="O8" s="133"/>
      <c r="P8" s="133"/>
      <c r="Q8" s="133" t="s">
        <v>18</v>
      </c>
      <c r="R8" s="133"/>
      <c r="S8" s="133"/>
      <c r="T8" s="133" t="s">
        <v>19</v>
      </c>
      <c r="U8" s="133"/>
      <c r="V8" s="133"/>
      <c r="W8" s="133" t="s">
        <v>20</v>
      </c>
      <c r="X8" s="133"/>
      <c r="Y8" s="133"/>
      <c r="Z8" s="133" t="s">
        <v>21</v>
      </c>
      <c r="AA8" s="133"/>
      <c r="AB8" s="133"/>
      <c r="AC8" s="133" t="s">
        <v>22</v>
      </c>
      <c r="AD8" s="133"/>
      <c r="AE8" s="133"/>
      <c r="AF8" s="133" t="s">
        <v>23</v>
      </c>
      <c r="AG8" s="133"/>
      <c r="AH8" s="133"/>
      <c r="AI8" s="133" t="s">
        <v>24</v>
      </c>
      <c r="AJ8" s="133"/>
      <c r="AK8" s="133"/>
      <c r="AL8" s="133" t="s">
        <v>25</v>
      </c>
      <c r="AM8" s="133"/>
      <c r="AN8" s="133"/>
      <c r="AO8" s="133" t="s">
        <v>8</v>
      </c>
      <c r="AP8" s="133"/>
      <c r="AQ8" s="133"/>
      <c r="AR8" s="133"/>
      <c r="AS8" s="137"/>
    </row>
    <row r="9" spans="1:45">
      <c r="A9" s="133"/>
      <c r="B9" s="134"/>
      <c r="C9" s="133"/>
      <c r="D9" s="134"/>
      <c r="E9" s="133" t="s">
        <v>9</v>
      </c>
      <c r="F9" s="133" t="s">
        <v>10</v>
      </c>
      <c r="G9" s="139" t="s">
        <v>11</v>
      </c>
      <c r="H9" s="133" t="s">
        <v>9</v>
      </c>
      <c r="I9" s="133" t="s">
        <v>10</v>
      </c>
      <c r="J9" s="139" t="s">
        <v>11</v>
      </c>
      <c r="K9" s="133" t="s">
        <v>9</v>
      </c>
      <c r="L9" s="133" t="s">
        <v>10</v>
      </c>
      <c r="M9" s="139" t="s">
        <v>11</v>
      </c>
      <c r="N9" s="133" t="s">
        <v>9</v>
      </c>
      <c r="O9" s="133" t="s">
        <v>10</v>
      </c>
      <c r="P9" s="139" t="s">
        <v>11</v>
      </c>
      <c r="Q9" s="133" t="s">
        <v>9</v>
      </c>
      <c r="R9" s="133" t="s">
        <v>10</v>
      </c>
      <c r="S9" s="139" t="s">
        <v>11</v>
      </c>
      <c r="T9" s="133" t="s">
        <v>9</v>
      </c>
      <c r="U9" s="133" t="s">
        <v>10</v>
      </c>
      <c r="V9" s="139" t="s">
        <v>11</v>
      </c>
      <c r="W9" s="133" t="s">
        <v>9</v>
      </c>
      <c r="X9" s="133" t="s">
        <v>10</v>
      </c>
      <c r="Y9" s="139" t="s">
        <v>11</v>
      </c>
      <c r="Z9" s="133" t="s">
        <v>9</v>
      </c>
      <c r="AA9" s="133" t="s">
        <v>10</v>
      </c>
      <c r="AB9" s="139" t="s">
        <v>11</v>
      </c>
      <c r="AC9" s="133" t="s">
        <v>9</v>
      </c>
      <c r="AD9" s="133" t="s">
        <v>10</v>
      </c>
      <c r="AE9" s="139" t="s">
        <v>11</v>
      </c>
      <c r="AF9" s="133" t="s">
        <v>9</v>
      </c>
      <c r="AG9" s="133" t="s">
        <v>10</v>
      </c>
      <c r="AH9" s="139" t="s">
        <v>11</v>
      </c>
      <c r="AI9" s="133" t="s">
        <v>9</v>
      </c>
      <c r="AJ9" s="133" t="s">
        <v>10</v>
      </c>
      <c r="AK9" s="139" t="s">
        <v>11</v>
      </c>
      <c r="AL9" s="133" t="s">
        <v>9</v>
      </c>
      <c r="AM9" s="133" t="s">
        <v>10</v>
      </c>
      <c r="AN9" s="139" t="s">
        <v>11</v>
      </c>
      <c r="AO9" s="133" t="s">
        <v>9</v>
      </c>
      <c r="AP9" s="133" t="s">
        <v>10</v>
      </c>
      <c r="AQ9" s="139" t="s">
        <v>11</v>
      </c>
      <c r="AR9" s="133"/>
      <c r="AS9" s="137"/>
    </row>
    <row r="10" spans="1:45" ht="23.25" customHeight="1">
      <c r="A10" s="133"/>
      <c r="B10" s="134"/>
      <c r="C10" s="133"/>
      <c r="D10" s="134"/>
      <c r="E10" s="133"/>
      <c r="F10" s="133"/>
      <c r="G10" s="139"/>
      <c r="H10" s="133"/>
      <c r="I10" s="133"/>
      <c r="J10" s="139"/>
      <c r="K10" s="133"/>
      <c r="L10" s="133"/>
      <c r="M10" s="139"/>
      <c r="N10" s="133"/>
      <c r="O10" s="133"/>
      <c r="P10" s="139"/>
      <c r="Q10" s="133"/>
      <c r="R10" s="133"/>
      <c r="S10" s="139"/>
      <c r="T10" s="133"/>
      <c r="U10" s="133"/>
      <c r="V10" s="139"/>
      <c r="W10" s="133"/>
      <c r="X10" s="133"/>
      <c r="Y10" s="139"/>
      <c r="Z10" s="133"/>
      <c r="AA10" s="133"/>
      <c r="AB10" s="139"/>
      <c r="AC10" s="133"/>
      <c r="AD10" s="133"/>
      <c r="AE10" s="139"/>
      <c r="AF10" s="133"/>
      <c r="AG10" s="133"/>
      <c r="AH10" s="139"/>
      <c r="AI10" s="133"/>
      <c r="AJ10" s="133"/>
      <c r="AK10" s="139"/>
      <c r="AL10" s="133"/>
      <c r="AM10" s="133"/>
      <c r="AN10" s="139"/>
      <c r="AO10" s="133"/>
      <c r="AP10" s="133"/>
      <c r="AQ10" s="139"/>
      <c r="AR10" s="133"/>
      <c r="AS10" s="138"/>
    </row>
    <row r="11" spans="1:45" s="85" customFormat="1" ht="11.55" customHeight="1">
      <c r="A11" s="83">
        <v>1</v>
      </c>
      <c r="B11" s="83">
        <v>2</v>
      </c>
      <c r="C11" s="83">
        <v>3</v>
      </c>
      <c r="D11" s="83">
        <v>5</v>
      </c>
      <c r="E11" s="83">
        <v>6</v>
      </c>
      <c r="F11" s="83">
        <v>7</v>
      </c>
      <c r="G11" s="83" t="s">
        <v>12</v>
      </c>
      <c r="H11" s="83">
        <v>9</v>
      </c>
      <c r="I11" s="83">
        <v>10</v>
      </c>
      <c r="J11" s="83">
        <v>11</v>
      </c>
      <c r="K11" s="83">
        <v>12</v>
      </c>
      <c r="L11" s="83">
        <v>13</v>
      </c>
      <c r="M11" s="83">
        <v>14</v>
      </c>
      <c r="N11" s="83">
        <v>15</v>
      </c>
      <c r="O11" s="83">
        <v>16</v>
      </c>
      <c r="P11" s="83">
        <v>17</v>
      </c>
      <c r="Q11" s="83">
        <v>18</v>
      </c>
      <c r="R11" s="83">
        <v>19</v>
      </c>
      <c r="S11" s="83">
        <v>20</v>
      </c>
      <c r="T11" s="83">
        <v>21</v>
      </c>
      <c r="U11" s="83">
        <v>22</v>
      </c>
      <c r="V11" s="83">
        <v>23</v>
      </c>
      <c r="W11" s="83">
        <v>24</v>
      </c>
      <c r="X11" s="83">
        <v>25</v>
      </c>
      <c r="Y11" s="83">
        <v>26</v>
      </c>
      <c r="Z11" s="83">
        <v>27</v>
      </c>
      <c r="AA11" s="83">
        <v>28</v>
      </c>
      <c r="AB11" s="83">
        <v>29</v>
      </c>
      <c r="AC11" s="83">
        <v>30</v>
      </c>
      <c r="AD11" s="83">
        <v>31</v>
      </c>
      <c r="AE11" s="83">
        <v>32</v>
      </c>
      <c r="AF11" s="83">
        <v>33</v>
      </c>
      <c r="AG11" s="83">
        <v>34</v>
      </c>
      <c r="AH11" s="83">
        <v>35</v>
      </c>
      <c r="AI11" s="83">
        <v>36</v>
      </c>
      <c r="AJ11" s="83">
        <v>37</v>
      </c>
      <c r="AK11" s="83">
        <v>38</v>
      </c>
      <c r="AL11" s="83">
        <v>39</v>
      </c>
      <c r="AM11" s="83">
        <v>40</v>
      </c>
      <c r="AN11" s="83">
        <v>41</v>
      </c>
      <c r="AO11" s="83">
        <v>42</v>
      </c>
      <c r="AP11" s="83">
        <v>43</v>
      </c>
      <c r="AQ11" s="83">
        <v>44</v>
      </c>
      <c r="AR11" s="83">
        <v>45</v>
      </c>
      <c r="AS11" s="84">
        <v>46</v>
      </c>
    </row>
    <row r="12" spans="1:45" ht="18" customHeight="1">
      <c r="A12" s="62"/>
      <c r="B12" s="124" t="s">
        <v>96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6"/>
    </row>
    <row r="13" spans="1:45" ht="18.75" customHeight="1">
      <c r="A13" s="62"/>
      <c r="B13" s="139" t="s">
        <v>97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</row>
    <row r="14" spans="1:45" ht="18" customHeight="1">
      <c r="A14" s="62" t="s">
        <v>13</v>
      </c>
      <c r="B14" s="139" t="s">
        <v>30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</row>
    <row r="15" spans="1:45" ht="57.3" hidden="1" customHeight="1">
      <c r="A15" s="74" t="s">
        <v>52</v>
      </c>
      <c r="B15" s="71" t="s">
        <v>53</v>
      </c>
      <c r="C15" s="69" t="s">
        <v>54</v>
      </c>
      <c r="D15" s="14" t="s">
        <v>34</v>
      </c>
      <c r="E15" s="15">
        <f>H15+K15+N15+Q15+T15+W15+Z15+AC15+AF15+AI15+AL15+AO15</f>
        <v>0</v>
      </c>
      <c r="F15" s="15">
        <v>0</v>
      </c>
      <c r="G15" s="16">
        <v>0</v>
      </c>
      <c r="H15" s="15">
        <v>0</v>
      </c>
      <c r="I15" s="15">
        <v>0</v>
      </c>
      <c r="J15" s="16">
        <v>0</v>
      </c>
      <c r="K15" s="15">
        <v>0</v>
      </c>
      <c r="L15" s="15">
        <v>0</v>
      </c>
      <c r="M15" s="16">
        <v>0</v>
      </c>
      <c r="N15" s="15">
        <v>0</v>
      </c>
      <c r="O15" s="15">
        <v>0</v>
      </c>
      <c r="P15" s="16">
        <v>0</v>
      </c>
      <c r="Q15" s="15">
        <v>0</v>
      </c>
      <c r="R15" s="15">
        <v>0</v>
      </c>
      <c r="S15" s="16">
        <v>0</v>
      </c>
      <c r="T15" s="15">
        <v>0</v>
      </c>
      <c r="U15" s="15">
        <v>0</v>
      </c>
      <c r="V15" s="16">
        <v>0</v>
      </c>
      <c r="W15" s="15">
        <v>0</v>
      </c>
      <c r="X15" s="15">
        <v>0</v>
      </c>
      <c r="Y15" s="16">
        <v>0</v>
      </c>
      <c r="Z15" s="15">
        <v>0</v>
      </c>
      <c r="AA15" s="15">
        <v>0</v>
      </c>
      <c r="AB15" s="16">
        <v>0</v>
      </c>
      <c r="AC15" s="15">
        <v>0</v>
      </c>
      <c r="AD15" s="15">
        <v>0</v>
      </c>
      <c r="AE15" s="16">
        <v>0</v>
      </c>
      <c r="AF15" s="15">
        <v>0</v>
      </c>
      <c r="AG15" s="15">
        <v>0</v>
      </c>
      <c r="AH15" s="16">
        <v>0</v>
      </c>
      <c r="AI15" s="15">
        <v>0</v>
      </c>
      <c r="AJ15" s="15">
        <v>0</v>
      </c>
      <c r="AK15" s="16">
        <v>0</v>
      </c>
      <c r="AL15" s="15">
        <v>0</v>
      </c>
      <c r="AM15" s="15">
        <v>0</v>
      </c>
      <c r="AN15" s="16">
        <v>0</v>
      </c>
      <c r="AO15" s="15">
        <v>0</v>
      </c>
      <c r="AP15" s="15">
        <v>0</v>
      </c>
      <c r="AQ15" s="16">
        <v>0</v>
      </c>
      <c r="AR15" s="17"/>
      <c r="AS15" s="43"/>
    </row>
    <row r="16" spans="1:45" s="19" customFormat="1" ht="15" customHeight="1">
      <c r="A16" s="140" t="s">
        <v>31</v>
      </c>
      <c r="B16" s="143" t="s">
        <v>72</v>
      </c>
      <c r="C16" s="143" t="s">
        <v>67</v>
      </c>
      <c r="D16" s="53" t="s">
        <v>34</v>
      </c>
      <c r="E16" s="50">
        <f t="shared" ref="E16:F19" si="0">SUM(E22+E28+E33)</f>
        <v>41253.060000000005</v>
      </c>
      <c r="F16" s="50">
        <f t="shared" si="0"/>
        <v>41252.600000000006</v>
      </c>
      <c r="G16" s="54">
        <f t="shared" ref="G16:G19" si="1">F16/E16</f>
        <v>0.99998884931202681</v>
      </c>
      <c r="H16" s="50">
        <f>SUM(H22+H28+H33)</f>
        <v>0</v>
      </c>
      <c r="I16" s="50">
        <f>SUM(I22+I28+I33)</f>
        <v>0</v>
      </c>
      <c r="J16" s="50">
        <v>0</v>
      </c>
      <c r="K16" s="50">
        <f>SUM(K22+K28+K33)</f>
        <v>99.96</v>
      </c>
      <c r="L16" s="50">
        <f>SUM(L22+L28+L33)</f>
        <v>100</v>
      </c>
      <c r="M16" s="54">
        <f t="shared" ref="M16" si="2">L16/K16</f>
        <v>1.0004001600640258</v>
      </c>
      <c r="N16" s="50">
        <f>SUM(N22+N28+N33)</f>
        <v>140</v>
      </c>
      <c r="O16" s="50">
        <f>SUM(O22+O28+O33)</f>
        <v>132.6</v>
      </c>
      <c r="P16" s="54">
        <f t="shared" ref="P16" si="3">O16/N16</f>
        <v>0.94714285714285706</v>
      </c>
      <c r="Q16" s="50">
        <f>SUM(Q22+Q28+Q33)</f>
        <v>140</v>
      </c>
      <c r="R16" s="50">
        <f>SUM(R22+R28+R33)</f>
        <v>132.6</v>
      </c>
      <c r="S16" s="54">
        <f t="shared" ref="S16" si="4">R16/Q16</f>
        <v>0.94714285714285706</v>
      </c>
      <c r="T16" s="50">
        <f>SUM(T22+T28+T33)</f>
        <v>130</v>
      </c>
      <c r="U16" s="50">
        <f>SUM(U22+U28+U33)</f>
        <v>112.3</v>
      </c>
      <c r="V16" s="54">
        <f t="shared" ref="V16" si="5">U16/T16</f>
        <v>0.86384615384615382</v>
      </c>
      <c r="W16" s="50">
        <f>SUM(W22+W28+W33)</f>
        <v>2061.8000000000002</v>
      </c>
      <c r="X16" s="50">
        <f>SUM(X22+X28+X33)</f>
        <v>217.7</v>
      </c>
      <c r="Y16" s="54">
        <f t="shared" ref="Y16" si="6">X16/W16</f>
        <v>0.10558735085847316</v>
      </c>
      <c r="Z16" s="50">
        <f>SUM(Z22+Z28+Z33)</f>
        <v>1953.8999999999999</v>
      </c>
      <c r="AA16" s="50">
        <f>SUM(AA22+AA28+AA33)</f>
        <v>166.6</v>
      </c>
      <c r="AB16" s="50">
        <f t="shared" ref="AB16" si="7">AA16/Z16</f>
        <v>8.5265366702492448E-2</v>
      </c>
      <c r="AC16" s="50">
        <f>SUM(AC22+AC28+AC33)</f>
        <v>237.6</v>
      </c>
      <c r="AD16" s="50">
        <f>SUM(AD22+AD28+AD33)</f>
        <v>1672.3</v>
      </c>
      <c r="AE16" s="50">
        <f t="shared" ref="AE16" si="8">AD16/AC16</f>
        <v>7.0382996632996635</v>
      </c>
      <c r="AF16" s="50">
        <f>SUM(AF22+AF28+AF33)</f>
        <v>28916.5</v>
      </c>
      <c r="AG16" s="50">
        <f>SUM(AG22+AG28+AG33)</f>
        <v>1450.2</v>
      </c>
      <c r="AH16" s="50">
        <f t="shared" ref="AH16" si="9">AG16/AF16</f>
        <v>5.015129770200405E-2</v>
      </c>
      <c r="AI16" s="50">
        <f>SUM(AI22+AI28+AI33)</f>
        <v>7185.7000000000007</v>
      </c>
      <c r="AJ16" s="50">
        <f>SUM(AJ22+AJ28+AJ33)</f>
        <v>36126.800000000003</v>
      </c>
      <c r="AK16" s="54">
        <f t="shared" ref="AK16" si="10">AJ16/AI16</f>
        <v>5.027596476334943</v>
      </c>
      <c r="AL16" s="50">
        <f>SUM(AL22+AL28+AL33)</f>
        <v>112.3</v>
      </c>
      <c r="AM16" s="50">
        <f>SUM(AM22+AM28+AM33)</f>
        <v>830.30000000000007</v>
      </c>
      <c r="AN16" s="54">
        <f t="shared" ref="AN16" si="11">AM16/AL16</f>
        <v>7.3935886019590393</v>
      </c>
      <c r="AO16" s="50">
        <f>SUM(AO22+AO28+AO33)</f>
        <v>275.3</v>
      </c>
      <c r="AP16" s="50">
        <f>SUM(AP22+AP28+AP33)</f>
        <v>311.2</v>
      </c>
      <c r="AQ16" s="54">
        <f t="shared" ref="AQ16" si="12">AP16/AO16</f>
        <v>1.1304031965128949</v>
      </c>
      <c r="AR16" s="143"/>
      <c r="AS16" s="146"/>
    </row>
    <row r="17" spans="1:45" ht="15" customHeight="1">
      <c r="A17" s="141"/>
      <c r="B17" s="144"/>
      <c r="C17" s="144"/>
      <c r="D17" s="18" t="s">
        <v>58</v>
      </c>
      <c r="E17" s="15">
        <f t="shared" si="0"/>
        <v>0</v>
      </c>
      <c r="F17" s="15">
        <f t="shared" si="0"/>
        <v>0</v>
      </c>
      <c r="G17" s="16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44"/>
      <c r="AS17" s="147"/>
    </row>
    <row r="18" spans="1:45" s="19" customFormat="1" ht="15" customHeight="1">
      <c r="A18" s="141"/>
      <c r="B18" s="144"/>
      <c r="C18" s="144"/>
      <c r="D18" s="79" t="s">
        <v>79</v>
      </c>
      <c r="E18" s="15">
        <f t="shared" si="0"/>
        <v>29325.5</v>
      </c>
      <c r="F18" s="15">
        <f t="shared" si="0"/>
        <v>29325.5</v>
      </c>
      <c r="G18" s="16">
        <f t="shared" si="1"/>
        <v>1</v>
      </c>
      <c r="H18" s="15">
        <f>SUM(H24+H30+H35)</f>
        <v>0</v>
      </c>
      <c r="I18" s="15">
        <f>SUM(I24+I30+I35)</f>
        <v>0</v>
      </c>
      <c r="J18" s="15">
        <v>0</v>
      </c>
      <c r="K18" s="15">
        <f>SUM(K24+K30+K35)</f>
        <v>0</v>
      </c>
      <c r="L18" s="15">
        <f>SUM(L24+L30+L35)</f>
        <v>0</v>
      </c>
      <c r="M18" s="15">
        <v>0</v>
      </c>
      <c r="N18" s="15">
        <f>SUM(N24+N30+N35)</f>
        <v>0</v>
      </c>
      <c r="O18" s="15">
        <f>SUM(O24+O30+O35)</f>
        <v>0</v>
      </c>
      <c r="P18" s="15">
        <v>0</v>
      </c>
      <c r="Q18" s="15">
        <f>SUM(Q24+Q30+Q35)</f>
        <v>0</v>
      </c>
      <c r="R18" s="15">
        <f>SUM(R24+R30+R35)</f>
        <v>0</v>
      </c>
      <c r="S18" s="15">
        <v>0</v>
      </c>
      <c r="T18" s="15">
        <f>SUM(T24+T30+T35)</f>
        <v>0</v>
      </c>
      <c r="U18" s="15">
        <f>SUM(U24+U30+U35)</f>
        <v>0</v>
      </c>
      <c r="V18" s="15">
        <v>0</v>
      </c>
      <c r="W18" s="15">
        <f>SUM(W24+W30+W35)</f>
        <v>0</v>
      </c>
      <c r="X18" s="15">
        <f>SUM(X24+X30+X35)</f>
        <v>0</v>
      </c>
      <c r="Y18" s="15">
        <v>0</v>
      </c>
      <c r="Z18" s="15">
        <f>SUM(Z24+Z30+Z35)</f>
        <v>0</v>
      </c>
      <c r="AA18" s="15">
        <f>SUM(AA24+AA30+AA35)</f>
        <v>0</v>
      </c>
      <c r="AB18" s="15">
        <v>0</v>
      </c>
      <c r="AC18" s="15">
        <f>SUM(AC24+AC30+AC35)</f>
        <v>0</v>
      </c>
      <c r="AD18" s="15">
        <f>SUM(AD24+AD30+AD35)</f>
        <v>0</v>
      </c>
      <c r="AE18" s="15">
        <v>0</v>
      </c>
      <c r="AF18" s="15">
        <f>SUM(AF24+AF30+AF35)</f>
        <v>22608.400000000001</v>
      </c>
      <c r="AG18" s="15">
        <f>SUM(AG24+AG30+AG35)</f>
        <v>0</v>
      </c>
      <c r="AH18" s="15">
        <v>0</v>
      </c>
      <c r="AI18" s="15">
        <f>SUM(AI24+AI30+AI35)</f>
        <v>6717.1</v>
      </c>
      <c r="AJ18" s="15">
        <f>SUM(AJ24+AJ30+AJ35)</f>
        <v>29325.5</v>
      </c>
      <c r="AK18" s="15">
        <v>0</v>
      </c>
      <c r="AL18" s="15">
        <f>SUM(AL24+AL30+AL35)</f>
        <v>0</v>
      </c>
      <c r="AM18" s="15">
        <f>SUM(AM24+AM30+AM35)</f>
        <v>0</v>
      </c>
      <c r="AN18" s="15">
        <v>0</v>
      </c>
      <c r="AO18" s="15">
        <f>SUM(AO24+AO30+AO35)</f>
        <v>0</v>
      </c>
      <c r="AP18" s="15">
        <f>SUM(AP24+AP30+AP35)</f>
        <v>0</v>
      </c>
      <c r="AQ18" s="15">
        <v>0</v>
      </c>
      <c r="AR18" s="144"/>
      <c r="AS18" s="147"/>
    </row>
    <row r="19" spans="1:45" s="19" customFormat="1" ht="15" customHeight="1">
      <c r="A19" s="141"/>
      <c r="B19" s="144"/>
      <c r="C19" s="144"/>
      <c r="D19" s="20" t="s">
        <v>32</v>
      </c>
      <c r="E19" s="15">
        <f t="shared" si="0"/>
        <v>11927.560000000001</v>
      </c>
      <c r="F19" s="15">
        <f t="shared" si="0"/>
        <v>11927.099999999999</v>
      </c>
      <c r="G19" s="16">
        <f t="shared" si="1"/>
        <v>0.99996143385570868</v>
      </c>
      <c r="H19" s="15">
        <f>SUM(H25+H31+H36)</f>
        <v>0</v>
      </c>
      <c r="I19" s="15">
        <f>SUM(I25+I31+I36)</f>
        <v>0</v>
      </c>
      <c r="J19" s="15">
        <v>0</v>
      </c>
      <c r="K19" s="15">
        <f>SUM(K25+K31+K36)</f>
        <v>99.96</v>
      </c>
      <c r="L19" s="15">
        <f>SUM(L25+L31+L36)</f>
        <v>100</v>
      </c>
      <c r="M19" s="16">
        <f t="shared" ref="M19" si="13">L19/K19</f>
        <v>1.0004001600640258</v>
      </c>
      <c r="N19" s="15">
        <f>SUM(N25+N31+N36)</f>
        <v>140</v>
      </c>
      <c r="O19" s="15">
        <f>SUM(O25+O31+O36)</f>
        <v>132.6</v>
      </c>
      <c r="P19" s="16">
        <f t="shared" ref="P19" si="14">O19/N19</f>
        <v>0.94714285714285706</v>
      </c>
      <c r="Q19" s="15">
        <f>SUM(Q25+Q31+Q36)</f>
        <v>140</v>
      </c>
      <c r="R19" s="15">
        <f>SUM(R25+R31+R36)</f>
        <v>132.6</v>
      </c>
      <c r="S19" s="16">
        <f t="shared" ref="S19" si="15">R19/Q19</f>
        <v>0.94714285714285706</v>
      </c>
      <c r="T19" s="15">
        <f>SUM(T25+T31+T36)</f>
        <v>130</v>
      </c>
      <c r="U19" s="15">
        <f>SUM(U25+U31+U36)</f>
        <v>112.3</v>
      </c>
      <c r="V19" s="16">
        <f t="shared" ref="V19" si="16">U19/T19</f>
        <v>0.86384615384615382</v>
      </c>
      <c r="W19" s="15">
        <f>SUM(W25+W31+W36)</f>
        <v>2061.8000000000002</v>
      </c>
      <c r="X19" s="15">
        <f>SUM(X25+X31+X36)</f>
        <v>217.7</v>
      </c>
      <c r="Y19" s="16">
        <f t="shared" ref="Y19" si="17">X19/W19</f>
        <v>0.10558735085847316</v>
      </c>
      <c r="Z19" s="15">
        <f>SUM(Z25+Z31+Z36)</f>
        <v>1953.8999999999999</v>
      </c>
      <c r="AA19" s="15">
        <f>SUM(AA25+AA31+AA36)</f>
        <v>166.6</v>
      </c>
      <c r="AB19" s="4">
        <f>AA19/Z19*100</f>
        <v>8.5265366702492447</v>
      </c>
      <c r="AC19" s="15">
        <f>SUM(AC25+AC31+AC36)</f>
        <v>237.6</v>
      </c>
      <c r="AD19" s="15">
        <f>SUM(AD25+AD31+AD36)</f>
        <v>1672.3</v>
      </c>
      <c r="AE19" s="4">
        <f>AD19/AC19*100</f>
        <v>703.8299663299664</v>
      </c>
      <c r="AF19" s="15">
        <f>SUM(AF25+AF31+AF36)</f>
        <v>6308.1</v>
      </c>
      <c r="AG19" s="15">
        <f>SUM(AG25+AG31+AG36)</f>
        <v>1450.2</v>
      </c>
      <c r="AH19" s="4">
        <f>AG19/AF19*100</f>
        <v>22.989489703714273</v>
      </c>
      <c r="AI19" s="15">
        <f>SUM(AI25+AI31+AI36)</f>
        <v>468.6</v>
      </c>
      <c r="AJ19" s="15">
        <f>SUM(AJ25+AJ31+AJ36)</f>
        <v>6801.3</v>
      </c>
      <c r="AK19" s="16">
        <f t="shared" ref="AK19" si="18">AJ19/AI19</f>
        <v>14.514084507042254</v>
      </c>
      <c r="AL19" s="15">
        <f>SUM(AL25+AL31+AL36)</f>
        <v>112.3</v>
      </c>
      <c r="AM19" s="15">
        <f>SUM(AM25+AM31+AM36)</f>
        <v>830.30000000000007</v>
      </c>
      <c r="AN19" s="16">
        <f t="shared" ref="AN19" si="19">AM19/AL19</f>
        <v>7.3935886019590393</v>
      </c>
      <c r="AO19" s="15">
        <f>SUM(AO25+AO31+AO36)</f>
        <v>275.3</v>
      </c>
      <c r="AP19" s="15">
        <f>SUM(AP25+AP31+AP36)</f>
        <v>311.2</v>
      </c>
      <c r="AQ19" s="16">
        <f t="shared" ref="AQ19" si="20">AP19/AO19</f>
        <v>1.1304031965128949</v>
      </c>
      <c r="AR19" s="144"/>
      <c r="AS19" s="147"/>
    </row>
    <row r="20" spans="1:45" ht="15" customHeight="1">
      <c r="A20" s="141"/>
      <c r="B20" s="144"/>
      <c r="C20" s="144"/>
      <c r="D20" s="20" t="s">
        <v>59</v>
      </c>
      <c r="E20" s="15">
        <f>SUM(E29+E34+E39)</f>
        <v>0</v>
      </c>
      <c r="F20" s="15">
        <v>0</v>
      </c>
      <c r="G20" s="16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21">
        <v>0</v>
      </c>
      <c r="AD20" s="21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f>AK16</f>
        <v>5.027596476334943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44"/>
      <c r="AS20" s="147"/>
    </row>
    <row r="21" spans="1:45" ht="15" customHeight="1">
      <c r="A21" s="142"/>
      <c r="B21" s="145"/>
      <c r="C21" s="145"/>
      <c r="D21" s="20" t="s">
        <v>66</v>
      </c>
      <c r="E21" s="15">
        <v>0</v>
      </c>
      <c r="F21" s="15">
        <f>SUM(F27)</f>
        <v>25.5</v>
      </c>
      <c r="G21" s="16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f>SUM(AG27)</f>
        <v>25.5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45"/>
      <c r="AS21" s="148"/>
    </row>
    <row r="22" spans="1:45" s="19" customFormat="1" ht="15" customHeight="1">
      <c r="A22" s="140" t="s">
        <v>44</v>
      </c>
      <c r="B22" s="143" t="s">
        <v>73</v>
      </c>
      <c r="C22" s="143" t="s">
        <v>29</v>
      </c>
      <c r="D22" s="53" t="s">
        <v>34</v>
      </c>
      <c r="E22" s="50">
        <f>SUM(E24:E25)</f>
        <v>1742.4599999999998</v>
      </c>
      <c r="F22" s="50">
        <f t="shared" ref="F22:AP22" si="21">SUM(F24:F25)</f>
        <v>1742.5</v>
      </c>
      <c r="G22" s="54">
        <f t="shared" ref="G22:G25" si="22">F22/E22</f>
        <v>1.0000229560506411</v>
      </c>
      <c r="H22" s="50">
        <f t="shared" si="21"/>
        <v>0</v>
      </c>
      <c r="I22" s="50">
        <f t="shared" si="21"/>
        <v>0</v>
      </c>
      <c r="J22" s="50">
        <v>0</v>
      </c>
      <c r="K22" s="50">
        <f t="shared" si="21"/>
        <v>99.96</v>
      </c>
      <c r="L22" s="50">
        <f t="shared" si="21"/>
        <v>100</v>
      </c>
      <c r="M22" s="54">
        <f t="shared" ref="M22" si="23">L22/K22</f>
        <v>1.0004001600640258</v>
      </c>
      <c r="N22" s="50">
        <f t="shared" si="21"/>
        <v>140</v>
      </c>
      <c r="O22" s="50">
        <f t="shared" si="21"/>
        <v>132.6</v>
      </c>
      <c r="P22" s="54">
        <f t="shared" ref="P22" si="24">O22/N22</f>
        <v>0.94714285714285706</v>
      </c>
      <c r="Q22" s="50">
        <f t="shared" si="21"/>
        <v>140</v>
      </c>
      <c r="R22" s="50">
        <f t="shared" si="21"/>
        <v>132.6</v>
      </c>
      <c r="S22" s="54">
        <f t="shared" ref="S22" si="25">R22/Q22</f>
        <v>0.94714285714285706</v>
      </c>
      <c r="T22" s="50">
        <f t="shared" si="21"/>
        <v>130</v>
      </c>
      <c r="U22" s="50">
        <f t="shared" si="21"/>
        <v>112.3</v>
      </c>
      <c r="V22" s="54">
        <f t="shared" ref="V22" si="26">U22/T22</f>
        <v>0.86384615384615382</v>
      </c>
      <c r="W22" s="50">
        <f t="shared" si="21"/>
        <v>227.29999999999998</v>
      </c>
      <c r="X22" s="50">
        <f t="shared" si="21"/>
        <v>217.7</v>
      </c>
      <c r="Y22" s="54">
        <f t="shared" ref="Y22" si="27">X22/W22</f>
        <v>0.95776506819181695</v>
      </c>
      <c r="Z22" s="50">
        <f>SUM(Z24:Z25)</f>
        <v>166.6</v>
      </c>
      <c r="AA22" s="50">
        <f t="shared" si="21"/>
        <v>166.6</v>
      </c>
      <c r="AB22" s="54">
        <f t="shared" ref="AB22" si="28">AA22/Z22</f>
        <v>1</v>
      </c>
      <c r="AC22" s="50">
        <f t="shared" si="21"/>
        <v>237.6</v>
      </c>
      <c r="AD22" s="50">
        <f t="shared" si="21"/>
        <v>236.2</v>
      </c>
      <c r="AE22" s="54">
        <f t="shared" ref="AE22" si="29">AD22/AC22</f>
        <v>0.99410774410774405</v>
      </c>
      <c r="AF22" s="50">
        <f t="shared" si="21"/>
        <v>98.3</v>
      </c>
      <c r="AG22" s="50">
        <f t="shared" si="21"/>
        <v>130</v>
      </c>
      <c r="AH22" s="54">
        <f t="shared" ref="AH22" si="30">AG22/AF22</f>
        <v>1.3224821973550356</v>
      </c>
      <c r="AI22" s="50">
        <f t="shared" si="21"/>
        <v>115.1</v>
      </c>
      <c r="AJ22" s="50">
        <f t="shared" si="21"/>
        <v>102.1</v>
      </c>
      <c r="AK22" s="54">
        <f t="shared" ref="AK22" si="31">AJ22/AI22</f>
        <v>0.88705473501303211</v>
      </c>
      <c r="AL22" s="50">
        <f t="shared" si="21"/>
        <v>112.3</v>
      </c>
      <c r="AM22" s="50">
        <f t="shared" si="21"/>
        <v>101.2</v>
      </c>
      <c r="AN22" s="54">
        <f t="shared" ref="AN22" si="32">AM22/AL22</f>
        <v>0.90115761353517365</v>
      </c>
      <c r="AO22" s="50">
        <f t="shared" si="21"/>
        <v>275.3</v>
      </c>
      <c r="AP22" s="50">
        <f t="shared" si="21"/>
        <v>311.2</v>
      </c>
      <c r="AQ22" s="54">
        <f t="shared" ref="AQ22" si="33">AP22/AO22</f>
        <v>1.1304031965128949</v>
      </c>
      <c r="AR22" s="149" t="s">
        <v>145</v>
      </c>
      <c r="AS22" s="151"/>
    </row>
    <row r="23" spans="1:45" ht="15" customHeight="1">
      <c r="A23" s="141"/>
      <c r="B23" s="144"/>
      <c r="C23" s="144"/>
      <c r="D23" s="18" t="s">
        <v>58</v>
      </c>
      <c r="E23" s="15">
        <v>0</v>
      </c>
      <c r="F23" s="15">
        <v>0</v>
      </c>
      <c r="G23" s="16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4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0"/>
      <c r="AS23" s="152"/>
    </row>
    <row r="24" spans="1:45" s="19" customFormat="1" ht="15" customHeight="1">
      <c r="A24" s="141"/>
      <c r="B24" s="144"/>
      <c r="C24" s="144"/>
      <c r="D24" s="79" t="s">
        <v>79</v>
      </c>
      <c r="E24" s="15">
        <f>H24+K24+N24+Q24+T24+W24</f>
        <v>0</v>
      </c>
      <c r="F24" s="15">
        <f>I24+L24+O24+R24+U24+X24+AA24+AD24+AG24+AJ24+AM24+AP24</f>
        <v>0</v>
      </c>
      <c r="G24" s="16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4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0"/>
      <c r="AS24" s="152"/>
    </row>
    <row r="25" spans="1:45" s="19" customFormat="1" ht="15" customHeight="1">
      <c r="A25" s="141"/>
      <c r="B25" s="144"/>
      <c r="C25" s="144"/>
      <c r="D25" s="20" t="s">
        <v>32</v>
      </c>
      <c r="E25" s="4">
        <f>H25+K25+N25+Q25+T25+W25+Z25+AC25+AF25+AI25+AL25+AO25</f>
        <v>1742.4599999999998</v>
      </c>
      <c r="F25" s="4">
        <f>I25+L25+O25+R25+U25+X25+AA25+AD25+AG25+AJ25+AM25+AP25</f>
        <v>1742.5</v>
      </c>
      <c r="G25" s="16">
        <f t="shared" si="22"/>
        <v>1.0000229560506411</v>
      </c>
      <c r="H25" s="4">
        <v>0</v>
      </c>
      <c r="I25" s="4">
        <v>0</v>
      </c>
      <c r="J25" s="4">
        <v>0</v>
      </c>
      <c r="K25" s="4">
        <v>99.96</v>
      </c>
      <c r="L25" s="4">
        <v>100</v>
      </c>
      <c r="M25" s="16">
        <f t="shared" ref="M25" si="34">L25/K25</f>
        <v>1.0004001600640258</v>
      </c>
      <c r="N25" s="4">
        <v>140</v>
      </c>
      <c r="O25" s="4">
        <v>132.6</v>
      </c>
      <c r="P25" s="16">
        <f t="shared" ref="P25" si="35">O25/N25</f>
        <v>0.94714285714285706</v>
      </c>
      <c r="Q25" s="4">
        <v>140</v>
      </c>
      <c r="R25" s="4">
        <v>132.6</v>
      </c>
      <c r="S25" s="16">
        <f t="shared" ref="S25" si="36">R25/Q25</f>
        <v>0.94714285714285706</v>
      </c>
      <c r="T25" s="4">
        <v>130</v>
      </c>
      <c r="U25" s="4">
        <v>112.3</v>
      </c>
      <c r="V25" s="16">
        <f t="shared" ref="V25" si="37">U25/T25</f>
        <v>0.86384615384615382</v>
      </c>
      <c r="W25" s="4">
        <f>195.6+31.7</f>
        <v>227.29999999999998</v>
      </c>
      <c r="X25" s="4">
        <v>217.7</v>
      </c>
      <c r="Y25" s="16">
        <f t="shared" ref="Y25" si="38">X25/W25</f>
        <v>0.95776506819181695</v>
      </c>
      <c r="Z25" s="4">
        <v>166.6</v>
      </c>
      <c r="AA25" s="4">
        <v>166.6</v>
      </c>
      <c r="AB25" s="16">
        <f t="shared" ref="AB25" si="39">AA25/Z25</f>
        <v>1</v>
      </c>
      <c r="AC25" s="4">
        <v>237.6</v>
      </c>
      <c r="AD25" s="4">
        <v>236.2</v>
      </c>
      <c r="AE25" s="16">
        <f t="shared" ref="AE25" si="40">AD25/AC25</f>
        <v>0.99410774410774405</v>
      </c>
      <c r="AF25" s="4">
        <v>98.3</v>
      </c>
      <c r="AG25" s="4">
        <v>130</v>
      </c>
      <c r="AH25" s="16">
        <f t="shared" ref="AH25" si="41">AG25/AF25</f>
        <v>1.3224821973550356</v>
      </c>
      <c r="AI25" s="4">
        <v>115.1</v>
      </c>
      <c r="AJ25" s="4">
        <v>102.1</v>
      </c>
      <c r="AK25" s="16">
        <f t="shared" ref="AK25" si="42">AJ25/AI25</f>
        <v>0.88705473501303211</v>
      </c>
      <c r="AL25" s="4">
        <v>112.3</v>
      </c>
      <c r="AM25" s="4">
        <v>101.2</v>
      </c>
      <c r="AN25" s="16">
        <f t="shared" ref="AN25" si="43">AM25/AL25</f>
        <v>0.90115761353517365</v>
      </c>
      <c r="AO25" s="4">
        <v>275.3</v>
      </c>
      <c r="AP25" s="4">
        <v>311.2</v>
      </c>
      <c r="AQ25" s="16">
        <f t="shared" ref="AQ25" si="44">AP25/AO25</f>
        <v>1.1304031965128949</v>
      </c>
      <c r="AR25" s="150"/>
      <c r="AS25" s="152"/>
    </row>
    <row r="26" spans="1:45" ht="20.399999999999999" customHeight="1">
      <c r="A26" s="141"/>
      <c r="B26" s="144"/>
      <c r="C26" s="144"/>
      <c r="D26" s="20" t="s">
        <v>59</v>
      </c>
      <c r="E26" s="15">
        <v>0</v>
      </c>
      <c r="F26" s="15">
        <v>0</v>
      </c>
      <c r="G26" s="16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0"/>
      <c r="AS26" s="152"/>
    </row>
    <row r="27" spans="1:45" ht="15" customHeight="1">
      <c r="A27" s="142"/>
      <c r="B27" s="145"/>
      <c r="C27" s="145"/>
      <c r="D27" s="20" t="s">
        <v>66</v>
      </c>
      <c r="E27" s="23">
        <v>0</v>
      </c>
      <c r="F27" s="15">
        <f>I27+L27+O27+R27+U27+X27+AA27+AD27+AG27+AJ27+AM27+AP27</f>
        <v>25.5</v>
      </c>
      <c r="G27" s="15">
        <v>0</v>
      </c>
      <c r="H27" s="23">
        <v>0</v>
      </c>
      <c r="I27" s="15">
        <v>0</v>
      </c>
      <c r="J27" s="15">
        <v>0</v>
      </c>
      <c r="K27" s="15">
        <v>0</v>
      </c>
      <c r="L27" s="23">
        <v>0</v>
      </c>
      <c r="M27" s="15">
        <v>0</v>
      </c>
      <c r="N27" s="23">
        <v>0</v>
      </c>
      <c r="O27" s="15">
        <v>0</v>
      </c>
      <c r="P27" s="15">
        <v>0</v>
      </c>
      <c r="Q27" s="23">
        <v>0</v>
      </c>
      <c r="R27" s="23">
        <v>0</v>
      </c>
      <c r="S27" s="15">
        <v>0</v>
      </c>
      <c r="T27" s="23">
        <v>0</v>
      </c>
      <c r="U27" s="23">
        <v>0</v>
      </c>
      <c r="V27" s="15">
        <v>0</v>
      </c>
      <c r="W27" s="23">
        <v>0</v>
      </c>
      <c r="X27" s="23">
        <v>0</v>
      </c>
      <c r="Y27" s="15">
        <v>0</v>
      </c>
      <c r="Z27" s="23">
        <v>0</v>
      </c>
      <c r="AA27" s="23"/>
      <c r="AB27" s="15"/>
      <c r="AC27" s="23">
        <v>0</v>
      </c>
      <c r="AD27" s="23"/>
      <c r="AE27" s="15"/>
      <c r="AF27" s="23">
        <v>0</v>
      </c>
      <c r="AG27" s="23">
        <v>25.5</v>
      </c>
      <c r="AH27" s="15"/>
      <c r="AI27" s="23">
        <v>0</v>
      </c>
      <c r="AJ27" s="23"/>
      <c r="AK27" s="15"/>
      <c r="AL27" s="23">
        <v>0</v>
      </c>
      <c r="AM27" s="23"/>
      <c r="AN27" s="15"/>
      <c r="AO27" s="23">
        <v>0</v>
      </c>
      <c r="AP27" s="15"/>
      <c r="AQ27" s="15"/>
      <c r="AR27" s="44"/>
      <c r="AS27" s="45"/>
    </row>
    <row r="28" spans="1:45" ht="15" customHeight="1">
      <c r="A28" s="163" t="s">
        <v>46</v>
      </c>
      <c r="B28" s="143" t="s">
        <v>68</v>
      </c>
      <c r="C28" s="143" t="s">
        <v>35</v>
      </c>
      <c r="D28" s="49" t="s">
        <v>34</v>
      </c>
      <c r="E28" s="50">
        <f>SUM(E30:E31)</f>
        <v>35888.800000000003</v>
      </c>
      <c r="F28" s="50">
        <f t="shared" ref="F28" si="45">SUM(F30:F31)</f>
        <v>35888.300000000003</v>
      </c>
      <c r="G28" s="54">
        <f t="shared" ref="G28" si="46">F28/E28</f>
        <v>0.99998606807694879</v>
      </c>
      <c r="H28" s="50">
        <f t="shared" ref="H28:I28" si="47">SUM(H30:H31)</f>
        <v>0</v>
      </c>
      <c r="I28" s="50">
        <f t="shared" si="47"/>
        <v>0</v>
      </c>
      <c r="J28" s="50">
        <v>0</v>
      </c>
      <c r="K28" s="50">
        <f t="shared" ref="K28:L28" si="48">SUM(K30:K31)</f>
        <v>0</v>
      </c>
      <c r="L28" s="50">
        <f t="shared" si="48"/>
        <v>0</v>
      </c>
      <c r="M28" s="50">
        <v>0</v>
      </c>
      <c r="N28" s="50">
        <f t="shared" ref="N28:O28" si="49">SUM(N30:N31)</f>
        <v>0</v>
      </c>
      <c r="O28" s="50">
        <f t="shared" si="49"/>
        <v>0</v>
      </c>
      <c r="P28" s="50">
        <v>0</v>
      </c>
      <c r="Q28" s="50">
        <f t="shared" ref="Q28:R28" si="50">SUM(Q30:Q31)</f>
        <v>0</v>
      </c>
      <c r="R28" s="50">
        <f t="shared" si="50"/>
        <v>0</v>
      </c>
      <c r="S28" s="50">
        <v>0</v>
      </c>
      <c r="T28" s="50">
        <f t="shared" ref="T28:U28" si="51">SUM(T30:T31)</f>
        <v>0</v>
      </c>
      <c r="U28" s="50">
        <f t="shared" si="51"/>
        <v>0</v>
      </c>
      <c r="V28" s="50">
        <v>0</v>
      </c>
      <c r="W28" s="50">
        <f t="shared" ref="W28:X28" si="52">SUM(W30:W31)</f>
        <v>0</v>
      </c>
      <c r="X28" s="50">
        <f t="shared" si="52"/>
        <v>0</v>
      </c>
      <c r="Y28" s="50">
        <v>0</v>
      </c>
      <c r="Z28" s="50">
        <f t="shared" ref="Z28:AA28" si="53">SUM(Z30:Z31)</f>
        <v>0</v>
      </c>
      <c r="AA28" s="50">
        <f t="shared" si="53"/>
        <v>0</v>
      </c>
      <c r="AB28" s="50">
        <v>0</v>
      </c>
      <c r="AC28" s="50">
        <f t="shared" ref="AC28:AD28" si="54">SUM(AC30:AC31)</f>
        <v>0</v>
      </c>
      <c r="AD28" s="50">
        <f t="shared" si="54"/>
        <v>0</v>
      </c>
      <c r="AE28" s="50">
        <v>0</v>
      </c>
      <c r="AF28" s="50">
        <f t="shared" ref="AF28:AG28" si="55">SUM(AF30:AF31)</f>
        <v>28818.2</v>
      </c>
      <c r="AG28" s="50">
        <f t="shared" si="55"/>
        <v>0</v>
      </c>
      <c r="AH28" s="50">
        <v>0</v>
      </c>
      <c r="AI28" s="50">
        <f t="shared" ref="AI28:AJ28" si="56">SUM(AI30:AI31)</f>
        <v>7070.6</v>
      </c>
      <c r="AJ28" s="50">
        <f t="shared" si="56"/>
        <v>35888.300000000003</v>
      </c>
      <c r="AK28" s="54">
        <f t="shared" ref="AK28" si="57">AJ28/AI28</f>
        <v>5.0757078607190342</v>
      </c>
      <c r="AL28" s="50">
        <f t="shared" ref="AL28:AM28" si="58">SUM(AL30:AL31)</f>
        <v>0</v>
      </c>
      <c r="AM28" s="50">
        <f t="shared" si="58"/>
        <v>0</v>
      </c>
      <c r="AN28" s="50">
        <v>0</v>
      </c>
      <c r="AO28" s="50">
        <v>0</v>
      </c>
      <c r="AP28" s="50">
        <f t="shared" ref="AP28" si="59">SUM(AP30:AP31)</f>
        <v>0</v>
      </c>
      <c r="AQ28" s="50">
        <v>0</v>
      </c>
      <c r="AR28" s="166" t="s">
        <v>146</v>
      </c>
      <c r="AS28" s="153"/>
    </row>
    <row r="29" spans="1:45" ht="15" customHeight="1">
      <c r="A29" s="164"/>
      <c r="B29" s="144"/>
      <c r="C29" s="144"/>
      <c r="D29" s="18" t="s">
        <v>58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67"/>
      <c r="AS29" s="154"/>
    </row>
    <row r="30" spans="1:45" ht="30.6" customHeight="1">
      <c r="A30" s="164"/>
      <c r="B30" s="144"/>
      <c r="C30" s="144"/>
      <c r="D30" s="79" t="s">
        <v>79</v>
      </c>
      <c r="E30" s="15">
        <f>H30+K30+N30+Q30+T30+W30+Z30+AC30+AF30+AI30+AL30+AO30</f>
        <v>29325.5</v>
      </c>
      <c r="F30" s="15">
        <f>I30+L30+O30+R30+U30+X30+AA30+AD30+AG30+AJ30+AM30+AP30</f>
        <v>29325.5</v>
      </c>
      <c r="G30" s="16">
        <f t="shared" ref="G30:G31" si="60">F30/E30</f>
        <v>1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21">
        <v>0</v>
      </c>
      <c r="AD30" s="21">
        <v>0</v>
      </c>
      <c r="AE30" s="15">
        <v>0</v>
      </c>
      <c r="AF30" s="58">
        <v>22608.400000000001</v>
      </c>
      <c r="AG30" s="15">
        <v>0</v>
      </c>
      <c r="AH30" s="15">
        <v>0</v>
      </c>
      <c r="AI30" s="59">
        <v>6717.1</v>
      </c>
      <c r="AJ30" s="51">
        <v>29325.5</v>
      </c>
      <c r="AK30" s="16">
        <f t="shared" ref="AK30" si="61">AJ30/AI30</f>
        <v>4.3657977400961725</v>
      </c>
      <c r="AL30" s="15">
        <v>0</v>
      </c>
      <c r="AM30" s="15">
        <v>0</v>
      </c>
      <c r="AN30" s="15">
        <v>0</v>
      </c>
      <c r="AO30" s="15">
        <v>0</v>
      </c>
      <c r="AP30" s="22">
        <v>0</v>
      </c>
      <c r="AQ30" s="15">
        <v>0</v>
      </c>
      <c r="AR30" s="167"/>
      <c r="AS30" s="154"/>
    </row>
    <row r="31" spans="1:45" ht="17.7" customHeight="1">
      <c r="A31" s="164"/>
      <c r="B31" s="144"/>
      <c r="C31" s="144"/>
      <c r="D31" s="14" t="s">
        <v>32</v>
      </c>
      <c r="E31" s="15">
        <f>H31+K31+N31+Q31+T31+W31+Z31+AC31+AF31+AI31+AL31+AO31</f>
        <v>6563.3</v>
      </c>
      <c r="F31" s="15">
        <f>I31+L31+O31+R31+U31+X31+AA31+AD31+AG31+AJ31+AM31+AP31</f>
        <v>6562.8</v>
      </c>
      <c r="G31" s="16">
        <f t="shared" si="60"/>
        <v>0.99992381881065928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21">
        <v>0</v>
      </c>
      <c r="AD31" s="21">
        <v>0</v>
      </c>
      <c r="AE31" s="15">
        <v>0</v>
      </c>
      <c r="AF31" s="60">
        <f>1189.9+3118.1+1901.8</f>
        <v>6209.8</v>
      </c>
      <c r="AG31" s="15">
        <v>0</v>
      </c>
      <c r="AH31" s="15">
        <v>0</v>
      </c>
      <c r="AI31" s="61">
        <v>353.5</v>
      </c>
      <c r="AJ31" s="52">
        <v>6562.8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67"/>
      <c r="AS31" s="154"/>
    </row>
    <row r="32" spans="1:45" ht="36.75" customHeight="1">
      <c r="A32" s="165"/>
      <c r="B32" s="145"/>
      <c r="C32" s="145"/>
      <c r="D32" s="20" t="s">
        <v>59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68"/>
      <c r="AS32" s="155"/>
    </row>
    <row r="33" spans="1:45" s="41" customFormat="1" ht="15" customHeight="1">
      <c r="A33" s="140" t="s">
        <v>69</v>
      </c>
      <c r="B33" s="143" t="s">
        <v>74</v>
      </c>
      <c r="C33" s="143" t="s">
        <v>35</v>
      </c>
      <c r="D33" s="53" t="s">
        <v>34</v>
      </c>
      <c r="E33" s="50">
        <f>SUM(E35:E36)</f>
        <v>3621.8</v>
      </c>
      <c r="F33" s="50">
        <f>SUM(F35:F36)</f>
        <v>3621.8</v>
      </c>
      <c r="G33" s="54">
        <f t="shared" ref="G33" si="62">F33/E33</f>
        <v>1</v>
      </c>
      <c r="H33" s="50">
        <f>SUM(H35:H36)</f>
        <v>0</v>
      </c>
      <c r="I33" s="50">
        <f>SUM(I35:I36)</f>
        <v>0</v>
      </c>
      <c r="J33" s="50">
        <v>0</v>
      </c>
      <c r="K33" s="50">
        <f>SUM(K35:K36)</f>
        <v>0</v>
      </c>
      <c r="L33" s="50">
        <f>SUM(L35:L36)</f>
        <v>0</v>
      </c>
      <c r="M33" s="50">
        <v>0</v>
      </c>
      <c r="N33" s="50">
        <f>SUM(N35:N36)</f>
        <v>0</v>
      </c>
      <c r="O33" s="50">
        <f>SUM(O35:O36)</f>
        <v>0</v>
      </c>
      <c r="P33" s="50">
        <v>0</v>
      </c>
      <c r="Q33" s="50">
        <f>SUM(Q35:Q36)</f>
        <v>0</v>
      </c>
      <c r="R33" s="50">
        <f>SUM(R35:R36)</f>
        <v>0</v>
      </c>
      <c r="S33" s="50">
        <v>0</v>
      </c>
      <c r="T33" s="50">
        <f>SUM(T35:T36)</f>
        <v>0</v>
      </c>
      <c r="U33" s="50">
        <f>SUM(U35:U36)</f>
        <v>0</v>
      </c>
      <c r="V33" s="50">
        <v>0</v>
      </c>
      <c r="W33" s="50">
        <f>SUM(W35:W36)</f>
        <v>1834.5</v>
      </c>
      <c r="X33" s="50">
        <f>SUM(X35:X36)</f>
        <v>0</v>
      </c>
      <c r="Y33" s="50">
        <v>0</v>
      </c>
      <c r="Z33" s="50">
        <f>SUM(Z35:Z36)</f>
        <v>1787.3</v>
      </c>
      <c r="AA33" s="50">
        <f>SUM(AA35:AA36)</f>
        <v>0</v>
      </c>
      <c r="AB33" s="50">
        <v>0</v>
      </c>
      <c r="AC33" s="50">
        <f>SUM(AC35:AC36)</f>
        <v>0</v>
      </c>
      <c r="AD33" s="50">
        <f>SUM(AD35:AD36)</f>
        <v>1436.1</v>
      </c>
      <c r="AE33" s="55">
        <v>0</v>
      </c>
      <c r="AF33" s="55">
        <f>SUM(AF35:AF36)</f>
        <v>0</v>
      </c>
      <c r="AG33" s="55">
        <f>SUM(AG35:AG36)</f>
        <v>1320.2</v>
      </c>
      <c r="AH33" s="50">
        <v>0</v>
      </c>
      <c r="AI33" s="50">
        <f>SUM(AI35:AI36)</f>
        <v>0</v>
      </c>
      <c r="AJ33" s="50">
        <f>SUM(AJ35:AJ36)</f>
        <v>136.4</v>
      </c>
      <c r="AK33" s="50">
        <v>0</v>
      </c>
      <c r="AL33" s="50">
        <f>SUM(AL35:AL36)</f>
        <v>0</v>
      </c>
      <c r="AM33" s="50">
        <f>SUM(AM35:AM36)</f>
        <v>729.1</v>
      </c>
      <c r="AN33" s="50">
        <v>0</v>
      </c>
      <c r="AO33" s="50">
        <v>0</v>
      </c>
      <c r="AP33" s="50">
        <f>SUM(AP35:AP36)</f>
        <v>0</v>
      </c>
      <c r="AQ33" s="50">
        <v>0</v>
      </c>
      <c r="AR33" s="158" t="s">
        <v>147</v>
      </c>
      <c r="AS33" s="153"/>
    </row>
    <row r="34" spans="1:45" s="41" customFormat="1" ht="15" customHeight="1">
      <c r="A34" s="141"/>
      <c r="B34" s="144"/>
      <c r="C34" s="144"/>
      <c r="D34" s="18" t="s">
        <v>58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9"/>
      <c r="AS34" s="154"/>
    </row>
    <row r="35" spans="1:45" s="41" customFormat="1" ht="15" customHeight="1" thickBot="1">
      <c r="A35" s="141"/>
      <c r="B35" s="144"/>
      <c r="C35" s="144"/>
      <c r="D35" s="79" t="s">
        <v>79</v>
      </c>
      <c r="E35" s="15">
        <f>H35+K35+N35+Q35+T35+W35+Z35+AC35+AF35+AI35+AL35+AO35</f>
        <v>0</v>
      </c>
      <c r="F35" s="15">
        <f>I35+L35+O35+R35+U35+X35+AA35+AD35+AG35+AJ35+AM35+AP35</f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21">
        <v>0</v>
      </c>
      <c r="AD35" s="21">
        <v>0</v>
      </c>
      <c r="AE35" s="15">
        <v>0</v>
      </c>
      <c r="AF35" s="21">
        <v>0</v>
      </c>
      <c r="AG35" s="21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9"/>
      <c r="AS35" s="154"/>
    </row>
    <row r="36" spans="1:45" s="41" customFormat="1" ht="15" customHeight="1">
      <c r="A36" s="141"/>
      <c r="B36" s="144"/>
      <c r="C36" s="144"/>
      <c r="D36" s="20" t="s">
        <v>32</v>
      </c>
      <c r="E36" s="15">
        <f>H36+K36+N36+Q36+T36+W36+Z36+AC36+AF36+AI36+AL36+AO36</f>
        <v>3621.8</v>
      </c>
      <c r="F36" s="15">
        <f>I36+L36+O36+R36+U36+X36+AA36+AD36+AG36+AJ36+AM36+AP36</f>
        <v>3621.8</v>
      </c>
      <c r="G36" s="16">
        <f t="shared" ref="G36:G38" si="63">F36/E36</f>
        <v>1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1834.5</v>
      </c>
      <c r="X36" s="15">
        <v>0</v>
      </c>
      <c r="Y36" s="15">
        <v>0</v>
      </c>
      <c r="Z36" s="15">
        <v>1787.3</v>
      </c>
      <c r="AA36" s="15">
        <v>0</v>
      </c>
      <c r="AB36" s="15">
        <v>0</v>
      </c>
      <c r="AC36" s="21">
        <v>0</v>
      </c>
      <c r="AD36" s="46">
        <v>1436.1</v>
      </c>
      <c r="AE36" s="15">
        <v>0</v>
      </c>
      <c r="AF36" s="21">
        <v>0</v>
      </c>
      <c r="AG36" s="47">
        <v>1320.2</v>
      </c>
      <c r="AH36" s="15">
        <v>0</v>
      </c>
      <c r="AI36" s="15">
        <v>0</v>
      </c>
      <c r="AJ36" s="52">
        <v>136.4</v>
      </c>
      <c r="AK36" s="15">
        <v>0</v>
      </c>
      <c r="AL36" s="15">
        <v>0</v>
      </c>
      <c r="AM36" s="52">
        <v>729.1</v>
      </c>
      <c r="AN36" s="15">
        <v>0</v>
      </c>
      <c r="AO36" s="15">
        <v>0</v>
      </c>
      <c r="AP36" s="15">
        <v>0</v>
      </c>
      <c r="AQ36" s="15">
        <v>0</v>
      </c>
      <c r="AR36" s="159"/>
      <c r="AS36" s="154"/>
    </row>
    <row r="37" spans="1:45" s="41" customFormat="1" ht="46.95" customHeight="1">
      <c r="A37" s="142"/>
      <c r="B37" s="145"/>
      <c r="C37" s="145"/>
      <c r="D37" s="20" t="s">
        <v>59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69"/>
      <c r="AS37" s="170"/>
    </row>
    <row r="38" spans="1:45" s="41" customFormat="1" ht="11.55" customHeight="1">
      <c r="A38" s="140" t="s">
        <v>36</v>
      </c>
      <c r="B38" s="143" t="s">
        <v>75</v>
      </c>
      <c r="C38" s="143" t="s">
        <v>37</v>
      </c>
      <c r="D38" s="53" t="s">
        <v>34</v>
      </c>
      <c r="E38" s="50">
        <f>SUM(E40:E41)</f>
        <v>99.6</v>
      </c>
      <c r="F38" s="50">
        <f>SUM(F40:F41)</f>
        <v>99.6</v>
      </c>
      <c r="G38" s="54">
        <f t="shared" si="63"/>
        <v>1</v>
      </c>
      <c r="H38" s="50">
        <f>SUM(H40:H41)</f>
        <v>0</v>
      </c>
      <c r="I38" s="50">
        <f>SUM(I40:I41)</f>
        <v>0</v>
      </c>
      <c r="J38" s="50">
        <v>0</v>
      </c>
      <c r="K38" s="50">
        <f>SUM(K40:K41)</f>
        <v>0</v>
      </c>
      <c r="L38" s="50">
        <f>SUM(L40:L41)</f>
        <v>0</v>
      </c>
      <c r="M38" s="50">
        <v>0</v>
      </c>
      <c r="N38" s="50">
        <f>SUM(N40:N41)</f>
        <v>0</v>
      </c>
      <c r="O38" s="50">
        <f>SUM(O40:O41)</f>
        <v>0</v>
      </c>
      <c r="P38" s="50">
        <v>0</v>
      </c>
      <c r="Q38" s="50">
        <f>SUM(Q40:Q41)</f>
        <v>0</v>
      </c>
      <c r="R38" s="50">
        <f>SUM(R40:R41)</f>
        <v>0</v>
      </c>
      <c r="S38" s="50">
        <v>0</v>
      </c>
      <c r="T38" s="50">
        <f>SUM(T40:T41)</f>
        <v>0</v>
      </c>
      <c r="U38" s="50">
        <f>SUM(U40:U41)</f>
        <v>0</v>
      </c>
      <c r="V38" s="50">
        <v>0</v>
      </c>
      <c r="W38" s="50">
        <f>SUM(W40:W41)</f>
        <v>0</v>
      </c>
      <c r="X38" s="50">
        <f>SUM(X40:X41)</f>
        <v>0</v>
      </c>
      <c r="Y38" s="50">
        <v>0</v>
      </c>
      <c r="Z38" s="50">
        <f>SUM(Z40:Z41)</f>
        <v>0</v>
      </c>
      <c r="AA38" s="50">
        <f>SUM(AA40:AA41)</f>
        <v>0</v>
      </c>
      <c r="AB38" s="50">
        <v>0</v>
      </c>
      <c r="AC38" s="50">
        <f>SUM(AC40:AC41)</f>
        <v>0</v>
      </c>
      <c r="AD38" s="50">
        <f>SUM(AD40:AD41)</f>
        <v>0</v>
      </c>
      <c r="AE38" s="55">
        <v>0</v>
      </c>
      <c r="AF38" s="55">
        <v>99.6</v>
      </c>
      <c r="AG38" s="55">
        <f>SUM(AG40:AG41)</f>
        <v>0</v>
      </c>
      <c r="AH38" s="50">
        <v>0</v>
      </c>
      <c r="AI38" s="50">
        <f>SUM(AI40:AI41)</f>
        <v>99.6</v>
      </c>
      <c r="AJ38" s="50">
        <f>SUM(AJ40:AJ41)</f>
        <v>0</v>
      </c>
      <c r="AK38" s="50">
        <v>0</v>
      </c>
      <c r="AL38" s="50">
        <f>SUM(AL40:AL41)</f>
        <v>0</v>
      </c>
      <c r="AM38" s="50">
        <f>SUM(AM40:AM41)</f>
        <v>0</v>
      </c>
      <c r="AN38" s="50">
        <v>0</v>
      </c>
      <c r="AO38" s="50">
        <v>0</v>
      </c>
      <c r="AP38" s="50">
        <f>SUM(AP40:AP41)</f>
        <v>99.6</v>
      </c>
      <c r="AQ38" s="50">
        <v>0</v>
      </c>
      <c r="AR38" s="158" t="s">
        <v>148</v>
      </c>
      <c r="AS38" s="153"/>
    </row>
    <row r="39" spans="1:45" s="41" customFormat="1" ht="11.55" customHeight="1">
      <c r="A39" s="141"/>
      <c r="B39" s="144"/>
      <c r="C39" s="144"/>
      <c r="D39" s="18" t="s">
        <v>58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9"/>
      <c r="AS39" s="154"/>
    </row>
    <row r="40" spans="1:45" s="41" customFormat="1" ht="11.55" customHeight="1">
      <c r="A40" s="141"/>
      <c r="B40" s="144"/>
      <c r="C40" s="144"/>
      <c r="D40" s="79" t="s">
        <v>79</v>
      </c>
      <c r="E40" s="15">
        <f>H40+K40+N40+Q40+T40+W40+Z40+AC40+AF40+AI40+AL40+AO40</f>
        <v>0</v>
      </c>
      <c r="F40" s="15">
        <f>I40+L40+O40+R40+U40+X40+AA40+AD40+AG40+AJ40+AM40+AP40</f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21">
        <v>0</v>
      </c>
      <c r="AD40" s="21">
        <v>0</v>
      </c>
      <c r="AE40" s="15">
        <v>0</v>
      </c>
      <c r="AF40" s="21">
        <v>0</v>
      </c>
      <c r="AG40" s="21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9"/>
      <c r="AS40" s="154"/>
    </row>
    <row r="41" spans="1:45" s="41" customFormat="1" ht="11.55" customHeight="1">
      <c r="A41" s="141"/>
      <c r="B41" s="144"/>
      <c r="C41" s="144"/>
      <c r="D41" s="20" t="s">
        <v>32</v>
      </c>
      <c r="E41" s="15">
        <f>H41+K41+N41+Q41+T41+W41+Z41+AC41+AF41+AI41+AL41+AO41</f>
        <v>99.6</v>
      </c>
      <c r="F41" s="15">
        <f>I41+L41+O41+R41+U41+X41+AA41+AD41+AG41+AJ41+AM41+AP41</f>
        <v>99.6</v>
      </c>
      <c r="G41" s="16">
        <f t="shared" ref="G41" si="64">F41/E41</f>
        <v>1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21">
        <v>0</v>
      </c>
      <c r="AD41" s="21">
        <v>0</v>
      </c>
      <c r="AE41" s="15">
        <v>0</v>
      </c>
      <c r="AF41" s="21">
        <v>0</v>
      </c>
      <c r="AG41" s="21">
        <v>0</v>
      </c>
      <c r="AH41" s="15">
        <v>0</v>
      </c>
      <c r="AI41" s="15">
        <v>99.6</v>
      </c>
      <c r="AJ41" s="15">
        <v>0</v>
      </c>
      <c r="AK41" s="15">
        <v>0</v>
      </c>
      <c r="AL41" s="21">
        <v>0</v>
      </c>
      <c r="AM41" s="15">
        <v>0</v>
      </c>
      <c r="AN41" s="15">
        <v>0</v>
      </c>
      <c r="AO41" s="15">
        <v>0</v>
      </c>
      <c r="AP41" s="15">
        <v>99.6</v>
      </c>
      <c r="AQ41" s="15">
        <v>0</v>
      </c>
      <c r="AR41" s="159"/>
      <c r="AS41" s="154"/>
    </row>
    <row r="42" spans="1:45" s="41" customFormat="1" ht="11.55" customHeight="1">
      <c r="A42" s="142"/>
      <c r="B42" s="145"/>
      <c r="C42" s="145"/>
      <c r="D42" s="20" t="s">
        <v>59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83"/>
      <c r="AS42" s="155"/>
    </row>
    <row r="43" spans="1:45" s="41" customFormat="1" ht="15" hidden="1" customHeight="1">
      <c r="A43" s="156" t="s">
        <v>63</v>
      </c>
      <c r="B43" s="158" t="s">
        <v>64</v>
      </c>
      <c r="C43" s="143"/>
      <c r="D43" s="18" t="s">
        <v>34</v>
      </c>
      <c r="E43" s="15">
        <f>SUM(E45:E46)</f>
        <v>0</v>
      </c>
      <c r="F43" s="15">
        <f>SUM(F45:F46)</f>
        <v>0</v>
      </c>
      <c r="G43" s="15">
        <v>0</v>
      </c>
      <c r="H43" s="15">
        <f>SUM(H45:H46)</f>
        <v>0</v>
      </c>
      <c r="I43" s="15">
        <f>SUM(I45:I46)</f>
        <v>0</v>
      </c>
      <c r="J43" s="15">
        <v>0</v>
      </c>
      <c r="K43" s="15">
        <f>SUM(K45:K46)</f>
        <v>0</v>
      </c>
      <c r="L43" s="15">
        <f>SUM(L45:L46)</f>
        <v>0</v>
      </c>
      <c r="M43" s="15">
        <v>0</v>
      </c>
      <c r="N43" s="15">
        <f>SUM(N45:N46)</f>
        <v>0</v>
      </c>
      <c r="O43" s="15">
        <f>SUM(O45:O46)</f>
        <v>0</v>
      </c>
      <c r="P43" s="15">
        <v>0</v>
      </c>
      <c r="Q43" s="15">
        <f>SUM(Q45:Q46)</f>
        <v>0</v>
      </c>
      <c r="R43" s="15">
        <f>SUM(R45:R46)</f>
        <v>0</v>
      </c>
      <c r="S43" s="15">
        <v>0</v>
      </c>
      <c r="T43" s="15">
        <f>SUM(T45:T46)</f>
        <v>0</v>
      </c>
      <c r="U43" s="15">
        <f>SUM(U45:U46)</f>
        <v>0</v>
      </c>
      <c r="V43" s="15">
        <v>0</v>
      </c>
      <c r="W43" s="15">
        <f>SUM(W45:W46)</f>
        <v>0</v>
      </c>
      <c r="X43" s="15">
        <f>SUM(X45:X46)</f>
        <v>0</v>
      </c>
      <c r="Y43" s="15">
        <v>0</v>
      </c>
      <c r="Z43" s="15">
        <f>SUM(Z45:Z46)</f>
        <v>0</v>
      </c>
      <c r="AA43" s="15">
        <f>SUM(AA45:AA46)</f>
        <v>0</v>
      </c>
      <c r="AB43" s="15">
        <v>0</v>
      </c>
      <c r="AC43" s="15">
        <f>SUM(AC45:AC46)</f>
        <v>0</v>
      </c>
      <c r="AD43" s="15">
        <f>SUM(AD45:AD46)</f>
        <v>0</v>
      </c>
      <c r="AE43" s="23">
        <v>0</v>
      </c>
      <c r="AF43" s="23">
        <f>SUM(AF45:AF46)</f>
        <v>0</v>
      </c>
      <c r="AG43" s="23">
        <f>SUM(AG45:AG46)</f>
        <v>0</v>
      </c>
      <c r="AH43" s="15">
        <v>0</v>
      </c>
      <c r="AI43" s="15">
        <f>SUM(AI45:AI46)</f>
        <v>0</v>
      </c>
      <c r="AJ43" s="15">
        <f>SUM(AJ45:AJ46)</f>
        <v>0</v>
      </c>
      <c r="AK43" s="15">
        <v>0</v>
      </c>
      <c r="AL43" s="15">
        <f>SUM(AL45:AL46)</f>
        <v>0</v>
      </c>
      <c r="AM43" s="15">
        <f>SUM(AM45:AM46)</f>
        <v>0</v>
      </c>
      <c r="AN43" s="15">
        <v>0</v>
      </c>
      <c r="AO43" s="15">
        <f>SUM(AO45:AO46)</f>
        <v>0</v>
      </c>
      <c r="AP43" s="15">
        <f>SUM(AP45:AP46)</f>
        <v>0</v>
      </c>
      <c r="AQ43" s="15">
        <v>0</v>
      </c>
      <c r="AR43" s="160" t="s">
        <v>65</v>
      </c>
      <c r="AS43" s="146"/>
    </row>
    <row r="44" spans="1:45" s="41" customFormat="1" ht="15" hidden="1" customHeight="1">
      <c r="A44" s="157"/>
      <c r="B44" s="159"/>
      <c r="C44" s="144"/>
      <c r="D44" s="18" t="s">
        <v>58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61"/>
      <c r="AS44" s="147"/>
    </row>
    <row r="45" spans="1:45" s="41" customFormat="1" ht="15" hidden="1" customHeight="1">
      <c r="A45" s="157"/>
      <c r="B45" s="159"/>
      <c r="C45" s="144"/>
      <c r="D45" s="20" t="s">
        <v>40</v>
      </c>
      <c r="E45" s="15">
        <f>H45+K45+N45+Q45+T45+W45+Z45+AC45+AF45+AI45+AL45+AO45</f>
        <v>0</v>
      </c>
      <c r="F45" s="15">
        <f>I45+L45+O45+R45+U45+X45+AA45+AD45+AG45+AJ45+AM45+AP45</f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21">
        <v>0</v>
      </c>
      <c r="AD45" s="21">
        <v>0</v>
      </c>
      <c r="AE45" s="15">
        <v>0</v>
      </c>
      <c r="AF45" s="21">
        <v>0</v>
      </c>
      <c r="AG45" s="21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61"/>
      <c r="AS45" s="147"/>
    </row>
    <row r="46" spans="1:45" s="41" customFormat="1" ht="15" hidden="1" customHeight="1">
      <c r="A46" s="157"/>
      <c r="B46" s="159"/>
      <c r="C46" s="144"/>
      <c r="D46" s="20" t="s">
        <v>32</v>
      </c>
      <c r="E46" s="15">
        <f>H46+K46+N46+Q46+T46+W46+Z46+AC46+AF46+AI46+AL46+AO46</f>
        <v>0</v>
      </c>
      <c r="F46" s="15">
        <f>I46+L46+O46+R46+U46+X46+AA46+AD46+AG46+AJ46+AM46+AP46</f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21">
        <v>0</v>
      </c>
      <c r="AD46" s="21">
        <v>0</v>
      </c>
      <c r="AE46" s="15">
        <v>0</v>
      </c>
      <c r="AF46" s="21">
        <v>0</v>
      </c>
      <c r="AG46" s="21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62"/>
      <c r="AS46" s="148"/>
    </row>
    <row r="47" spans="1:45" s="41" customFormat="1" ht="15" hidden="1" customHeight="1">
      <c r="A47" s="68"/>
      <c r="B47" s="70"/>
      <c r="C47" s="70"/>
      <c r="D47" s="20" t="s">
        <v>59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70"/>
      <c r="AS47" s="73"/>
    </row>
    <row r="48" spans="1:45" s="41" customFormat="1" ht="15" hidden="1" customHeight="1">
      <c r="A48" s="156" t="s">
        <v>47</v>
      </c>
      <c r="B48" s="149"/>
      <c r="C48" s="171" t="s">
        <v>37</v>
      </c>
      <c r="D48" s="75" t="s">
        <v>34</v>
      </c>
      <c r="E48" s="24">
        <f>SUM(E49:E50)</f>
        <v>0</v>
      </c>
      <c r="F48" s="15">
        <f t="shared" ref="F48:AP48" si="65">SUM(F49:F50)</f>
        <v>0</v>
      </c>
      <c r="G48" s="16">
        <v>0</v>
      </c>
      <c r="H48" s="15">
        <f t="shared" si="65"/>
        <v>0</v>
      </c>
      <c r="I48" s="15">
        <f t="shared" si="65"/>
        <v>0</v>
      </c>
      <c r="J48" s="16">
        <v>0</v>
      </c>
      <c r="K48" s="15">
        <f t="shared" si="65"/>
        <v>0</v>
      </c>
      <c r="L48" s="15">
        <f t="shared" si="65"/>
        <v>0</v>
      </c>
      <c r="M48" s="16">
        <v>0</v>
      </c>
      <c r="N48" s="15">
        <f t="shared" si="65"/>
        <v>0</v>
      </c>
      <c r="O48" s="15">
        <f t="shared" si="65"/>
        <v>0</v>
      </c>
      <c r="P48" s="16">
        <v>0</v>
      </c>
      <c r="Q48" s="15">
        <f t="shared" si="65"/>
        <v>0</v>
      </c>
      <c r="R48" s="15">
        <f t="shared" si="65"/>
        <v>0</v>
      </c>
      <c r="S48" s="16">
        <v>0</v>
      </c>
      <c r="T48" s="15">
        <f t="shared" si="65"/>
        <v>0</v>
      </c>
      <c r="U48" s="15">
        <f t="shared" si="65"/>
        <v>0</v>
      </c>
      <c r="V48" s="16">
        <v>0</v>
      </c>
      <c r="W48" s="15">
        <f t="shared" si="65"/>
        <v>0</v>
      </c>
      <c r="X48" s="15">
        <f t="shared" si="65"/>
        <v>0</v>
      </c>
      <c r="Y48" s="16">
        <v>0</v>
      </c>
      <c r="Z48" s="15">
        <f t="shared" ref="Z48:AA48" si="66">SUM(Z49:Z50)</f>
        <v>0</v>
      </c>
      <c r="AA48" s="15">
        <f t="shared" si="66"/>
        <v>0</v>
      </c>
      <c r="AB48" s="16">
        <v>0</v>
      </c>
      <c r="AC48" s="15">
        <v>0</v>
      </c>
      <c r="AD48" s="15">
        <v>0</v>
      </c>
      <c r="AE48" s="16">
        <v>0</v>
      </c>
      <c r="AF48" s="15">
        <f t="shared" si="65"/>
        <v>0</v>
      </c>
      <c r="AG48" s="15">
        <f t="shared" si="65"/>
        <v>0</v>
      </c>
      <c r="AH48" s="16">
        <v>0</v>
      </c>
      <c r="AI48" s="15">
        <f t="shared" si="65"/>
        <v>0</v>
      </c>
      <c r="AJ48" s="15">
        <f t="shared" si="65"/>
        <v>0</v>
      </c>
      <c r="AK48" s="16">
        <v>0</v>
      </c>
      <c r="AL48" s="15">
        <f t="shared" si="65"/>
        <v>0</v>
      </c>
      <c r="AM48" s="15">
        <f t="shared" si="65"/>
        <v>0</v>
      </c>
      <c r="AN48" s="16">
        <v>0</v>
      </c>
      <c r="AO48" s="15">
        <f t="shared" si="65"/>
        <v>0</v>
      </c>
      <c r="AP48" s="15">
        <f t="shared" si="65"/>
        <v>0</v>
      </c>
      <c r="AQ48" s="16">
        <v>0</v>
      </c>
      <c r="AR48" s="171" t="s">
        <v>48</v>
      </c>
      <c r="AS48" s="43"/>
    </row>
    <row r="49" spans="1:45" ht="15" hidden="1" customHeight="1">
      <c r="A49" s="157"/>
      <c r="B49" s="149"/>
      <c r="C49" s="172"/>
      <c r="D49" s="14" t="s">
        <v>40</v>
      </c>
      <c r="E49" s="24">
        <f>H49+K49+N49+Q49+T49+W49+Z49+AC49+AF49+AI49+AL49+AO49</f>
        <v>0</v>
      </c>
      <c r="F49" s="15">
        <f>I49+L49+O49+R49+U49+X49+AA49+AD49+AG49+AJ49+AM49+AP49</f>
        <v>0</v>
      </c>
      <c r="G49" s="16">
        <v>0</v>
      </c>
      <c r="H49" s="15">
        <v>0</v>
      </c>
      <c r="I49" s="15">
        <v>0</v>
      </c>
      <c r="J49" s="16">
        <v>0</v>
      </c>
      <c r="K49" s="15">
        <v>0</v>
      </c>
      <c r="L49" s="15">
        <v>0</v>
      </c>
      <c r="M49" s="16">
        <v>0</v>
      </c>
      <c r="N49" s="15">
        <v>0</v>
      </c>
      <c r="O49" s="15">
        <v>0</v>
      </c>
      <c r="P49" s="16">
        <v>0</v>
      </c>
      <c r="Q49" s="15">
        <v>0</v>
      </c>
      <c r="R49" s="15">
        <v>0</v>
      </c>
      <c r="S49" s="16">
        <v>0</v>
      </c>
      <c r="T49" s="15">
        <v>0</v>
      </c>
      <c r="U49" s="15">
        <v>0</v>
      </c>
      <c r="V49" s="16">
        <v>0</v>
      </c>
      <c r="W49" s="15">
        <v>0</v>
      </c>
      <c r="X49" s="15">
        <v>0</v>
      </c>
      <c r="Y49" s="16">
        <v>0</v>
      </c>
      <c r="Z49" s="15">
        <v>0</v>
      </c>
      <c r="AA49" s="15">
        <v>0</v>
      </c>
      <c r="AB49" s="16">
        <v>0</v>
      </c>
      <c r="AC49" s="15">
        <v>0</v>
      </c>
      <c r="AD49" s="15">
        <v>0</v>
      </c>
      <c r="AE49" s="16">
        <v>0</v>
      </c>
      <c r="AF49" s="15">
        <v>0</v>
      </c>
      <c r="AG49" s="15">
        <v>0</v>
      </c>
      <c r="AH49" s="16">
        <v>0</v>
      </c>
      <c r="AI49" s="15">
        <v>0</v>
      </c>
      <c r="AJ49" s="15">
        <v>0</v>
      </c>
      <c r="AK49" s="16">
        <v>0</v>
      </c>
      <c r="AL49" s="15">
        <v>0</v>
      </c>
      <c r="AM49" s="15">
        <v>0</v>
      </c>
      <c r="AN49" s="16">
        <v>0</v>
      </c>
      <c r="AO49" s="15">
        <v>0</v>
      </c>
      <c r="AP49" s="15">
        <v>0</v>
      </c>
      <c r="AQ49" s="16">
        <v>0</v>
      </c>
      <c r="AR49" s="171"/>
      <c r="AS49" s="43"/>
    </row>
    <row r="50" spans="1:45" ht="15" hidden="1" customHeight="1">
      <c r="A50" s="157"/>
      <c r="B50" s="158"/>
      <c r="C50" s="173"/>
      <c r="D50" s="14" t="s">
        <v>32</v>
      </c>
      <c r="E50" s="24">
        <f>H50+K50+N50+Q50+T50+W50+Z50+AC50+AF50+AI50+AL50+AO50</f>
        <v>0</v>
      </c>
      <c r="F50" s="15">
        <f>I50+L50+O50+R50+U50+X50+AA50+AD50+AG50+AJ50+AM50+AP50</f>
        <v>0</v>
      </c>
      <c r="G50" s="16">
        <v>0</v>
      </c>
      <c r="H50" s="15">
        <v>0</v>
      </c>
      <c r="I50" s="15">
        <v>0</v>
      </c>
      <c r="J50" s="16">
        <v>0</v>
      </c>
      <c r="K50" s="15">
        <v>0</v>
      </c>
      <c r="L50" s="15">
        <v>0</v>
      </c>
      <c r="M50" s="16">
        <v>0</v>
      </c>
      <c r="N50" s="15">
        <v>0</v>
      </c>
      <c r="O50" s="15">
        <v>0</v>
      </c>
      <c r="P50" s="16">
        <v>0</v>
      </c>
      <c r="Q50" s="15">
        <v>0</v>
      </c>
      <c r="R50" s="15">
        <v>0</v>
      </c>
      <c r="S50" s="16">
        <v>0</v>
      </c>
      <c r="T50" s="15">
        <v>0</v>
      </c>
      <c r="U50" s="15">
        <v>0</v>
      </c>
      <c r="V50" s="16">
        <v>0</v>
      </c>
      <c r="W50" s="15">
        <v>0</v>
      </c>
      <c r="X50" s="15">
        <v>0</v>
      </c>
      <c r="Y50" s="16">
        <v>0</v>
      </c>
      <c r="Z50" s="15">
        <v>0</v>
      </c>
      <c r="AA50" s="15">
        <v>0</v>
      </c>
      <c r="AB50" s="16">
        <v>0</v>
      </c>
      <c r="AC50" s="15">
        <v>0</v>
      </c>
      <c r="AD50" s="15">
        <v>0</v>
      </c>
      <c r="AE50" s="16">
        <v>0</v>
      </c>
      <c r="AF50" s="15">
        <v>0</v>
      </c>
      <c r="AG50" s="15">
        <v>0</v>
      </c>
      <c r="AH50" s="16">
        <v>0</v>
      </c>
      <c r="AI50" s="15">
        <v>0</v>
      </c>
      <c r="AJ50" s="15">
        <v>0</v>
      </c>
      <c r="AK50" s="16">
        <v>0</v>
      </c>
      <c r="AL50" s="15">
        <v>0</v>
      </c>
      <c r="AM50" s="15">
        <v>0</v>
      </c>
      <c r="AN50" s="16">
        <v>0</v>
      </c>
      <c r="AO50" s="21">
        <v>0</v>
      </c>
      <c r="AP50" s="15">
        <v>0</v>
      </c>
      <c r="AQ50" s="16">
        <v>0</v>
      </c>
      <c r="AR50" s="171"/>
      <c r="AS50" s="43"/>
    </row>
    <row r="51" spans="1:45" ht="15" customHeight="1">
      <c r="A51" s="174" t="s">
        <v>57</v>
      </c>
      <c r="B51" s="175"/>
      <c r="C51" s="176"/>
      <c r="D51" s="97" t="s">
        <v>42</v>
      </c>
      <c r="E51" s="93">
        <f>SUM(E16+E38+E43)</f>
        <v>41352.660000000003</v>
      </c>
      <c r="F51" s="93">
        <f>SUM(F16+F38+F43)</f>
        <v>41352.200000000004</v>
      </c>
      <c r="G51" s="94">
        <f t="shared" ref="G51" si="67">F51/E51</f>
        <v>0.99998887616902998</v>
      </c>
      <c r="H51" s="93">
        <f t="shared" ref="H51:I54" si="68">SUM(H16+H38+H43)</f>
        <v>0</v>
      </c>
      <c r="I51" s="93">
        <f t="shared" si="68"/>
        <v>0</v>
      </c>
      <c r="J51" s="94">
        <v>0</v>
      </c>
      <c r="K51" s="93">
        <f t="shared" ref="K51:L54" si="69">SUM(K16+K38+K43)</f>
        <v>99.96</v>
      </c>
      <c r="L51" s="93">
        <f t="shared" si="69"/>
        <v>100</v>
      </c>
      <c r="M51" s="94">
        <f t="shared" ref="M51" si="70">L51/K51</f>
        <v>1.0004001600640258</v>
      </c>
      <c r="N51" s="93">
        <f t="shared" ref="N51:O54" si="71">SUM(N16+N38+N43)</f>
        <v>140</v>
      </c>
      <c r="O51" s="93">
        <f t="shared" si="71"/>
        <v>132.6</v>
      </c>
      <c r="P51" s="94">
        <f t="shared" ref="P51" si="72">O51/N51</f>
        <v>0.94714285714285706</v>
      </c>
      <c r="Q51" s="93">
        <f t="shared" ref="Q51:R54" si="73">SUM(Q16+Q38+Q43)</f>
        <v>140</v>
      </c>
      <c r="R51" s="93">
        <f t="shared" si="73"/>
        <v>132.6</v>
      </c>
      <c r="S51" s="94">
        <f t="shared" ref="S51:S54" si="74">R51/Q51</f>
        <v>0.94714285714285706</v>
      </c>
      <c r="T51" s="93">
        <f t="shared" ref="T51:U54" si="75">SUM(T16+T38+T43)</f>
        <v>130</v>
      </c>
      <c r="U51" s="93">
        <f t="shared" si="75"/>
        <v>112.3</v>
      </c>
      <c r="V51" s="94">
        <f t="shared" ref="V51:V54" si="76">U51/T51</f>
        <v>0.86384615384615382</v>
      </c>
      <c r="W51" s="93">
        <f t="shared" ref="W51:X54" si="77">SUM(W16+W38+W43)</f>
        <v>2061.8000000000002</v>
      </c>
      <c r="X51" s="93">
        <f t="shared" si="77"/>
        <v>217.7</v>
      </c>
      <c r="Y51" s="94">
        <f t="shared" ref="Y51:Y54" si="78">X51/W51</f>
        <v>0.10558735085847316</v>
      </c>
      <c r="Z51" s="93">
        <f t="shared" ref="Z51:AA54" si="79">SUM(Z16+Z38+Z43)</f>
        <v>1953.8999999999999</v>
      </c>
      <c r="AA51" s="93">
        <f t="shared" si="79"/>
        <v>166.6</v>
      </c>
      <c r="AB51" s="94">
        <f t="shared" ref="AB51:AB54" si="80">AA51/Z51</f>
        <v>8.5265366702492448E-2</v>
      </c>
      <c r="AC51" s="93">
        <f t="shared" ref="AC51:AD54" si="81">SUM(AC16+AC38+AC43)</f>
        <v>237.6</v>
      </c>
      <c r="AD51" s="93">
        <f t="shared" si="81"/>
        <v>1672.3</v>
      </c>
      <c r="AE51" s="94">
        <f t="shared" ref="AE51:AE54" si="82">AD51/AC51</f>
        <v>7.0382996632996635</v>
      </c>
      <c r="AF51" s="93">
        <f t="shared" ref="AF51:AG54" si="83">SUM(AF16+AF38+AF43)</f>
        <v>29016.1</v>
      </c>
      <c r="AG51" s="93">
        <f t="shared" si="83"/>
        <v>1450.2</v>
      </c>
      <c r="AH51" s="94">
        <v>0</v>
      </c>
      <c r="AI51" s="93">
        <f t="shared" ref="AI51:AJ54" si="84">SUM(AI16+AI38+AI43)</f>
        <v>7285.3000000000011</v>
      </c>
      <c r="AJ51" s="93">
        <f t="shared" si="84"/>
        <v>36126.800000000003</v>
      </c>
      <c r="AK51" s="94">
        <f t="shared" ref="AK51:AK54" si="85">AJ51/AI51</f>
        <v>4.9588623666835954</v>
      </c>
      <c r="AL51" s="93">
        <f t="shared" ref="AL51:AM54" si="86">SUM(AL16+AL38+AL43)</f>
        <v>112.3</v>
      </c>
      <c r="AM51" s="93">
        <f t="shared" si="86"/>
        <v>830.30000000000007</v>
      </c>
      <c r="AN51" s="94">
        <f t="shared" ref="AN51" si="87">AM51/AL51</f>
        <v>7.3935886019590393</v>
      </c>
      <c r="AO51" s="93">
        <f t="shared" ref="AO51:AP54" si="88">SUM(AO16+AO38+AO43)</f>
        <v>275.3</v>
      </c>
      <c r="AP51" s="50">
        <f t="shared" si="88"/>
        <v>410.79999999999995</v>
      </c>
      <c r="AQ51" s="95">
        <f t="shared" ref="AQ51" si="89">AP51/AO51</f>
        <v>1.4921903378132944</v>
      </c>
      <c r="AR51" s="143"/>
      <c r="AS51" s="146"/>
    </row>
    <row r="52" spans="1:45" ht="15" customHeight="1">
      <c r="A52" s="177"/>
      <c r="B52" s="178"/>
      <c r="C52" s="179"/>
      <c r="D52" s="32" t="s">
        <v>58</v>
      </c>
      <c r="E52" s="33">
        <f>SUM(E17+E39)</f>
        <v>0</v>
      </c>
      <c r="F52" s="33">
        <f>SUM(F17+F39+F44)</f>
        <v>0</v>
      </c>
      <c r="G52" s="33">
        <v>0</v>
      </c>
      <c r="H52" s="33">
        <f t="shared" si="68"/>
        <v>0</v>
      </c>
      <c r="I52" s="33">
        <f t="shared" si="68"/>
        <v>0</v>
      </c>
      <c r="J52" s="33">
        <v>0</v>
      </c>
      <c r="K52" s="33">
        <f t="shared" si="69"/>
        <v>0</v>
      </c>
      <c r="L52" s="33">
        <f t="shared" si="69"/>
        <v>0</v>
      </c>
      <c r="M52" s="33">
        <v>0</v>
      </c>
      <c r="N52" s="33">
        <f t="shared" si="71"/>
        <v>0</v>
      </c>
      <c r="O52" s="33">
        <f t="shared" si="71"/>
        <v>0</v>
      </c>
      <c r="P52" s="33">
        <v>0</v>
      </c>
      <c r="Q52" s="33">
        <f t="shared" si="73"/>
        <v>0</v>
      </c>
      <c r="R52" s="33">
        <f t="shared" si="73"/>
        <v>0</v>
      </c>
      <c r="S52" s="33">
        <v>0</v>
      </c>
      <c r="T52" s="33">
        <f t="shared" si="75"/>
        <v>0</v>
      </c>
      <c r="U52" s="33">
        <f t="shared" si="75"/>
        <v>0</v>
      </c>
      <c r="V52" s="33">
        <v>0</v>
      </c>
      <c r="W52" s="33">
        <f t="shared" si="77"/>
        <v>0</v>
      </c>
      <c r="X52" s="33">
        <f t="shared" si="77"/>
        <v>0</v>
      </c>
      <c r="Y52" s="33">
        <v>0</v>
      </c>
      <c r="Z52" s="33">
        <f t="shared" si="79"/>
        <v>0</v>
      </c>
      <c r="AA52" s="33">
        <f t="shared" si="79"/>
        <v>0</v>
      </c>
      <c r="AB52" s="33">
        <v>0</v>
      </c>
      <c r="AC52" s="33">
        <f t="shared" si="81"/>
        <v>0</v>
      </c>
      <c r="AD52" s="33">
        <f t="shared" si="81"/>
        <v>0</v>
      </c>
      <c r="AE52" s="33">
        <v>0</v>
      </c>
      <c r="AF52" s="33">
        <f t="shared" si="83"/>
        <v>0</v>
      </c>
      <c r="AG52" s="33">
        <f t="shared" si="83"/>
        <v>0</v>
      </c>
      <c r="AH52" s="34">
        <v>0</v>
      </c>
      <c r="AI52" s="33">
        <f t="shared" si="84"/>
        <v>0</v>
      </c>
      <c r="AJ52" s="33">
        <f t="shared" si="84"/>
        <v>0</v>
      </c>
      <c r="AK52" s="33">
        <v>0</v>
      </c>
      <c r="AL52" s="33">
        <f t="shared" si="86"/>
        <v>0</v>
      </c>
      <c r="AM52" s="33">
        <f t="shared" si="86"/>
        <v>0</v>
      </c>
      <c r="AN52" s="33">
        <v>0</v>
      </c>
      <c r="AO52" s="33">
        <f t="shared" si="88"/>
        <v>0</v>
      </c>
      <c r="AP52" s="15">
        <f t="shared" si="88"/>
        <v>0</v>
      </c>
      <c r="AQ52" s="15">
        <v>0</v>
      </c>
      <c r="AR52" s="144"/>
      <c r="AS52" s="147"/>
    </row>
    <row r="53" spans="1:45" ht="15" customHeight="1">
      <c r="A53" s="177"/>
      <c r="B53" s="178"/>
      <c r="C53" s="179"/>
      <c r="D53" s="80" t="s">
        <v>79</v>
      </c>
      <c r="E53" s="33">
        <f>SUM(E18+E40)</f>
        <v>29325.5</v>
      </c>
      <c r="F53" s="33">
        <f>SUM(F18+F40+F45)</f>
        <v>29325.5</v>
      </c>
      <c r="G53" s="34">
        <v>0</v>
      </c>
      <c r="H53" s="33">
        <f t="shared" si="68"/>
        <v>0</v>
      </c>
      <c r="I53" s="33">
        <f t="shared" si="68"/>
        <v>0</v>
      </c>
      <c r="J53" s="34">
        <v>0</v>
      </c>
      <c r="K53" s="33">
        <f t="shared" si="69"/>
        <v>0</v>
      </c>
      <c r="L53" s="33">
        <f t="shared" si="69"/>
        <v>0</v>
      </c>
      <c r="M53" s="34">
        <v>0</v>
      </c>
      <c r="N53" s="33">
        <f t="shared" si="71"/>
        <v>0</v>
      </c>
      <c r="O53" s="33">
        <f t="shared" si="71"/>
        <v>0</v>
      </c>
      <c r="P53" s="34">
        <v>0</v>
      </c>
      <c r="Q53" s="33">
        <f t="shared" si="73"/>
        <v>0</v>
      </c>
      <c r="R53" s="33">
        <f t="shared" si="73"/>
        <v>0</v>
      </c>
      <c r="S53" s="34">
        <v>0</v>
      </c>
      <c r="T53" s="33">
        <f t="shared" si="75"/>
        <v>0</v>
      </c>
      <c r="U53" s="33">
        <f t="shared" si="75"/>
        <v>0</v>
      </c>
      <c r="V53" s="34">
        <v>0</v>
      </c>
      <c r="W53" s="33">
        <f t="shared" si="77"/>
        <v>0</v>
      </c>
      <c r="X53" s="33">
        <f t="shared" si="77"/>
        <v>0</v>
      </c>
      <c r="Y53" s="34">
        <v>0</v>
      </c>
      <c r="Z53" s="33">
        <f t="shared" si="79"/>
        <v>0</v>
      </c>
      <c r="AA53" s="33">
        <f t="shared" si="79"/>
        <v>0</v>
      </c>
      <c r="AB53" s="34">
        <v>0</v>
      </c>
      <c r="AC53" s="33">
        <f t="shared" si="81"/>
        <v>0</v>
      </c>
      <c r="AD53" s="33">
        <f t="shared" si="81"/>
        <v>0</v>
      </c>
      <c r="AE53" s="34">
        <v>0</v>
      </c>
      <c r="AF53" s="33">
        <f t="shared" si="83"/>
        <v>22608.400000000001</v>
      </c>
      <c r="AG53" s="33">
        <f t="shared" si="83"/>
        <v>0</v>
      </c>
      <c r="AH53" s="34">
        <v>0</v>
      </c>
      <c r="AI53" s="33">
        <f t="shared" si="84"/>
        <v>6717.1</v>
      </c>
      <c r="AJ53" s="33">
        <f t="shared" si="84"/>
        <v>29325.5</v>
      </c>
      <c r="AK53" s="34">
        <v>0</v>
      </c>
      <c r="AL53" s="33">
        <f t="shared" si="86"/>
        <v>0</v>
      </c>
      <c r="AM53" s="33">
        <f t="shared" si="86"/>
        <v>0</v>
      </c>
      <c r="AN53" s="34">
        <v>0</v>
      </c>
      <c r="AO53" s="33">
        <f t="shared" si="88"/>
        <v>0</v>
      </c>
      <c r="AP53" s="15">
        <f t="shared" si="88"/>
        <v>0</v>
      </c>
      <c r="AQ53" s="25">
        <v>0</v>
      </c>
      <c r="AR53" s="144"/>
      <c r="AS53" s="147"/>
    </row>
    <row r="54" spans="1:45" ht="15" customHeight="1">
      <c r="A54" s="177"/>
      <c r="B54" s="178"/>
      <c r="C54" s="179"/>
      <c r="D54" s="35" t="s">
        <v>32</v>
      </c>
      <c r="E54" s="33">
        <f>SUM(E19+E41)</f>
        <v>12027.160000000002</v>
      </c>
      <c r="F54" s="33">
        <f>SUM(F19+F41+F46)</f>
        <v>12026.699999999999</v>
      </c>
      <c r="G54" s="34">
        <f t="shared" ref="G54" si="90">F54/E54</f>
        <v>0.99996175323185166</v>
      </c>
      <c r="H54" s="33">
        <f t="shared" si="68"/>
        <v>0</v>
      </c>
      <c r="I54" s="33">
        <f t="shared" si="68"/>
        <v>0</v>
      </c>
      <c r="J54" s="34">
        <v>0</v>
      </c>
      <c r="K54" s="33">
        <f t="shared" si="69"/>
        <v>99.96</v>
      </c>
      <c r="L54" s="33">
        <f t="shared" si="69"/>
        <v>100</v>
      </c>
      <c r="M54" s="34">
        <v>0</v>
      </c>
      <c r="N54" s="33">
        <f t="shared" si="71"/>
        <v>140</v>
      </c>
      <c r="O54" s="33">
        <f t="shared" si="71"/>
        <v>132.6</v>
      </c>
      <c r="P54" s="34">
        <v>0</v>
      </c>
      <c r="Q54" s="33">
        <f t="shared" si="73"/>
        <v>140</v>
      </c>
      <c r="R54" s="33">
        <f t="shared" si="73"/>
        <v>132.6</v>
      </c>
      <c r="S54" s="34">
        <f t="shared" si="74"/>
        <v>0.94714285714285706</v>
      </c>
      <c r="T54" s="33">
        <f t="shared" si="75"/>
        <v>130</v>
      </c>
      <c r="U54" s="33">
        <f t="shared" si="75"/>
        <v>112.3</v>
      </c>
      <c r="V54" s="34">
        <f t="shared" si="76"/>
        <v>0.86384615384615382</v>
      </c>
      <c r="W54" s="33">
        <f t="shared" si="77"/>
        <v>2061.8000000000002</v>
      </c>
      <c r="X54" s="33">
        <f t="shared" si="77"/>
        <v>217.7</v>
      </c>
      <c r="Y54" s="34">
        <f t="shared" si="78"/>
        <v>0.10558735085847316</v>
      </c>
      <c r="Z54" s="33">
        <f t="shared" si="79"/>
        <v>1953.8999999999999</v>
      </c>
      <c r="AA54" s="33">
        <f t="shared" si="79"/>
        <v>166.6</v>
      </c>
      <c r="AB54" s="34">
        <f t="shared" si="80"/>
        <v>8.5265366702492448E-2</v>
      </c>
      <c r="AC54" s="33">
        <f t="shared" si="81"/>
        <v>237.6</v>
      </c>
      <c r="AD54" s="33">
        <f t="shared" si="81"/>
        <v>1672.3</v>
      </c>
      <c r="AE54" s="34">
        <f t="shared" si="82"/>
        <v>7.0382996632996635</v>
      </c>
      <c r="AF54" s="33">
        <f t="shared" si="83"/>
        <v>6308.1</v>
      </c>
      <c r="AG54" s="33">
        <f t="shared" si="83"/>
        <v>1450.2</v>
      </c>
      <c r="AH54" s="34">
        <v>0</v>
      </c>
      <c r="AI54" s="33">
        <f t="shared" si="84"/>
        <v>568.20000000000005</v>
      </c>
      <c r="AJ54" s="33">
        <f t="shared" si="84"/>
        <v>6801.3</v>
      </c>
      <c r="AK54" s="34">
        <f t="shared" si="85"/>
        <v>11.969904963041182</v>
      </c>
      <c r="AL54" s="33">
        <f t="shared" si="86"/>
        <v>112.3</v>
      </c>
      <c r="AM54" s="33">
        <f t="shared" si="86"/>
        <v>830.30000000000007</v>
      </c>
      <c r="AN54" s="34">
        <f t="shared" ref="AN54" si="91">AM54/AL54</f>
        <v>7.3935886019590393</v>
      </c>
      <c r="AO54" s="33">
        <f t="shared" si="88"/>
        <v>275.3</v>
      </c>
      <c r="AP54" s="15">
        <f t="shared" si="88"/>
        <v>410.79999999999995</v>
      </c>
      <c r="AQ54" s="25">
        <f t="shared" ref="AQ54" si="92">AP54/AO54</f>
        <v>1.4921903378132944</v>
      </c>
      <c r="AR54" s="144"/>
      <c r="AS54" s="147"/>
    </row>
    <row r="55" spans="1:45" ht="15" customHeight="1">
      <c r="A55" s="180"/>
      <c r="B55" s="181"/>
      <c r="C55" s="182"/>
      <c r="D55" s="35" t="s">
        <v>59</v>
      </c>
      <c r="E55" s="33">
        <v>0</v>
      </c>
      <c r="F55" s="33">
        <f>SUM(F37+F32+F26+F42)</f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15">
        <v>0</v>
      </c>
      <c r="AQ55" s="15">
        <v>0</v>
      </c>
      <c r="AR55" s="145"/>
      <c r="AS55" s="148"/>
    </row>
    <row r="56" spans="1:45" ht="14.25" customHeight="1">
      <c r="A56" s="77"/>
      <c r="B56" s="139" t="s">
        <v>92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</row>
    <row r="57" spans="1:45" ht="15" customHeight="1">
      <c r="A57" s="78"/>
      <c r="B57" s="139" t="s">
        <v>93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</row>
    <row r="58" spans="1:45" ht="13.65" customHeight="1">
      <c r="A58" s="78" t="s">
        <v>33</v>
      </c>
      <c r="B58" s="139" t="s">
        <v>38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</row>
    <row r="59" spans="1:45" ht="15" customHeight="1">
      <c r="A59" s="140" t="s">
        <v>39</v>
      </c>
      <c r="B59" s="143" t="s">
        <v>76</v>
      </c>
      <c r="C59" s="143" t="s">
        <v>37</v>
      </c>
      <c r="D59" s="49" t="s">
        <v>34</v>
      </c>
      <c r="E59" s="56">
        <f>SUM(E61:E62)</f>
        <v>8000</v>
      </c>
      <c r="F59" s="50">
        <f>SUM(F61:F62)</f>
        <v>8000.0199999999995</v>
      </c>
      <c r="G59" s="54">
        <f t="shared" ref="G59" si="93">F59/E59</f>
        <v>1.0000024999999999</v>
      </c>
      <c r="H59" s="50">
        <f>SUM(H61:H62)</f>
        <v>224.4</v>
      </c>
      <c r="I59" s="50">
        <f>SUM(I61:I62)</f>
        <v>224.4</v>
      </c>
      <c r="J59" s="54">
        <f>H59/I59</f>
        <v>1</v>
      </c>
      <c r="K59" s="50">
        <f>SUM(K61:K62)</f>
        <v>774.4</v>
      </c>
      <c r="L59" s="50">
        <f>SUM(L61:L62)</f>
        <v>774.4</v>
      </c>
      <c r="M59" s="54">
        <f t="shared" ref="M59" si="94">L59/K59</f>
        <v>1</v>
      </c>
      <c r="N59" s="50">
        <f>SUM(N61:N62)</f>
        <v>275</v>
      </c>
      <c r="O59" s="50">
        <f>SUM(O61:O62)</f>
        <v>275</v>
      </c>
      <c r="P59" s="54">
        <f t="shared" ref="P59" si="95">O59/N59</f>
        <v>1</v>
      </c>
      <c r="Q59" s="50">
        <f>SUM(Q61:Q62)</f>
        <v>499.4</v>
      </c>
      <c r="R59" s="50">
        <f>SUM(R61:R62)</f>
        <v>499.4</v>
      </c>
      <c r="S59" s="54">
        <f t="shared" ref="S59" si="96">R59/Q59</f>
        <v>1</v>
      </c>
      <c r="T59" s="50">
        <f>SUM(T61:T62)</f>
        <v>499.4</v>
      </c>
      <c r="U59" s="50">
        <f>SUM(U61:U62)</f>
        <v>499.4</v>
      </c>
      <c r="V59" s="54">
        <f t="shared" ref="V59" si="97">U59/T59</f>
        <v>1</v>
      </c>
      <c r="W59" s="50">
        <f>SUM(W61:W62)</f>
        <v>994.5</v>
      </c>
      <c r="X59" s="50">
        <f>SUM(X61:X62)</f>
        <v>952.8</v>
      </c>
      <c r="Y59" s="54">
        <f t="shared" ref="Y59" si="98">X59/W59</f>
        <v>0.95806938159879329</v>
      </c>
      <c r="Z59" s="50">
        <f>SUM(Z61:Z62)</f>
        <v>952.8</v>
      </c>
      <c r="AA59" s="50">
        <f>SUM(AA61:AA62)</f>
        <v>952.8</v>
      </c>
      <c r="AB59" s="54">
        <f t="shared" ref="AB59" si="99">AA59/Z59</f>
        <v>1</v>
      </c>
      <c r="AC59" s="50">
        <f>SUM(AC61:AC62)</f>
        <v>952.8</v>
      </c>
      <c r="AD59" s="50">
        <f>SUM(AD61:AD62)</f>
        <v>952.8</v>
      </c>
      <c r="AE59" s="54">
        <f t="shared" ref="AE59" si="100">AD59/AC59</f>
        <v>1</v>
      </c>
      <c r="AF59" s="50">
        <f>SUM(AF61:AF62)</f>
        <v>911.19999999999993</v>
      </c>
      <c r="AG59" s="50">
        <f>SUM(AG61:AG62)</f>
        <v>952.9</v>
      </c>
      <c r="AH59" s="54">
        <f t="shared" ref="AH59" si="101">AG59/AF59</f>
        <v>1.0457638279192274</v>
      </c>
      <c r="AI59" s="50">
        <f>SUM(AI61:AI62)</f>
        <v>952.8</v>
      </c>
      <c r="AJ59" s="50">
        <f>SUM(AJ61:AJ62)</f>
        <v>952.82</v>
      </c>
      <c r="AK59" s="54">
        <f t="shared" ref="AK59" si="102">AJ59/AI59</f>
        <v>1.0000209907640638</v>
      </c>
      <c r="AL59" s="50">
        <f>SUM(AL61:AL62)</f>
        <v>610</v>
      </c>
      <c r="AM59" s="50">
        <f>SUM(AM61:AM62)</f>
        <v>610</v>
      </c>
      <c r="AN59" s="54">
        <f t="shared" ref="AN59" si="103">AM59/AL59</f>
        <v>1</v>
      </c>
      <c r="AO59" s="50">
        <f>SUM(AO61:AO62)</f>
        <v>353.3</v>
      </c>
      <c r="AP59" s="50">
        <f>SUM(AP61:AP62)</f>
        <v>353.3</v>
      </c>
      <c r="AQ59" s="54">
        <f>AP59/AO59</f>
        <v>1</v>
      </c>
      <c r="AR59" s="158" t="s">
        <v>70</v>
      </c>
      <c r="AS59" s="146"/>
    </row>
    <row r="60" spans="1:45" ht="15" customHeight="1">
      <c r="A60" s="141"/>
      <c r="B60" s="144"/>
      <c r="C60" s="144"/>
      <c r="D60" s="18" t="s">
        <v>58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9"/>
      <c r="AS60" s="147"/>
    </row>
    <row r="61" spans="1:45" ht="21.75" customHeight="1">
      <c r="A61" s="141"/>
      <c r="B61" s="144"/>
      <c r="C61" s="144"/>
      <c r="D61" s="79" t="s">
        <v>79</v>
      </c>
      <c r="E61" s="24">
        <f>H61+K61+N61+Q61+T61+W61+Z61+AC61+AF61+AI61+AL61+AO61</f>
        <v>0</v>
      </c>
      <c r="F61" s="15">
        <f>I61+L61+O61+R61+U61+X61+AA61+AD61+AG61+AJ61+AM61+AP61</f>
        <v>0</v>
      </c>
      <c r="G61" s="16">
        <v>0</v>
      </c>
      <c r="H61" s="15">
        <v>0</v>
      </c>
      <c r="I61" s="15">
        <v>0</v>
      </c>
      <c r="J61" s="16">
        <v>0</v>
      </c>
      <c r="K61" s="15">
        <v>0</v>
      </c>
      <c r="L61" s="15">
        <v>0</v>
      </c>
      <c r="M61" s="16">
        <v>0</v>
      </c>
      <c r="N61" s="15">
        <v>0</v>
      </c>
      <c r="O61" s="15">
        <v>0</v>
      </c>
      <c r="P61" s="16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6">
        <v>0</v>
      </c>
      <c r="AR61" s="159"/>
      <c r="AS61" s="147"/>
    </row>
    <row r="62" spans="1:45" ht="15" customHeight="1">
      <c r="A62" s="141"/>
      <c r="B62" s="144"/>
      <c r="C62" s="144"/>
      <c r="D62" s="14" t="s">
        <v>32</v>
      </c>
      <c r="E62" s="15">
        <f>H62+K62+N62+Q62+T62+W62+Z62+AC62+AF62+AI62+AL62+AO62</f>
        <v>8000</v>
      </c>
      <c r="F62" s="15">
        <f>I62+L62+O62+R62+U62+X62+AA62+AD62+AG62+AJ62+AM62+AP62</f>
        <v>8000.0199999999995</v>
      </c>
      <c r="G62" s="16">
        <f>F62/E62</f>
        <v>1.0000024999999999</v>
      </c>
      <c r="H62" s="21">
        <v>224.4</v>
      </c>
      <c r="I62" s="21">
        <v>224.4</v>
      </c>
      <c r="J62" s="16">
        <f>H62/I62</f>
        <v>1</v>
      </c>
      <c r="K62" s="21">
        <v>774.4</v>
      </c>
      <c r="L62" s="21">
        <v>774.4</v>
      </c>
      <c r="M62" s="16">
        <f>L62/K62</f>
        <v>1</v>
      </c>
      <c r="N62" s="21">
        <f>499.4-182.7-41.7</f>
        <v>275</v>
      </c>
      <c r="O62" s="15">
        <v>275</v>
      </c>
      <c r="P62" s="16">
        <f>O62/N62</f>
        <v>1</v>
      </c>
      <c r="Q62" s="15">
        <v>499.4</v>
      </c>
      <c r="R62" s="15">
        <v>499.4</v>
      </c>
      <c r="S62" s="16">
        <f>R62/Q62</f>
        <v>1</v>
      </c>
      <c r="T62" s="21">
        <v>499.4</v>
      </c>
      <c r="U62" s="15">
        <v>499.4</v>
      </c>
      <c r="V62" s="16">
        <f>U62/T62</f>
        <v>1</v>
      </c>
      <c r="W62" s="21">
        <f>952.8+41.7</f>
        <v>994.5</v>
      </c>
      <c r="X62" s="15">
        <v>952.8</v>
      </c>
      <c r="Y62" s="16">
        <f>X62/W62</f>
        <v>0.95806938159879329</v>
      </c>
      <c r="Z62" s="21">
        <v>952.8</v>
      </c>
      <c r="AA62" s="21">
        <v>952.8</v>
      </c>
      <c r="AB62" s="16">
        <v>0</v>
      </c>
      <c r="AC62" s="21">
        <v>952.8</v>
      </c>
      <c r="AD62" s="21">
        <v>952.8</v>
      </c>
      <c r="AE62" s="16">
        <f>AD62/AC62</f>
        <v>1</v>
      </c>
      <c r="AF62" s="21">
        <f>952.8-41.6</f>
        <v>911.19999999999993</v>
      </c>
      <c r="AG62" s="21">
        <v>952.9</v>
      </c>
      <c r="AH62" s="16">
        <f>AG62/AF62</f>
        <v>1.0457638279192274</v>
      </c>
      <c r="AI62" s="21">
        <v>952.8</v>
      </c>
      <c r="AJ62" s="21">
        <v>952.82</v>
      </c>
      <c r="AK62" s="16">
        <f>AJ62/AI62</f>
        <v>1.0000209907640638</v>
      </c>
      <c r="AL62" s="21">
        <v>610</v>
      </c>
      <c r="AM62" s="21">
        <v>610</v>
      </c>
      <c r="AN62" s="16">
        <f>AM62/AL62</f>
        <v>1</v>
      </c>
      <c r="AO62" s="21">
        <v>353.3</v>
      </c>
      <c r="AP62" s="21">
        <v>353.3</v>
      </c>
      <c r="AQ62" s="16">
        <f>AP62/AO62</f>
        <v>1</v>
      </c>
      <c r="AR62" s="159"/>
      <c r="AS62" s="147"/>
    </row>
    <row r="63" spans="1:45" ht="15" hidden="1" customHeight="1">
      <c r="A63" s="141"/>
      <c r="B63" s="144"/>
      <c r="C63" s="144"/>
      <c r="D63" s="14" t="s">
        <v>45</v>
      </c>
      <c r="E63" s="26">
        <v>0</v>
      </c>
      <c r="F63" s="23">
        <v>0</v>
      </c>
      <c r="G63" s="16">
        <v>0</v>
      </c>
      <c r="H63" s="27">
        <v>0</v>
      </c>
      <c r="I63" s="28">
        <v>0</v>
      </c>
      <c r="J63" s="16">
        <v>0</v>
      </c>
      <c r="K63" s="28">
        <v>0</v>
      </c>
      <c r="L63" s="27">
        <v>0</v>
      </c>
      <c r="M63" s="16">
        <v>0</v>
      </c>
      <c r="N63" s="27">
        <v>0</v>
      </c>
      <c r="O63" s="15">
        <v>0</v>
      </c>
      <c r="P63" s="16">
        <v>0</v>
      </c>
      <c r="Q63" s="21">
        <v>0</v>
      </c>
      <c r="R63" s="21">
        <v>0</v>
      </c>
      <c r="S63" s="16">
        <v>0</v>
      </c>
      <c r="T63" s="21">
        <v>0</v>
      </c>
      <c r="U63" s="21">
        <v>0</v>
      </c>
      <c r="V63" s="16">
        <v>0</v>
      </c>
      <c r="W63" s="21">
        <v>0</v>
      </c>
      <c r="X63" s="21">
        <v>0</v>
      </c>
      <c r="Y63" s="16">
        <v>0</v>
      </c>
      <c r="Z63" s="21">
        <v>0</v>
      </c>
      <c r="AA63" s="21">
        <v>0</v>
      </c>
      <c r="AB63" s="16">
        <v>0</v>
      </c>
      <c r="AC63" s="21">
        <v>0</v>
      </c>
      <c r="AD63" s="21">
        <v>0</v>
      </c>
      <c r="AE63" s="16">
        <v>0</v>
      </c>
      <c r="AF63" s="21">
        <v>0</v>
      </c>
      <c r="AG63" s="21">
        <v>0</v>
      </c>
      <c r="AH63" s="16">
        <v>0</v>
      </c>
      <c r="AI63" s="21">
        <v>0</v>
      </c>
      <c r="AJ63" s="21">
        <v>0</v>
      </c>
      <c r="AK63" s="16">
        <v>0</v>
      </c>
      <c r="AL63" s="21">
        <v>0</v>
      </c>
      <c r="AM63" s="21">
        <v>0</v>
      </c>
      <c r="AN63" s="16">
        <v>0</v>
      </c>
      <c r="AO63" s="21">
        <v>0</v>
      </c>
      <c r="AP63" s="21">
        <v>0</v>
      </c>
      <c r="AQ63" s="16">
        <v>0</v>
      </c>
      <c r="AR63" s="159"/>
      <c r="AS63" s="147"/>
    </row>
    <row r="64" spans="1:45" ht="15" customHeight="1">
      <c r="A64" s="141"/>
      <c r="B64" s="144"/>
      <c r="C64" s="144"/>
      <c r="D64" s="20" t="s">
        <v>59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9"/>
      <c r="AS64" s="147"/>
    </row>
    <row r="65" spans="1:45" ht="36.75" customHeight="1">
      <c r="A65" s="142"/>
      <c r="B65" s="145"/>
      <c r="C65" s="145"/>
      <c r="D65" s="20" t="s">
        <v>66</v>
      </c>
      <c r="E65" s="23">
        <v>0</v>
      </c>
      <c r="F65" s="15">
        <f>I65+L65+O65+R65+U65+X65+AA65+AD65+AG65+AJ65+AM65+AP65</f>
        <v>224.4</v>
      </c>
      <c r="G65" s="15">
        <v>0</v>
      </c>
      <c r="H65" s="23">
        <v>0</v>
      </c>
      <c r="I65" s="15">
        <v>0</v>
      </c>
      <c r="J65" s="15">
        <v>0</v>
      </c>
      <c r="K65" s="15">
        <v>0</v>
      </c>
      <c r="L65" s="23">
        <v>0</v>
      </c>
      <c r="M65" s="15">
        <v>0</v>
      </c>
      <c r="N65" s="23">
        <v>0</v>
      </c>
      <c r="O65" s="15">
        <v>224.4</v>
      </c>
      <c r="P65" s="15">
        <v>0</v>
      </c>
      <c r="Q65" s="23">
        <v>0</v>
      </c>
      <c r="R65" s="23">
        <v>0</v>
      </c>
      <c r="S65" s="15">
        <v>0</v>
      </c>
      <c r="T65" s="23">
        <v>0</v>
      </c>
      <c r="U65" s="23">
        <v>0</v>
      </c>
      <c r="V65" s="15">
        <v>0</v>
      </c>
      <c r="W65" s="23">
        <v>0</v>
      </c>
      <c r="X65" s="23">
        <v>0</v>
      </c>
      <c r="Y65" s="15">
        <v>0</v>
      </c>
      <c r="Z65" s="23">
        <v>0</v>
      </c>
      <c r="AA65" s="23"/>
      <c r="AB65" s="15"/>
      <c r="AC65" s="23">
        <v>0</v>
      </c>
      <c r="AD65" s="23"/>
      <c r="AE65" s="15"/>
      <c r="AF65" s="23">
        <v>0</v>
      </c>
      <c r="AG65" s="23"/>
      <c r="AH65" s="15"/>
      <c r="AI65" s="23">
        <v>0</v>
      </c>
      <c r="AJ65" s="23"/>
      <c r="AK65" s="15"/>
      <c r="AL65" s="23">
        <v>0</v>
      </c>
      <c r="AM65" s="23"/>
      <c r="AN65" s="15"/>
      <c r="AO65" s="23">
        <v>0</v>
      </c>
      <c r="AP65" s="23"/>
      <c r="AQ65" s="15"/>
      <c r="AR65" s="183"/>
      <c r="AS65" s="148"/>
    </row>
    <row r="66" spans="1:45" ht="15" customHeight="1">
      <c r="A66" s="140" t="s">
        <v>41</v>
      </c>
      <c r="B66" s="143" t="s">
        <v>77</v>
      </c>
      <c r="C66" s="143" t="s">
        <v>37</v>
      </c>
      <c r="D66" s="49" t="s">
        <v>34</v>
      </c>
      <c r="E66" s="55">
        <f>SUM(E68:E69)</f>
        <v>4670</v>
      </c>
      <c r="F66" s="55">
        <f t="shared" ref="F66:AP66" si="104">SUM(F68:F69)</f>
        <v>4670</v>
      </c>
      <c r="G66" s="54">
        <f>F66/E66</f>
        <v>1</v>
      </c>
      <c r="H66" s="55">
        <f t="shared" si="104"/>
        <v>0</v>
      </c>
      <c r="I66" s="50">
        <f t="shared" si="104"/>
        <v>0</v>
      </c>
      <c r="J66" s="54">
        <v>0</v>
      </c>
      <c r="K66" s="50">
        <f t="shared" si="104"/>
        <v>0</v>
      </c>
      <c r="L66" s="55">
        <f t="shared" si="104"/>
        <v>0</v>
      </c>
      <c r="M66" s="54">
        <v>0</v>
      </c>
      <c r="N66" s="55">
        <f t="shared" si="104"/>
        <v>259</v>
      </c>
      <c r="O66" s="50">
        <f>SUM(O68:O69)</f>
        <v>259</v>
      </c>
      <c r="P66" s="54">
        <f>O66/N66</f>
        <v>1</v>
      </c>
      <c r="Q66" s="55">
        <f t="shared" si="104"/>
        <v>220.6</v>
      </c>
      <c r="R66" s="57">
        <f t="shared" si="104"/>
        <v>220.6</v>
      </c>
      <c r="S66" s="54">
        <f>R66/Q66</f>
        <v>1</v>
      </c>
      <c r="T66" s="55">
        <f t="shared" si="104"/>
        <v>220.6</v>
      </c>
      <c r="U66" s="55">
        <f t="shared" si="104"/>
        <v>220.6</v>
      </c>
      <c r="V66" s="54">
        <f>U66/T66</f>
        <v>1</v>
      </c>
      <c r="W66" s="55">
        <f t="shared" si="104"/>
        <v>700.6</v>
      </c>
      <c r="X66" s="55">
        <f t="shared" si="104"/>
        <v>700.6</v>
      </c>
      <c r="Y66" s="54">
        <f>X66/W66</f>
        <v>1</v>
      </c>
      <c r="Z66" s="55">
        <f t="shared" si="104"/>
        <v>605.6</v>
      </c>
      <c r="AA66" s="55">
        <f t="shared" si="104"/>
        <v>605.6</v>
      </c>
      <c r="AB66" s="54">
        <f>AA66/Z66</f>
        <v>1</v>
      </c>
      <c r="AC66" s="55">
        <f t="shared" si="104"/>
        <v>605.6</v>
      </c>
      <c r="AD66" s="55">
        <f t="shared" si="104"/>
        <v>605.6</v>
      </c>
      <c r="AE66" s="54">
        <f>AD66/AC66</f>
        <v>1</v>
      </c>
      <c r="AF66" s="55">
        <f t="shared" si="104"/>
        <v>605.6</v>
      </c>
      <c r="AG66" s="55">
        <f t="shared" si="104"/>
        <v>605.6</v>
      </c>
      <c r="AH66" s="54">
        <f>AG66/AF66</f>
        <v>1</v>
      </c>
      <c r="AI66" s="55">
        <f t="shared" si="104"/>
        <v>698.1</v>
      </c>
      <c r="AJ66" s="55">
        <f t="shared" si="104"/>
        <v>696.6</v>
      </c>
      <c r="AK66" s="54">
        <f>AJ66/AI66</f>
        <v>0.99785131070047273</v>
      </c>
      <c r="AL66" s="55">
        <f t="shared" si="104"/>
        <v>218.1</v>
      </c>
      <c r="AM66" s="55">
        <f t="shared" si="104"/>
        <v>218.6</v>
      </c>
      <c r="AN66" s="54">
        <f>AM66/AL66</f>
        <v>1.0022925263640532</v>
      </c>
      <c r="AO66" s="55">
        <f t="shared" si="104"/>
        <v>536.20000000000005</v>
      </c>
      <c r="AP66" s="55">
        <f t="shared" si="104"/>
        <v>537.20000000000005</v>
      </c>
      <c r="AQ66" s="54">
        <f>AP66/AO66</f>
        <v>1.0018649757553151</v>
      </c>
      <c r="AR66" s="158" t="s">
        <v>71</v>
      </c>
      <c r="AS66" s="146"/>
    </row>
    <row r="67" spans="1:45" ht="15" customHeight="1">
      <c r="A67" s="141"/>
      <c r="B67" s="144"/>
      <c r="C67" s="144"/>
      <c r="D67" s="18" t="s">
        <v>58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9"/>
      <c r="AS67" s="147"/>
    </row>
    <row r="68" spans="1:45" ht="20.399999999999999" customHeight="1">
      <c r="A68" s="141"/>
      <c r="B68" s="144"/>
      <c r="C68" s="144"/>
      <c r="D68" s="79" t="s">
        <v>79</v>
      </c>
      <c r="E68" s="15">
        <f>H68+K68+N68+Q68+T68+W68+Z68+AC68+AF68+AI68+AL68+AO68</f>
        <v>0</v>
      </c>
      <c r="F68" s="15">
        <f>I68+L68+O68+R68+U68+X68+AA68+AD68+AG68+AJ68+AM68+AP68</f>
        <v>0</v>
      </c>
      <c r="G68" s="16">
        <v>0</v>
      </c>
      <c r="H68" s="15">
        <v>0</v>
      </c>
      <c r="I68" s="15">
        <v>0</v>
      </c>
      <c r="J68" s="16">
        <v>0</v>
      </c>
      <c r="K68" s="15">
        <v>0</v>
      </c>
      <c r="L68" s="15">
        <v>0</v>
      </c>
      <c r="M68" s="16">
        <v>0</v>
      </c>
      <c r="N68" s="15">
        <v>0</v>
      </c>
      <c r="O68" s="15">
        <v>0</v>
      </c>
      <c r="P68" s="16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9"/>
      <c r="AS68" s="147"/>
    </row>
    <row r="69" spans="1:45" ht="15" customHeight="1">
      <c r="A69" s="141"/>
      <c r="B69" s="144"/>
      <c r="C69" s="144"/>
      <c r="D69" s="14" t="s">
        <v>32</v>
      </c>
      <c r="E69" s="15">
        <f>H69+K69+N69+Q69+T69+W69+Z69+AC69+AF69+AI69+AL69+AO69</f>
        <v>4670</v>
      </c>
      <c r="F69" s="15">
        <f>I69+L69+O69+R69+U69+X69+AA69+AD69+AG69+AJ69+AM69+AP69</f>
        <v>4670</v>
      </c>
      <c r="G69" s="16">
        <f>F69/E69</f>
        <v>1</v>
      </c>
      <c r="H69" s="21">
        <v>0</v>
      </c>
      <c r="I69" s="21">
        <v>0</v>
      </c>
      <c r="J69" s="16">
        <v>0</v>
      </c>
      <c r="K69" s="21">
        <v>0</v>
      </c>
      <c r="L69" s="15">
        <v>0</v>
      </c>
      <c r="M69" s="16">
        <v>0</v>
      </c>
      <c r="N69" s="21">
        <v>259</v>
      </c>
      <c r="O69" s="15">
        <v>259</v>
      </c>
      <c r="P69" s="16">
        <f>O69/N69</f>
        <v>1</v>
      </c>
      <c r="Q69" s="21">
        <v>220.6</v>
      </c>
      <c r="R69" s="29">
        <v>220.6</v>
      </c>
      <c r="S69" s="16">
        <f>R69/Q69</f>
        <v>1</v>
      </c>
      <c r="T69" s="21">
        <v>220.6</v>
      </c>
      <c r="U69" s="15">
        <v>220.6</v>
      </c>
      <c r="V69" s="16">
        <f>U69/T69</f>
        <v>1</v>
      </c>
      <c r="W69" s="21">
        <v>700.6</v>
      </c>
      <c r="X69" s="15">
        <v>700.6</v>
      </c>
      <c r="Y69" s="16">
        <f>X69/W69</f>
        <v>1</v>
      </c>
      <c r="Z69" s="21">
        <v>605.6</v>
      </c>
      <c r="AA69" s="21">
        <v>605.6</v>
      </c>
      <c r="AB69" s="16">
        <f>AA69/Z69</f>
        <v>1</v>
      </c>
      <c r="AC69" s="21">
        <v>605.6</v>
      </c>
      <c r="AD69" s="21">
        <v>605.6</v>
      </c>
      <c r="AE69" s="16">
        <f>AD69/AC69</f>
        <v>1</v>
      </c>
      <c r="AF69" s="21">
        <v>605.6</v>
      </c>
      <c r="AG69" s="21">
        <v>605.6</v>
      </c>
      <c r="AH69" s="16">
        <f>AG69/AF69</f>
        <v>1</v>
      </c>
      <c r="AI69" s="21">
        <v>698.1</v>
      </c>
      <c r="AJ69" s="21">
        <v>696.6</v>
      </c>
      <c r="AK69" s="16">
        <f>AJ69/AI69</f>
        <v>0.99785131070047273</v>
      </c>
      <c r="AL69" s="21">
        <v>218.1</v>
      </c>
      <c r="AM69" s="21">
        <v>218.6</v>
      </c>
      <c r="AN69" s="16">
        <f>AM69/AL69</f>
        <v>1.0022925263640532</v>
      </c>
      <c r="AO69" s="21">
        <v>536.20000000000005</v>
      </c>
      <c r="AP69" s="21">
        <v>537.20000000000005</v>
      </c>
      <c r="AQ69" s="16">
        <f>AP69/AO69</f>
        <v>1.0018649757553151</v>
      </c>
      <c r="AR69" s="159"/>
      <c r="AS69" s="147"/>
    </row>
    <row r="70" spans="1:45" ht="15" customHeight="1">
      <c r="A70" s="142"/>
      <c r="B70" s="145"/>
      <c r="C70" s="145"/>
      <c r="D70" s="14" t="s">
        <v>59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69"/>
      <c r="AS70" s="184"/>
    </row>
    <row r="71" spans="1:45" ht="15" customHeight="1">
      <c r="A71" s="185" t="s">
        <v>55</v>
      </c>
      <c r="B71" s="175"/>
      <c r="C71" s="176"/>
      <c r="D71" s="49" t="s">
        <v>42</v>
      </c>
      <c r="E71" s="93">
        <f>SUM(E59+E66)</f>
        <v>12670</v>
      </c>
      <c r="F71" s="93">
        <f>SUM(F59+F66)</f>
        <v>12670.02</v>
      </c>
      <c r="G71" s="94">
        <f t="shared" ref="G71:G96" si="105">F71/E71</f>
        <v>1.0000015785319654</v>
      </c>
      <c r="H71" s="93">
        <f>SUM(H59+H66)</f>
        <v>224.4</v>
      </c>
      <c r="I71" s="93">
        <f>SUM(I59+I66)</f>
        <v>224.4</v>
      </c>
      <c r="J71" s="94">
        <v>0</v>
      </c>
      <c r="K71" s="93">
        <f>SUM(K59+K66)</f>
        <v>774.4</v>
      </c>
      <c r="L71" s="93">
        <f>SUM(L59+L66)</f>
        <v>774.4</v>
      </c>
      <c r="M71" s="94">
        <f t="shared" ref="M71" si="106">L71/K71</f>
        <v>1</v>
      </c>
      <c r="N71" s="93">
        <f>SUM(N59+N66)</f>
        <v>534</v>
      </c>
      <c r="O71" s="93">
        <f>SUM(O59+O66)</f>
        <v>534</v>
      </c>
      <c r="P71" s="94">
        <f t="shared" ref="P71" si="107">O71/N71</f>
        <v>1</v>
      </c>
      <c r="Q71" s="93">
        <f>SUM(Q59+Q66)</f>
        <v>720</v>
      </c>
      <c r="R71" s="93">
        <f>SUM(R59+R66)</f>
        <v>720</v>
      </c>
      <c r="S71" s="94">
        <f t="shared" ref="S71:S74" si="108">R71/Q71</f>
        <v>1</v>
      </c>
      <c r="T71" s="93">
        <f>SUM(T59+T66)</f>
        <v>720</v>
      </c>
      <c r="U71" s="93">
        <f>SUM(U59+U66)</f>
        <v>720</v>
      </c>
      <c r="V71" s="94">
        <f t="shared" ref="V71" si="109">U71/T71</f>
        <v>1</v>
      </c>
      <c r="W71" s="93">
        <f>SUM(W59+W66)</f>
        <v>1695.1</v>
      </c>
      <c r="X71" s="93">
        <f>SUM(X59+X66)</f>
        <v>1653.4</v>
      </c>
      <c r="Y71" s="94">
        <f t="shared" ref="Y71:Y74" si="110">X71/W71</f>
        <v>0.97539968143472378</v>
      </c>
      <c r="Z71" s="93">
        <f>SUM(Z59+Z66)</f>
        <v>1558.4</v>
      </c>
      <c r="AA71" s="93">
        <f>SUM(AA59+AA66)</f>
        <v>1558.4</v>
      </c>
      <c r="AB71" s="94">
        <f t="shared" ref="AB71:AB74" si="111">AA71/Z71</f>
        <v>1</v>
      </c>
      <c r="AC71" s="93">
        <f>SUM(AC59+AC66)</f>
        <v>1558.4</v>
      </c>
      <c r="AD71" s="93">
        <f>SUM(AD59+AD66)</f>
        <v>1558.4</v>
      </c>
      <c r="AE71" s="94">
        <f t="shared" ref="AE71:AE74" si="112">AD71/AC71</f>
        <v>1</v>
      </c>
      <c r="AF71" s="93">
        <f>SUM(AF59+AF66)</f>
        <v>1516.8</v>
      </c>
      <c r="AG71" s="93">
        <f>SUM(AG59+AG66)</f>
        <v>1558.5</v>
      </c>
      <c r="AH71" s="94">
        <f t="shared" ref="AH71:AH74" si="113">AG71/AF71</f>
        <v>1.0274920886075949</v>
      </c>
      <c r="AI71" s="93">
        <f>SUM(AI59+AI66)</f>
        <v>1650.9</v>
      </c>
      <c r="AJ71" s="93">
        <f>SUM(AJ59+AJ66)</f>
        <v>1649.42</v>
      </c>
      <c r="AK71" s="94">
        <f t="shared" ref="AK71:AK74" si="114">AJ71/AI71</f>
        <v>0.99910351929250707</v>
      </c>
      <c r="AL71" s="93">
        <f>SUM(AL59+AL66)</f>
        <v>828.1</v>
      </c>
      <c r="AM71" s="93">
        <f>SUM(AM59+AM66)</f>
        <v>828.6</v>
      </c>
      <c r="AN71" s="94">
        <f t="shared" ref="AN71" si="115">AM71/AL71</f>
        <v>1.000603791812583</v>
      </c>
      <c r="AO71" s="93">
        <f>SUM(AO59+AO66)</f>
        <v>889.5</v>
      </c>
      <c r="AP71" s="50">
        <f>SUM(AP59+AP66)</f>
        <v>890.5</v>
      </c>
      <c r="AQ71" s="95">
        <f t="shared" ref="AQ71" si="116">AP71/AO71</f>
        <v>1.0011242270938729</v>
      </c>
      <c r="AR71" s="143"/>
      <c r="AS71" s="146"/>
    </row>
    <row r="72" spans="1:45" ht="15" customHeight="1">
      <c r="A72" s="186"/>
      <c r="B72" s="178"/>
      <c r="C72" s="179"/>
      <c r="D72" s="75" t="s">
        <v>58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4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4">
        <v>0</v>
      </c>
      <c r="Z72" s="33">
        <v>0</v>
      </c>
      <c r="AA72" s="33">
        <v>0</v>
      </c>
      <c r="AB72" s="34">
        <v>0</v>
      </c>
      <c r="AC72" s="33">
        <v>0</v>
      </c>
      <c r="AD72" s="33">
        <v>0</v>
      </c>
      <c r="AE72" s="34">
        <v>0</v>
      </c>
      <c r="AF72" s="33">
        <v>0</v>
      </c>
      <c r="AG72" s="33">
        <v>0</v>
      </c>
      <c r="AH72" s="34">
        <v>0</v>
      </c>
      <c r="AI72" s="33">
        <v>0</v>
      </c>
      <c r="AJ72" s="33">
        <v>0</v>
      </c>
      <c r="AK72" s="34">
        <v>0</v>
      </c>
      <c r="AL72" s="33">
        <v>0</v>
      </c>
      <c r="AM72" s="33">
        <v>0</v>
      </c>
      <c r="AN72" s="33">
        <v>0</v>
      </c>
      <c r="AO72" s="33">
        <v>0</v>
      </c>
      <c r="AP72" s="15">
        <v>0</v>
      </c>
      <c r="AQ72" s="15">
        <v>0</v>
      </c>
      <c r="AR72" s="144"/>
      <c r="AS72" s="147"/>
    </row>
    <row r="73" spans="1:45" ht="23.85" customHeight="1">
      <c r="A73" s="186"/>
      <c r="B73" s="178"/>
      <c r="C73" s="179"/>
      <c r="D73" s="79" t="s">
        <v>79</v>
      </c>
      <c r="E73" s="33">
        <f>SUM(E61+E68)</f>
        <v>0</v>
      </c>
      <c r="F73" s="33">
        <f>SUM(F61+F68)</f>
        <v>0</v>
      </c>
      <c r="G73" s="34">
        <v>0</v>
      </c>
      <c r="H73" s="33">
        <f>SUM(H61+H68)</f>
        <v>0</v>
      </c>
      <c r="I73" s="33">
        <f>SUM(I61+I68)</f>
        <v>0</v>
      </c>
      <c r="J73" s="34">
        <v>0</v>
      </c>
      <c r="K73" s="33">
        <f>SUM(K61+K68)</f>
        <v>0</v>
      </c>
      <c r="L73" s="33">
        <f>SUM(L61+L68)</f>
        <v>0</v>
      </c>
      <c r="M73" s="34">
        <v>0</v>
      </c>
      <c r="N73" s="33">
        <f>SUM(N61+N68)</f>
        <v>0</v>
      </c>
      <c r="O73" s="33">
        <f>SUM(O61+O68)</f>
        <v>0</v>
      </c>
      <c r="P73" s="34">
        <v>0</v>
      </c>
      <c r="Q73" s="33">
        <f>SUM(Q61+Q68)</f>
        <v>0</v>
      </c>
      <c r="R73" s="33">
        <f>SUM(R61+R68)</f>
        <v>0</v>
      </c>
      <c r="S73" s="34">
        <v>0</v>
      </c>
      <c r="T73" s="33">
        <f>SUM(T61+T68)</f>
        <v>0</v>
      </c>
      <c r="U73" s="33">
        <f>SUM(U61+U68)</f>
        <v>0</v>
      </c>
      <c r="V73" s="33">
        <v>0</v>
      </c>
      <c r="W73" s="33">
        <f>SUM(W61+W68)</f>
        <v>0</v>
      </c>
      <c r="X73" s="33">
        <f>SUM(X61+X68)</f>
        <v>0</v>
      </c>
      <c r="Y73" s="34">
        <v>0</v>
      </c>
      <c r="Z73" s="33">
        <f>SUM(Z61+Z68)</f>
        <v>0</v>
      </c>
      <c r="AA73" s="33">
        <f>SUM(AA61+AA68)</f>
        <v>0</v>
      </c>
      <c r="AB73" s="34">
        <v>0</v>
      </c>
      <c r="AC73" s="33">
        <f>SUM(AC61+AC68)</f>
        <v>0</v>
      </c>
      <c r="AD73" s="33">
        <f>SUM(AD61+AD68)</f>
        <v>0</v>
      </c>
      <c r="AE73" s="34">
        <v>0</v>
      </c>
      <c r="AF73" s="33">
        <f>SUM(AF61+AF68)</f>
        <v>0</v>
      </c>
      <c r="AG73" s="33">
        <f>SUM(AG61+AG68)</f>
        <v>0</v>
      </c>
      <c r="AH73" s="34">
        <v>0</v>
      </c>
      <c r="AI73" s="33">
        <f>SUM(AI61+AI68)</f>
        <v>0</v>
      </c>
      <c r="AJ73" s="33">
        <f>SUM(AJ61+AJ68)</f>
        <v>0</v>
      </c>
      <c r="AK73" s="34">
        <v>0</v>
      </c>
      <c r="AL73" s="33">
        <f>SUM(AL61+AL68)</f>
        <v>0</v>
      </c>
      <c r="AM73" s="33">
        <f>SUM(AM61+AM68)</f>
        <v>0</v>
      </c>
      <c r="AN73" s="34">
        <v>0</v>
      </c>
      <c r="AO73" s="33">
        <f>SUM(AO61+AO68)</f>
        <v>0</v>
      </c>
      <c r="AP73" s="15">
        <f>SUM(AP61+AP68)</f>
        <v>0</v>
      </c>
      <c r="AQ73" s="25">
        <v>0</v>
      </c>
      <c r="AR73" s="144"/>
      <c r="AS73" s="147"/>
    </row>
    <row r="74" spans="1:45" ht="15" customHeight="1">
      <c r="A74" s="186"/>
      <c r="B74" s="178"/>
      <c r="C74" s="179"/>
      <c r="D74" s="14" t="s">
        <v>32</v>
      </c>
      <c r="E74" s="33">
        <f>SUM(E62+E69)</f>
        <v>12670</v>
      </c>
      <c r="F74" s="33">
        <f>SUM(F62+F69)</f>
        <v>12670.02</v>
      </c>
      <c r="G74" s="34">
        <f t="shared" si="105"/>
        <v>1.0000015785319654</v>
      </c>
      <c r="H74" s="33">
        <f>SUM(H62+H69)</f>
        <v>224.4</v>
      </c>
      <c r="I74" s="33">
        <f>SUM(I62+I69)</f>
        <v>224.4</v>
      </c>
      <c r="J74" s="34">
        <v>0</v>
      </c>
      <c r="K74" s="33">
        <f>SUM(K62+K69)</f>
        <v>774.4</v>
      </c>
      <c r="L74" s="33">
        <f>SUM(L62+L69)</f>
        <v>774.4</v>
      </c>
      <c r="M74" s="34">
        <v>0</v>
      </c>
      <c r="N74" s="33">
        <f>SUM(N62+N69)</f>
        <v>534</v>
      </c>
      <c r="O74" s="33">
        <f>SUM(O62+O69)</f>
        <v>534</v>
      </c>
      <c r="P74" s="34">
        <v>0</v>
      </c>
      <c r="Q74" s="33">
        <f>SUM(Q62+Q69)</f>
        <v>720</v>
      </c>
      <c r="R74" s="33">
        <f>SUM(R62+R69)</f>
        <v>720</v>
      </c>
      <c r="S74" s="34">
        <f t="shared" si="108"/>
        <v>1</v>
      </c>
      <c r="T74" s="33">
        <f>SUM(T62+T69)</f>
        <v>720</v>
      </c>
      <c r="U74" s="33">
        <f>SUM(U62+U69)</f>
        <v>720</v>
      </c>
      <c r="V74" s="34">
        <f t="shared" ref="V74" si="117">U74/T74</f>
        <v>1</v>
      </c>
      <c r="W74" s="33">
        <f>SUM(W62+W69)</f>
        <v>1695.1</v>
      </c>
      <c r="X74" s="33">
        <f>SUM(X62+X69)</f>
        <v>1653.4</v>
      </c>
      <c r="Y74" s="34">
        <f t="shared" si="110"/>
        <v>0.97539968143472378</v>
      </c>
      <c r="Z74" s="33">
        <f>SUM(Z62+Z69)</f>
        <v>1558.4</v>
      </c>
      <c r="AA74" s="33">
        <f>SUM(AA62+AA69)</f>
        <v>1558.4</v>
      </c>
      <c r="AB74" s="34">
        <f t="shared" si="111"/>
        <v>1</v>
      </c>
      <c r="AC74" s="33">
        <f>SUM(AC62+AC69)</f>
        <v>1558.4</v>
      </c>
      <c r="AD74" s="33">
        <f>SUM(AD62+AD69)</f>
        <v>1558.4</v>
      </c>
      <c r="AE74" s="34">
        <f t="shared" si="112"/>
        <v>1</v>
      </c>
      <c r="AF74" s="33">
        <f>SUM(AF62+AF69)</f>
        <v>1516.8</v>
      </c>
      <c r="AG74" s="33">
        <f>SUM(AG62+AG69)</f>
        <v>1558.5</v>
      </c>
      <c r="AH74" s="34">
        <f t="shared" si="113"/>
        <v>1.0274920886075949</v>
      </c>
      <c r="AI74" s="33">
        <f>SUM(AI62+AI69)</f>
        <v>1650.9</v>
      </c>
      <c r="AJ74" s="33">
        <f>SUM(AJ62+AJ69)</f>
        <v>1649.42</v>
      </c>
      <c r="AK74" s="34">
        <f t="shared" si="114"/>
        <v>0.99910351929250707</v>
      </c>
      <c r="AL74" s="33">
        <f>SUM(AL62+AL69)</f>
        <v>828.1</v>
      </c>
      <c r="AM74" s="33">
        <f>SUM(AM62+AM69)</f>
        <v>828.6</v>
      </c>
      <c r="AN74" s="34">
        <f t="shared" ref="AN74" si="118">AM74/AL74</f>
        <v>1.000603791812583</v>
      </c>
      <c r="AO74" s="33">
        <f>SUM(AO62+AO69)</f>
        <v>889.5</v>
      </c>
      <c r="AP74" s="15">
        <f>SUM(AP62+AP69)</f>
        <v>890.5</v>
      </c>
      <c r="AQ74" s="25">
        <f t="shared" ref="AQ74" si="119">AP74/AO74</f>
        <v>1.0011242270938729</v>
      </c>
      <c r="AR74" s="144"/>
      <c r="AS74" s="147"/>
    </row>
    <row r="75" spans="1:45" ht="15" customHeight="1">
      <c r="A75" s="187"/>
      <c r="B75" s="181"/>
      <c r="C75" s="182"/>
      <c r="D75" s="14" t="s">
        <v>59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15">
        <v>0</v>
      </c>
      <c r="AQ75" s="15">
        <v>0</v>
      </c>
      <c r="AR75" s="145"/>
      <c r="AS75" s="148"/>
    </row>
    <row r="76" spans="1:45" ht="14.25" customHeight="1">
      <c r="A76" s="77"/>
      <c r="B76" s="124" t="s">
        <v>94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</row>
    <row r="77" spans="1:45" ht="15" customHeight="1">
      <c r="A77" s="78"/>
      <c r="B77" s="124" t="s">
        <v>95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</row>
    <row r="78" spans="1:45" ht="13.65" customHeight="1">
      <c r="A78" s="78" t="s">
        <v>62</v>
      </c>
      <c r="B78" s="124" t="s">
        <v>60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</row>
    <row r="79" spans="1:45" ht="35.4" customHeight="1">
      <c r="A79" s="67" t="s">
        <v>80</v>
      </c>
      <c r="B79" s="69" t="s">
        <v>81</v>
      </c>
      <c r="C79" s="72" t="s">
        <v>82</v>
      </c>
      <c r="D79" s="48" t="s">
        <v>83</v>
      </c>
      <c r="E79" s="42" t="s">
        <v>84</v>
      </c>
      <c r="F79" s="42" t="s">
        <v>84</v>
      </c>
      <c r="G79" s="42" t="s">
        <v>84</v>
      </c>
      <c r="H79" s="42" t="s">
        <v>84</v>
      </c>
      <c r="I79" s="42" t="s">
        <v>84</v>
      </c>
      <c r="J79" s="42" t="s">
        <v>84</v>
      </c>
      <c r="K79" s="42" t="s">
        <v>84</v>
      </c>
      <c r="L79" s="42" t="s">
        <v>84</v>
      </c>
      <c r="M79" s="42" t="s">
        <v>84</v>
      </c>
      <c r="N79" s="42" t="s">
        <v>84</v>
      </c>
      <c r="O79" s="42" t="s">
        <v>84</v>
      </c>
      <c r="P79" s="42" t="s">
        <v>84</v>
      </c>
      <c r="Q79" s="42" t="s">
        <v>84</v>
      </c>
      <c r="R79" s="42" t="s">
        <v>84</v>
      </c>
      <c r="S79" s="42" t="s">
        <v>84</v>
      </c>
      <c r="T79" s="42" t="s">
        <v>84</v>
      </c>
      <c r="U79" s="42" t="s">
        <v>84</v>
      </c>
      <c r="V79" s="42" t="s">
        <v>84</v>
      </c>
      <c r="W79" s="42" t="s">
        <v>84</v>
      </c>
      <c r="X79" s="42" t="s">
        <v>84</v>
      </c>
      <c r="Y79" s="42" t="s">
        <v>84</v>
      </c>
      <c r="Z79" s="42" t="s">
        <v>84</v>
      </c>
      <c r="AA79" s="42" t="s">
        <v>84</v>
      </c>
      <c r="AB79" s="42" t="s">
        <v>84</v>
      </c>
      <c r="AC79" s="42" t="s">
        <v>84</v>
      </c>
      <c r="AD79" s="42" t="s">
        <v>84</v>
      </c>
      <c r="AE79" s="42" t="s">
        <v>84</v>
      </c>
      <c r="AF79" s="42" t="s">
        <v>84</v>
      </c>
      <c r="AG79" s="42" t="s">
        <v>84</v>
      </c>
      <c r="AH79" s="42" t="s">
        <v>84</v>
      </c>
      <c r="AI79" s="42" t="s">
        <v>84</v>
      </c>
      <c r="AJ79" s="42" t="s">
        <v>84</v>
      </c>
      <c r="AK79" s="42" t="s">
        <v>84</v>
      </c>
      <c r="AL79" s="42" t="s">
        <v>84</v>
      </c>
      <c r="AM79" s="42" t="s">
        <v>84</v>
      </c>
      <c r="AN79" s="42" t="s">
        <v>84</v>
      </c>
      <c r="AO79" s="42" t="s">
        <v>84</v>
      </c>
      <c r="AP79" s="42" t="s">
        <v>84</v>
      </c>
      <c r="AQ79" s="42" t="s">
        <v>84</v>
      </c>
      <c r="AR79" s="122" t="s">
        <v>151</v>
      </c>
      <c r="AS79" s="72"/>
    </row>
    <row r="80" spans="1:45" ht="213" customHeight="1">
      <c r="A80" s="67" t="s">
        <v>85</v>
      </c>
      <c r="B80" s="69" t="s">
        <v>86</v>
      </c>
      <c r="C80" s="72" t="s">
        <v>82</v>
      </c>
      <c r="D80" s="48" t="s">
        <v>83</v>
      </c>
      <c r="E80" s="42" t="s">
        <v>84</v>
      </c>
      <c r="F80" s="42" t="s">
        <v>84</v>
      </c>
      <c r="G80" s="42" t="s">
        <v>84</v>
      </c>
      <c r="H80" s="42" t="s">
        <v>84</v>
      </c>
      <c r="I80" s="42" t="s">
        <v>84</v>
      </c>
      <c r="J80" s="42" t="s">
        <v>84</v>
      </c>
      <c r="K80" s="42" t="s">
        <v>84</v>
      </c>
      <c r="L80" s="42" t="s">
        <v>84</v>
      </c>
      <c r="M80" s="42" t="s">
        <v>84</v>
      </c>
      <c r="N80" s="42" t="s">
        <v>84</v>
      </c>
      <c r="O80" s="42" t="s">
        <v>84</v>
      </c>
      <c r="P80" s="42" t="s">
        <v>84</v>
      </c>
      <c r="Q80" s="42" t="s">
        <v>84</v>
      </c>
      <c r="R80" s="42" t="s">
        <v>84</v>
      </c>
      <c r="S80" s="42" t="s">
        <v>84</v>
      </c>
      <c r="T80" s="42" t="s">
        <v>84</v>
      </c>
      <c r="U80" s="42" t="s">
        <v>84</v>
      </c>
      <c r="V80" s="42" t="s">
        <v>84</v>
      </c>
      <c r="W80" s="42" t="s">
        <v>84</v>
      </c>
      <c r="X80" s="42" t="s">
        <v>84</v>
      </c>
      <c r="Y80" s="42" t="s">
        <v>84</v>
      </c>
      <c r="Z80" s="42" t="s">
        <v>84</v>
      </c>
      <c r="AA80" s="42" t="s">
        <v>84</v>
      </c>
      <c r="AB80" s="42" t="s">
        <v>84</v>
      </c>
      <c r="AC80" s="42" t="s">
        <v>84</v>
      </c>
      <c r="AD80" s="42" t="s">
        <v>84</v>
      </c>
      <c r="AE80" s="42" t="s">
        <v>84</v>
      </c>
      <c r="AF80" s="42" t="s">
        <v>84</v>
      </c>
      <c r="AG80" s="42" t="s">
        <v>84</v>
      </c>
      <c r="AH80" s="42" t="s">
        <v>84</v>
      </c>
      <c r="AI80" s="42" t="s">
        <v>84</v>
      </c>
      <c r="AJ80" s="42" t="s">
        <v>84</v>
      </c>
      <c r="AK80" s="42" t="s">
        <v>84</v>
      </c>
      <c r="AL80" s="42" t="s">
        <v>84</v>
      </c>
      <c r="AM80" s="42" t="s">
        <v>84</v>
      </c>
      <c r="AN80" s="42" t="s">
        <v>84</v>
      </c>
      <c r="AO80" s="42" t="s">
        <v>84</v>
      </c>
      <c r="AP80" s="42" t="s">
        <v>84</v>
      </c>
      <c r="AQ80" s="42" t="s">
        <v>84</v>
      </c>
      <c r="AR80" s="122" t="s">
        <v>152</v>
      </c>
      <c r="AS80" s="72"/>
    </row>
    <row r="81" spans="1:45" ht="99" customHeight="1">
      <c r="A81" s="67" t="s">
        <v>87</v>
      </c>
      <c r="B81" s="69" t="s">
        <v>88</v>
      </c>
      <c r="C81" s="72" t="s">
        <v>82</v>
      </c>
      <c r="D81" s="48" t="s">
        <v>83</v>
      </c>
      <c r="E81" s="42" t="s">
        <v>84</v>
      </c>
      <c r="F81" s="42" t="s">
        <v>84</v>
      </c>
      <c r="G81" s="42" t="s">
        <v>84</v>
      </c>
      <c r="H81" s="42" t="s">
        <v>84</v>
      </c>
      <c r="I81" s="42" t="s">
        <v>84</v>
      </c>
      <c r="J81" s="42" t="s">
        <v>84</v>
      </c>
      <c r="K81" s="42" t="s">
        <v>84</v>
      </c>
      <c r="L81" s="42" t="s">
        <v>84</v>
      </c>
      <c r="M81" s="42" t="s">
        <v>84</v>
      </c>
      <c r="N81" s="42" t="s">
        <v>84</v>
      </c>
      <c r="O81" s="42" t="s">
        <v>84</v>
      </c>
      <c r="P81" s="42" t="s">
        <v>84</v>
      </c>
      <c r="Q81" s="42" t="s">
        <v>84</v>
      </c>
      <c r="R81" s="42" t="s">
        <v>84</v>
      </c>
      <c r="S81" s="42" t="s">
        <v>84</v>
      </c>
      <c r="T81" s="42" t="s">
        <v>84</v>
      </c>
      <c r="U81" s="42" t="s">
        <v>84</v>
      </c>
      <c r="V81" s="42" t="s">
        <v>84</v>
      </c>
      <c r="W81" s="42" t="s">
        <v>84</v>
      </c>
      <c r="X81" s="42" t="s">
        <v>84</v>
      </c>
      <c r="Y81" s="42" t="s">
        <v>84</v>
      </c>
      <c r="Z81" s="42" t="s">
        <v>84</v>
      </c>
      <c r="AA81" s="42" t="s">
        <v>84</v>
      </c>
      <c r="AB81" s="42" t="s">
        <v>84</v>
      </c>
      <c r="AC81" s="42" t="s">
        <v>84</v>
      </c>
      <c r="AD81" s="42" t="s">
        <v>84</v>
      </c>
      <c r="AE81" s="42" t="s">
        <v>84</v>
      </c>
      <c r="AF81" s="42" t="s">
        <v>84</v>
      </c>
      <c r="AG81" s="42" t="s">
        <v>84</v>
      </c>
      <c r="AH81" s="42" t="s">
        <v>84</v>
      </c>
      <c r="AI81" s="42" t="s">
        <v>84</v>
      </c>
      <c r="AJ81" s="42" t="s">
        <v>84</v>
      </c>
      <c r="AK81" s="42" t="s">
        <v>84</v>
      </c>
      <c r="AL81" s="42" t="s">
        <v>84</v>
      </c>
      <c r="AM81" s="42" t="s">
        <v>84</v>
      </c>
      <c r="AN81" s="42" t="s">
        <v>84</v>
      </c>
      <c r="AO81" s="42" t="s">
        <v>84</v>
      </c>
      <c r="AP81" s="42" t="s">
        <v>84</v>
      </c>
      <c r="AQ81" s="42" t="s">
        <v>84</v>
      </c>
      <c r="AR81" s="123" t="s">
        <v>153</v>
      </c>
      <c r="AS81" s="72"/>
    </row>
    <row r="82" spans="1:45" ht="15" customHeight="1">
      <c r="A82" s="140" t="s">
        <v>78</v>
      </c>
      <c r="B82" s="143" t="s">
        <v>61</v>
      </c>
      <c r="C82" s="146" t="s">
        <v>37</v>
      </c>
      <c r="D82" s="49" t="s">
        <v>34</v>
      </c>
      <c r="E82" s="56">
        <f>SUM(E84:E85)</f>
        <v>0</v>
      </c>
      <c r="F82" s="50">
        <f>SUM(F84:F85)</f>
        <v>0</v>
      </c>
      <c r="G82" s="54">
        <v>0</v>
      </c>
      <c r="H82" s="50">
        <f>SUM(H84:H85)</f>
        <v>0</v>
      </c>
      <c r="I82" s="50">
        <f>SUM(I84:I85)</f>
        <v>0</v>
      </c>
      <c r="J82" s="54">
        <v>0</v>
      </c>
      <c r="K82" s="50">
        <f>SUM(K84:K85)</f>
        <v>0</v>
      </c>
      <c r="L82" s="50">
        <f>SUM(L84:L85)</f>
        <v>0</v>
      </c>
      <c r="M82" s="54">
        <v>0</v>
      </c>
      <c r="N82" s="50">
        <f>SUM(N84:N85)</f>
        <v>0</v>
      </c>
      <c r="O82" s="50">
        <f>SUM(O84:O85)</f>
        <v>0</v>
      </c>
      <c r="P82" s="54">
        <v>0</v>
      </c>
      <c r="Q82" s="50">
        <f>SUM(Q84:Q85)</f>
        <v>0</v>
      </c>
      <c r="R82" s="50">
        <f>SUM(R84:R85)</f>
        <v>0</v>
      </c>
      <c r="S82" s="54">
        <v>0</v>
      </c>
      <c r="T82" s="50">
        <f>SUM(T84:T85)</f>
        <v>0</v>
      </c>
      <c r="U82" s="50">
        <f>SUM(U84:U85)</f>
        <v>0</v>
      </c>
      <c r="V82" s="54">
        <v>0</v>
      </c>
      <c r="W82" s="50">
        <f>SUM(W84:W85)</f>
        <v>0</v>
      </c>
      <c r="X82" s="50">
        <f>SUM(X84:X85)</f>
        <v>0</v>
      </c>
      <c r="Y82" s="54">
        <v>0</v>
      </c>
      <c r="Z82" s="50">
        <f>SUM(Z84:Z85)</f>
        <v>0</v>
      </c>
      <c r="AA82" s="50">
        <f>SUM(AA84:AA85)</f>
        <v>0</v>
      </c>
      <c r="AB82" s="54">
        <v>0</v>
      </c>
      <c r="AC82" s="50">
        <f>SUM(AC84:AC85)</f>
        <v>0</v>
      </c>
      <c r="AD82" s="50">
        <f>SUM(AD84:AD85)</f>
        <v>0</v>
      </c>
      <c r="AE82" s="54">
        <v>0</v>
      </c>
      <c r="AF82" s="50">
        <f>SUM(AF84:AF85)</f>
        <v>0</v>
      </c>
      <c r="AG82" s="50">
        <f>SUM(AG84:AG85)</f>
        <v>0</v>
      </c>
      <c r="AH82" s="54">
        <v>0</v>
      </c>
      <c r="AI82" s="50">
        <f>SUM(AI84:AI85)</f>
        <v>0</v>
      </c>
      <c r="AJ82" s="50">
        <f>SUM(AJ84:AJ85)</f>
        <v>0</v>
      </c>
      <c r="AK82" s="54">
        <v>0</v>
      </c>
      <c r="AL82" s="50">
        <f>SUM(AL84:AL85)</f>
        <v>0</v>
      </c>
      <c r="AM82" s="50">
        <f>SUM(AM84:AM85)</f>
        <v>0</v>
      </c>
      <c r="AN82" s="54">
        <v>0</v>
      </c>
      <c r="AO82" s="50">
        <f>SUM(AO84:AO85)</f>
        <v>0</v>
      </c>
      <c r="AP82" s="50">
        <f>SUM(AP84:AP85)</f>
        <v>0</v>
      </c>
      <c r="AQ82" s="54">
        <v>0</v>
      </c>
      <c r="AR82" s="143"/>
      <c r="AS82" s="146"/>
    </row>
    <row r="83" spans="1:45" ht="15" customHeight="1">
      <c r="A83" s="141"/>
      <c r="B83" s="144"/>
      <c r="C83" s="147"/>
      <c r="D83" s="75" t="s">
        <v>58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44"/>
      <c r="AS83" s="147"/>
    </row>
    <row r="84" spans="1:45" ht="21.15" customHeight="1">
      <c r="A84" s="141"/>
      <c r="B84" s="144"/>
      <c r="C84" s="147"/>
      <c r="D84" s="86" t="s">
        <v>79</v>
      </c>
      <c r="E84" s="24">
        <f>H84+K84+N84+Q84+T84+W84+Z84+AC84+AF84+AI84+AL84+AO84</f>
        <v>0</v>
      </c>
      <c r="F84" s="15">
        <f>I84+L84+O84+R84+U84+X84+AA84+AD84+AG84+AJ84+AM84+AP84</f>
        <v>0</v>
      </c>
      <c r="G84" s="16">
        <v>0</v>
      </c>
      <c r="H84" s="15">
        <v>0</v>
      </c>
      <c r="I84" s="15">
        <v>0</v>
      </c>
      <c r="J84" s="16">
        <v>0</v>
      </c>
      <c r="K84" s="15">
        <v>0</v>
      </c>
      <c r="L84" s="15">
        <v>0</v>
      </c>
      <c r="M84" s="16">
        <v>0</v>
      </c>
      <c r="N84" s="15">
        <v>0</v>
      </c>
      <c r="O84" s="15">
        <v>0</v>
      </c>
      <c r="P84" s="16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6">
        <v>0</v>
      </c>
      <c r="AR84" s="144"/>
      <c r="AS84" s="147"/>
    </row>
    <row r="85" spans="1:45" s="41" customFormat="1" ht="15" customHeight="1">
      <c r="A85" s="141"/>
      <c r="B85" s="144"/>
      <c r="C85" s="147"/>
      <c r="D85" s="14" t="s">
        <v>32</v>
      </c>
      <c r="E85" s="15">
        <f>H85+K85+N85+Q85+T85+W85+Z85+AC85+AF85+AI85+AL85+AO85</f>
        <v>0</v>
      </c>
      <c r="F85" s="15">
        <f>I85+L85+O85+R85+U85+X85+AA85+AD85+AG85+AJ85+AM85+AP85</f>
        <v>0</v>
      </c>
      <c r="G85" s="16">
        <v>0</v>
      </c>
      <c r="H85" s="21">
        <v>0</v>
      </c>
      <c r="I85" s="21">
        <v>0</v>
      </c>
      <c r="J85" s="16">
        <v>0</v>
      </c>
      <c r="K85" s="21">
        <v>0</v>
      </c>
      <c r="L85" s="21">
        <v>0</v>
      </c>
      <c r="M85" s="16">
        <v>0</v>
      </c>
      <c r="N85" s="21">
        <v>0</v>
      </c>
      <c r="O85" s="15">
        <v>0</v>
      </c>
      <c r="P85" s="16">
        <v>0</v>
      </c>
      <c r="Q85" s="21">
        <v>0</v>
      </c>
      <c r="R85" s="15">
        <v>0</v>
      </c>
      <c r="S85" s="16">
        <v>0</v>
      </c>
      <c r="T85" s="21">
        <v>0</v>
      </c>
      <c r="U85" s="15">
        <v>0</v>
      </c>
      <c r="V85" s="16">
        <v>0</v>
      </c>
      <c r="W85" s="21">
        <v>0</v>
      </c>
      <c r="X85" s="15">
        <v>0</v>
      </c>
      <c r="Y85" s="16">
        <v>0</v>
      </c>
      <c r="Z85" s="21">
        <v>0</v>
      </c>
      <c r="AA85" s="21">
        <v>0</v>
      </c>
      <c r="AB85" s="16">
        <v>0</v>
      </c>
      <c r="AC85" s="21">
        <v>0</v>
      </c>
      <c r="AD85" s="21">
        <v>0</v>
      </c>
      <c r="AE85" s="16">
        <v>0</v>
      </c>
      <c r="AF85" s="21">
        <v>0</v>
      </c>
      <c r="AG85" s="21">
        <v>0</v>
      </c>
      <c r="AH85" s="16">
        <v>0</v>
      </c>
      <c r="AI85" s="21">
        <v>0</v>
      </c>
      <c r="AJ85" s="21">
        <v>0</v>
      </c>
      <c r="AK85" s="16">
        <v>0</v>
      </c>
      <c r="AL85" s="21">
        <v>0</v>
      </c>
      <c r="AM85" s="21">
        <v>0</v>
      </c>
      <c r="AN85" s="16">
        <v>0</v>
      </c>
      <c r="AO85" s="21">
        <v>0</v>
      </c>
      <c r="AP85" s="21">
        <v>0</v>
      </c>
      <c r="AQ85" s="16">
        <v>0</v>
      </c>
      <c r="AR85" s="144"/>
      <c r="AS85" s="147"/>
    </row>
    <row r="86" spans="1:45" s="41" customFormat="1" ht="15" customHeight="1">
      <c r="A86" s="141"/>
      <c r="B86" s="144"/>
      <c r="C86" s="147"/>
      <c r="D86" s="14" t="s">
        <v>45</v>
      </c>
      <c r="E86" s="26">
        <v>0</v>
      </c>
      <c r="F86" s="23">
        <v>0</v>
      </c>
      <c r="G86" s="16">
        <v>0</v>
      </c>
      <c r="H86" s="27">
        <v>0</v>
      </c>
      <c r="I86" s="28">
        <v>0</v>
      </c>
      <c r="J86" s="16">
        <v>0</v>
      </c>
      <c r="K86" s="21">
        <v>0</v>
      </c>
      <c r="L86" s="81">
        <v>0</v>
      </c>
      <c r="M86" s="16">
        <v>0</v>
      </c>
      <c r="N86" s="81">
        <v>0</v>
      </c>
      <c r="O86" s="15">
        <v>0</v>
      </c>
      <c r="P86" s="16">
        <v>0</v>
      </c>
      <c r="Q86" s="21">
        <v>0</v>
      </c>
      <c r="R86" s="21">
        <v>0</v>
      </c>
      <c r="S86" s="16">
        <v>0</v>
      </c>
      <c r="T86" s="21">
        <v>0</v>
      </c>
      <c r="U86" s="21">
        <v>0</v>
      </c>
      <c r="V86" s="16">
        <v>0</v>
      </c>
      <c r="W86" s="21">
        <v>0</v>
      </c>
      <c r="X86" s="21">
        <v>0</v>
      </c>
      <c r="Y86" s="16">
        <v>0</v>
      </c>
      <c r="Z86" s="21">
        <v>0</v>
      </c>
      <c r="AA86" s="21">
        <v>0</v>
      </c>
      <c r="AB86" s="16">
        <v>0</v>
      </c>
      <c r="AC86" s="21">
        <v>0</v>
      </c>
      <c r="AD86" s="21">
        <v>0</v>
      </c>
      <c r="AE86" s="16">
        <v>0</v>
      </c>
      <c r="AF86" s="21">
        <v>0</v>
      </c>
      <c r="AG86" s="21">
        <v>0</v>
      </c>
      <c r="AH86" s="16">
        <v>0</v>
      </c>
      <c r="AI86" s="21">
        <v>0</v>
      </c>
      <c r="AJ86" s="21">
        <v>0</v>
      </c>
      <c r="AK86" s="16">
        <v>0</v>
      </c>
      <c r="AL86" s="21">
        <v>0</v>
      </c>
      <c r="AM86" s="21">
        <v>0</v>
      </c>
      <c r="AN86" s="16">
        <v>0</v>
      </c>
      <c r="AO86" s="21">
        <v>0</v>
      </c>
      <c r="AP86" s="21">
        <v>0</v>
      </c>
      <c r="AQ86" s="16">
        <v>0</v>
      </c>
      <c r="AR86" s="144"/>
      <c r="AS86" s="147"/>
    </row>
    <row r="87" spans="1:45" s="41" customFormat="1" ht="15" customHeight="1">
      <c r="A87" s="142"/>
      <c r="B87" s="145"/>
      <c r="C87" s="148"/>
      <c r="D87" s="14" t="s">
        <v>59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6">
        <v>0</v>
      </c>
      <c r="AR87" s="145"/>
      <c r="AS87" s="148"/>
    </row>
    <row r="88" spans="1:45" s="41" customFormat="1" ht="15" customHeight="1">
      <c r="A88" s="185" t="s">
        <v>89</v>
      </c>
      <c r="B88" s="175"/>
      <c r="C88" s="176"/>
      <c r="D88" s="96" t="s">
        <v>42</v>
      </c>
      <c r="E88" s="93">
        <f t="shared" ref="E88:F91" si="120">E82</f>
        <v>0</v>
      </c>
      <c r="F88" s="93">
        <f t="shared" si="120"/>
        <v>0</v>
      </c>
      <c r="G88" s="93">
        <v>0</v>
      </c>
      <c r="H88" s="93">
        <f t="shared" ref="H88:I91" si="121">H82</f>
        <v>0</v>
      </c>
      <c r="I88" s="93">
        <f t="shared" si="121"/>
        <v>0</v>
      </c>
      <c r="J88" s="94">
        <v>0</v>
      </c>
      <c r="K88" s="93">
        <f t="shared" ref="K88:L91" si="122">K82</f>
        <v>0</v>
      </c>
      <c r="L88" s="93">
        <f t="shared" si="122"/>
        <v>0</v>
      </c>
      <c r="M88" s="94">
        <v>0</v>
      </c>
      <c r="N88" s="93">
        <f t="shared" ref="N88:O91" si="123">N82</f>
        <v>0</v>
      </c>
      <c r="O88" s="93">
        <f t="shared" si="123"/>
        <v>0</v>
      </c>
      <c r="P88" s="94">
        <v>0</v>
      </c>
      <c r="Q88" s="93">
        <f t="shared" ref="Q88:R91" si="124">Q82</f>
        <v>0</v>
      </c>
      <c r="R88" s="93">
        <f t="shared" si="124"/>
        <v>0</v>
      </c>
      <c r="S88" s="94">
        <v>0</v>
      </c>
      <c r="T88" s="93">
        <f t="shared" ref="T88:U91" si="125">T82</f>
        <v>0</v>
      </c>
      <c r="U88" s="93">
        <f t="shared" si="125"/>
        <v>0</v>
      </c>
      <c r="V88" s="94">
        <v>0</v>
      </c>
      <c r="W88" s="93">
        <f t="shared" ref="W88:X91" si="126">W82</f>
        <v>0</v>
      </c>
      <c r="X88" s="93">
        <f t="shared" si="126"/>
        <v>0</v>
      </c>
      <c r="Y88" s="94">
        <v>0</v>
      </c>
      <c r="Z88" s="93">
        <f t="shared" ref="Z88:AA91" si="127">Z82</f>
        <v>0</v>
      </c>
      <c r="AA88" s="93">
        <f t="shared" si="127"/>
        <v>0</v>
      </c>
      <c r="AB88" s="94">
        <v>0</v>
      </c>
      <c r="AC88" s="93">
        <f t="shared" ref="AC88:AD91" si="128">AC82</f>
        <v>0</v>
      </c>
      <c r="AD88" s="93">
        <f t="shared" si="128"/>
        <v>0</v>
      </c>
      <c r="AE88" s="94">
        <v>0</v>
      </c>
      <c r="AF88" s="93">
        <f t="shared" ref="AF88:AG91" si="129">AF82</f>
        <v>0</v>
      </c>
      <c r="AG88" s="93">
        <f t="shared" si="129"/>
        <v>0</v>
      </c>
      <c r="AH88" s="94">
        <v>0</v>
      </c>
      <c r="AI88" s="93">
        <f t="shared" ref="AI88:AJ91" si="130">AI82</f>
        <v>0</v>
      </c>
      <c r="AJ88" s="93">
        <f t="shared" si="130"/>
        <v>0</v>
      </c>
      <c r="AK88" s="95">
        <v>0</v>
      </c>
      <c r="AL88" s="93">
        <f>AL82</f>
        <v>0</v>
      </c>
      <c r="AM88" s="93">
        <f>AM82</f>
        <v>0</v>
      </c>
      <c r="AN88" s="95">
        <v>0</v>
      </c>
      <c r="AO88" s="93">
        <f>AO82</f>
        <v>0</v>
      </c>
      <c r="AP88" s="93">
        <f>AP82</f>
        <v>0</v>
      </c>
      <c r="AQ88" s="95">
        <v>0</v>
      </c>
      <c r="AR88" s="143"/>
      <c r="AS88" s="146"/>
    </row>
    <row r="89" spans="1:45" s="41" customFormat="1" ht="15" customHeight="1">
      <c r="A89" s="186"/>
      <c r="B89" s="178"/>
      <c r="C89" s="179"/>
      <c r="D89" s="36" t="s">
        <v>58</v>
      </c>
      <c r="E89" s="33">
        <f t="shared" si="120"/>
        <v>0</v>
      </c>
      <c r="F89" s="33">
        <f t="shared" si="120"/>
        <v>0</v>
      </c>
      <c r="G89" s="33">
        <v>0</v>
      </c>
      <c r="H89" s="33">
        <f t="shared" si="121"/>
        <v>0</v>
      </c>
      <c r="I89" s="33">
        <f t="shared" si="121"/>
        <v>0</v>
      </c>
      <c r="J89" s="33">
        <v>0</v>
      </c>
      <c r="K89" s="33">
        <f t="shared" si="122"/>
        <v>0</v>
      </c>
      <c r="L89" s="33">
        <f t="shared" si="122"/>
        <v>0</v>
      </c>
      <c r="M89" s="33">
        <v>0</v>
      </c>
      <c r="N89" s="33">
        <f t="shared" si="123"/>
        <v>0</v>
      </c>
      <c r="O89" s="33">
        <f t="shared" si="123"/>
        <v>0</v>
      </c>
      <c r="P89" s="33">
        <v>0</v>
      </c>
      <c r="Q89" s="33">
        <f t="shared" si="124"/>
        <v>0</v>
      </c>
      <c r="R89" s="33">
        <f t="shared" si="124"/>
        <v>0</v>
      </c>
      <c r="S89" s="34">
        <v>0</v>
      </c>
      <c r="T89" s="33">
        <f t="shared" si="125"/>
        <v>0</v>
      </c>
      <c r="U89" s="33">
        <f t="shared" si="125"/>
        <v>0</v>
      </c>
      <c r="V89" s="33">
        <v>0</v>
      </c>
      <c r="W89" s="33">
        <f t="shared" si="126"/>
        <v>0</v>
      </c>
      <c r="X89" s="33">
        <f t="shared" si="126"/>
        <v>0</v>
      </c>
      <c r="Y89" s="34">
        <v>0</v>
      </c>
      <c r="Z89" s="33">
        <f t="shared" si="127"/>
        <v>0</v>
      </c>
      <c r="AA89" s="33">
        <f t="shared" si="127"/>
        <v>0</v>
      </c>
      <c r="AB89" s="34">
        <v>0</v>
      </c>
      <c r="AC89" s="33">
        <f t="shared" si="128"/>
        <v>0</v>
      </c>
      <c r="AD89" s="33">
        <f t="shared" si="128"/>
        <v>0</v>
      </c>
      <c r="AE89" s="34">
        <v>0</v>
      </c>
      <c r="AF89" s="33">
        <f t="shared" si="129"/>
        <v>0</v>
      </c>
      <c r="AG89" s="33">
        <f t="shared" si="129"/>
        <v>0</v>
      </c>
      <c r="AH89" s="34">
        <v>0</v>
      </c>
      <c r="AI89" s="33">
        <f t="shared" si="130"/>
        <v>0</v>
      </c>
      <c r="AJ89" s="33">
        <f t="shared" si="130"/>
        <v>0</v>
      </c>
      <c r="AK89" s="15">
        <v>0</v>
      </c>
      <c r="AL89" s="33">
        <f t="shared" ref="AL89:AO89" si="131">AL83</f>
        <v>0</v>
      </c>
      <c r="AM89" s="33">
        <f t="shared" si="131"/>
        <v>0</v>
      </c>
      <c r="AN89" s="15">
        <v>0</v>
      </c>
      <c r="AO89" s="33">
        <f t="shared" si="131"/>
        <v>0</v>
      </c>
      <c r="AP89" s="15">
        <v>0</v>
      </c>
      <c r="AQ89" s="15">
        <v>0</v>
      </c>
      <c r="AR89" s="144"/>
      <c r="AS89" s="147"/>
    </row>
    <row r="90" spans="1:45" s="41" customFormat="1" ht="19.649999999999999" customHeight="1">
      <c r="A90" s="186"/>
      <c r="B90" s="178"/>
      <c r="C90" s="179"/>
      <c r="D90" s="80" t="s">
        <v>79</v>
      </c>
      <c r="E90" s="33">
        <f t="shared" si="120"/>
        <v>0</v>
      </c>
      <c r="F90" s="33">
        <f t="shared" si="120"/>
        <v>0</v>
      </c>
      <c r="G90" s="33">
        <v>0</v>
      </c>
      <c r="H90" s="33">
        <f t="shared" si="121"/>
        <v>0</v>
      </c>
      <c r="I90" s="33">
        <f t="shared" si="121"/>
        <v>0</v>
      </c>
      <c r="J90" s="34">
        <v>0</v>
      </c>
      <c r="K90" s="33">
        <f t="shared" si="122"/>
        <v>0</v>
      </c>
      <c r="L90" s="33">
        <f t="shared" si="122"/>
        <v>0</v>
      </c>
      <c r="M90" s="34">
        <v>0</v>
      </c>
      <c r="N90" s="33">
        <f t="shared" si="123"/>
        <v>0</v>
      </c>
      <c r="O90" s="33">
        <f t="shared" si="123"/>
        <v>0</v>
      </c>
      <c r="P90" s="34">
        <v>0</v>
      </c>
      <c r="Q90" s="33">
        <f t="shared" si="124"/>
        <v>0</v>
      </c>
      <c r="R90" s="33">
        <f t="shared" si="124"/>
        <v>0</v>
      </c>
      <c r="S90" s="34">
        <v>0</v>
      </c>
      <c r="T90" s="33">
        <f t="shared" si="125"/>
        <v>0</v>
      </c>
      <c r="U90" s="33">
        <f t="shared" si="125"/>
        <v>0</v>
      </c>
      <c r="V90" s="33">
        <v>0</v>
      </c>
      <c r="W90" s="33">
        <f t="shared" si="126"/>
        <v>0</v>
      </c>
      <c r="X90" s="33">
        <f t="shared" si="126"/>
        <v>0</v>
      </c>
      <c r="Y90" s="34">
        <v>0</v>
      </c>
      <c r="Z90" s="33">
        <f t="shared" si="127"/>
        <v>0</v>
      </c>
      <c r="AA90" s="33">
        <f t="shared" si="127"/>
        <v>0</v>
      </c>
      <c r="AB90" s="34">
        <v>0</v>
      </c>
      <c r="AC90" s="33">
        <f t="shared" si="128"/>
        <v>0</v>
      </c>
      <c r="AD90" s="33">
        <f t="shared" si="128"/>
        <v>0</v>
      </c>
      <c r="AE90" s="34">
        <v>0</v>
      </c>
      <c r="AF90" s="33">
        <f t="shared" si="129"/>
        <v>0</v>
      </c>
      <c r="AG90" s="33">
        <f t="shared" si="129"/>
        <v>0</v>
      </c>
      <c r="AH90" s="34">
        <v>0</v>
      </c>
      <c r="AI90" s="33">
        <f t="shared" si="130"/>
        <v>0</v>
      </c>
      <c r="AJ90" s="33">
        <f t="shared" si="130"/>
        <v>0</v>
      </c>
      <c r="AK90" s="25">
        <v>0</v>
      </c>
      <c r="AL90" s="33">
        <f>AL84</f>
        <v>0</v>
      </c>
      <c r="AM90" s="33">
        <f>AM84</f>
        <v>0</v>
      </c>
      <c r="AN90" s="25">
        <v>0</v>
      </c>
      <c r="AO90" s="33">
        <f>AO84</f>
        <v>0</v>
      </c>
      <c r="AP90" s="33">
        <f>AP84</f>
        <v>0</v>
      </c>
      <c r="AQ90" s="25">
        <v>0</v>
      </c>
      <c r="AR90" s="144"/>
      <c r="AS90" s="147"/>
    </row>
    <row r="91" spans="1:45" s="41" customFormat="1" ht="15" customHeight="1">
      <c r="A91" s="186"/>
      <c r="B91" s="178"/>
      <c r="C91" s="179"/>
      <c r="D91" s="37" t="s">
        <v>32</v>
      </c>
      <c r="E91" s="33">
        <f t="shared" si="120"/>
        <v>0</v>
      </c>
      <c r="F91" s="33">
        <f t="shared" si="120"/>
        <v>0</v>
      </c>
      <c r="G91" s="33">
        <v>0</v>
      </c>
      <c r="H91" s="33">
        <f t="shared" si="121"/>
        <v>0</v>
      </c>
      <c r="I91" s="33">
        <f t="shared" si="121"/>
        <v>0</v>
      </c>
      <c r="J91" s="34">
        <v>0</v>
      </c>
      <c r="K91" s="33">
        <f t="shared" si="122"/>
        <v>0</v>
      </c>
      <c r="L91" s="33">
        <f t="shared" si="122"/>
        <v>0</v>
      </c>
      <c r="M91" s="34">
        <v>0</v>
      </c>
      <c r="N91" s="33">
        <f t="shared" si="123"/>
        <v>0</v>
      </c>
      <c r="O91" s="33">
        <f t="shared" si="123"/>
        <v>0</v>
      </c>
      <c r="P91" s="34">
        <v>0</v>
      </c>
      <c r="Q91" s="33">
        <f t="shared" si="124"/>
        <v>0</v>
      </c>
      <c r="R91" s="33">
        <f t="shared" si="124"/>
        <v>0</v>
      </c>
      <c r="S91" s="34">
        <v>0</v>
      </c>
      <c r="T91" s="33">
        <f t="shared" si="125"/>
        <v>0</v>
      </c>
      <c r="U91" s="33">
        <f t="shared" si="125"/>
        <v>0</v>
      </c>
      <c r="V91" s="34">
        <v>0</v>
      </c>
      <c r="W91" s="33">
        <f t="shared" si="126"/>
        <v>0</v>
      </c>
      <c r="X91" s="33">
        <f t="shared" si="126"/>
        <v>0</v>
      </c>
      <c r="Y91" s="34">
        <v>0</v>
      </c>
      <c r="Z91" s="33">
        <f t="shared" si="127"/>
        <v>0</v>
      </c>
      <c r="AA91" s="33">
        <f t="shared" si="127"/>
        <v>0</v>
      </c>
      <c r="AB91" s="34">
        <v>0</v>
      </c>
      <c r="AC91" s="33">
        <f t="shared" si="128"/>
        <v>0</v>
      </c>
      <c r="AD91" s="33">
        <f t="shared" si="128"/>
        <v>0</v>
      </c>
      <c r="AE91" s="34">
        <v>0</v>
      </c>
      <c r="AF91" s="33">
        <f t="shared" si="129"/>
        <v>0</v>
      </c>
      <c r="AG91" s="33">
        <f t="shared" si="129"/>
        <v>0</v>
      </c>
      <c r="AH91" s="34">
        <v>0</v>
      </c>
      <c r="AI91" s="33">
        <f t="shared" si="130"/>
        <v>0</v>
      </c>
      <c r="AJ91" s="33">
        <f t="shared" si="130"/>
        <v>0</v>
      </c>
      <c r="AK91" s="25">
        <v>0</v>
      </c>
      <c r="AL91" s="33">
        <f>AL85</f>
        <v>0</v>
      </c>
      <c r="AM91" s="33">
        <f>AM85</f>
        <v>0</v>
      </c>
      <c r="AN91" s="25">
        <v>0</v>
      </c>
      <c r="AO91" s="33">
        <f>AO85</f>
        <v>0</v>
      </c>
      <c r="AP91" s="33">
        <f>AP85</f>
        <v>0</v>
      </c>
      <c r="AQ91" s="25">
        <v>0</v>
      </c>
      <c r="AR91" s="144"/>
      <c r="AS91" s="147"/>
    </row>
    <row r="92" spans="1:45" s="41" customFormat="1" ht="31.2" customHeight="1">
      <c r="A92" s="187"/>
      <c r="B92" s="181"/>
      <c r="C92" s="182"/>
      <c r="D92" s="37" t="s">
        <v>59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15">
        <v>0</v>
      </c>
      <c r="AL92" s="33">
        <v>0</v>
      </c>
      <c r="AM92" s="33">
        <v>0</v>
      </c>
      <c r="AN92" s="15">
        <v>0</v>
      </c>
      <c r="AO92" s="33">
        <v>0</v>
      </c>
      <c r="AP92" s="15">
        <v>0</v>
      </c>
      <c r="AQ92" s="15">
        <v>0</v>
      </c>
      <c r="AR92" s="145"/>
      <c r="AS92" s="148"/>
    </row>
    <row r="93" spans="1:45" s="41" customFormat="1" ht="15" customHeight="1">
      <c r="A93" s="188" t="s">
        <v>56</v>
      </c>
      <c r="B93" s="189"/>
      <c r="C93" s="190"/>
      <c r="D93" s="97" t="s">
        <v>42</v>
      </c>
      <c r="E93" s="93">
        <f t="shared" ref="E93:F97" si="132">SUM(E82+E71+E51)</f>
        <v>54022.66</v>
      </c>
      <c r="F93" s="93">
        <f t="shared" si="132"/>
        <v>54022.22</v>
      </c>
      <c r="G93" s="94">
        <f t="shared" si="105"/>
        <v>0.99999185526962198</v>
      </c>
      <c r="H93" s="93">
        <f t="shared" ref="H93:I97" si="133">SUM(H82+H71+H51)</f>
        <v>224.4</v>
      </c>
      <c r="I93" s="93">
        <f t="shared" si="133"/>
        <v>224.4</v>
      </c>
      <c r="J93" s="94">
        <f t="shared" ref="J93" si="134">I93/H93</f>
        <v>1</v>
      </c>
      <c r="K93" s="93">
        <f t="shared" ref="K93:L97" si="135">SUM(K82+K71+K51)</f>
        <v>874.36</v>
      </c>
      <c r="L93" s="93">
        <f t="shared" si="135"/>
        <v>874.4</v>
      </c>
      <c r="M93" s="94">
        <f t="shared" ref="M93" si="136">L93/K93</f>
        <v>1.0000457477469233</v>
      </c>
      <c r="N93" s="93">
        <f t="shared" ref="N93:O97" si="137">SUM(N82+N71+N51)</f>
        <v>674</v>
      </c>
      <c r="O93" s="93">
        <f t="shared" si="137"/>
        <v>666.6</v>
      </c>
      <c r="P93" s="94">
        <f t="shared" ref="P93" si="138">O93/N93</f>
        <v>0.9890207715133531</v>
      </c>
      <c r="Q93" s="93">
        <f t="shared" ref="Q93:R97" si="139">SUM(Q82+Q71+Q51)</f>
        <v>860</v>
      </c>
      <c r="R93" s="93">
        <f t="shared" si="139"/>
        <v>852.6</v>
      </c>
      <c r="S93" s="94">
        <f t="shared" ref="S93" si="140">R93/Q93</f>
        <v>0.99139534883720937</v>
      </c>
      <c r="T93" s="93">
        <f t="shared" ref="T93:U97" si="141">SUM(T82+T71+T51)</f>
        <v>850</v>
      </c>
      <c r="U93" s="93">
        <f t="shared" si="141"/>
        <v>832.3</v>
      </c>
      <c r="V93" s="94">
        <f t="shared" ref="V93" si="142">U93/T93</f>
        <v>0.9791764705882352</v>
      </c>
      <c r="W93" s="93">
        <f t="shared" ref="W93:X97" si="143">SUM(W82+W71+W51)</f>
        <v>3756.9</v>
      </c>
      <c r="X93" s="93">
        <f t="shared" si="143"/>
        <v>1871.1000000000001</v>
      </c>
      <c r="Y93" s="94">
        <f t="shared" ref="Y93" si="144">X93/W93</f>
        <v>0.49804359977641144</v>
      </c>
      <c r="Z93" s="93">
        <f t="shared" ref="Z93:AA97" si="145">SUM(Z82+Z71+Z51)</f>
        <v>3512.3</v>
      </c>
      <c r="AA93" s="93">
        <f t="shared" si="145"/>
        <v>1725</v>
      </c>
      <c r="AB93" s="94">
        <f t="shared" ref="AB93" si="146">AA93/Z93</f>
        <v>0.49113116761096715</v>
      </c>
      <c r="AC93" s="93">
        <f t="shared" ref="AC93:AD97" si="147">SUM(AC82+AC71+AC51)</f>
        <v>1796</v>
      </c>
      <c r="AD93" s="93">
        <f t="shared" si="147"/>
        <v>3230.7</v>
      </c>
      <c r="AE93" s="94">
        <f t="shared" ref="AE93" si="148">AD93/AC93</f>
        <v>1.7988307349665924</v>
      </c>
      <c r="AF93" s="93">
        <f t="shared" ref="AF93:AG97" si="149">SUM(AF82+AF71+AF51)</f>
        <v>30532.899999999998</v>
      </c>
      <c r="AG93" s="93">
        <f t="shared" si="149"/>
        <v>3008.7</v>
      </c>
      <c r="AH93" s="94">
        <f t="shared" ref="AH93" si="150">AG93/AF93</f>
        <v>9.8539608094874706E-2</v>
      </c>
      <c r="AI93" s="93">
        <f t="shared" ref="AI93:AJ97" si="151">SUM(AI82+AI71+AI51)</f>
        <v>8936.2000000000007</v>
      </c>
      <c r="AJ93" s="93">
        <f t="shared" si="151"/>
        <v>37776.22</v>
      </c>
      <c r="AK93" s="94">
        <f t="shared" ref="AK93" si="152">AJ93/AI93</f>
        <v>4.2273248136791919</v>
      </c>
      <c r="AL93" s="93">
        <f t="shared" ref="AL93:AM97" si="153">SUM(AL82+AL71+AL51)</f>
        <v>940.4</v>
      </c>
      <c r="AM93" s="93">
        <f t="shared" si="153"/>
        <v>1658.9</v>
      </c>
      <c r="AN93" s="94">
        <f t="shared" ref="AN93" si="154">AM93/AL93</f>
        <v>1.7640365801786475</v>
      </c>
      <c r="AO93" s="93">
        <f t="shared" ref="AO93:AP97" si="155">SUM(AO82+AO71+AO51)</f>
        <v>1164.8</v>
      </c>
      <c r="AP93" s="50">
        <f t="shared" si="155"/>
        <v>1301.3</v>
      </c>
      <c r="AQ93" s="54">
        <f t="shared" ref="AQ93:AQ96" si="156">AP93/AO93</f>
        <v>1.1171875</v>
      </c>
      <c r="AR93" s="143"/>
      <c r="AS93" s="146"/>
    </row>
    <row r="94" spans="1:45" s="41" customFormat="1" ht="15" customHeight="1">
      <c r="A94" s="191"/>
      <c r="B94" s="192"/>
      <c r="C94" s="193"/>
      <c r="D94" s="32" t="s">
        <v>58</v>
      </c>
      <c r="E94" s="33">
        <f t="shared" si="132"/>
        <v>0</v>
      </c>
      <c r="F94" s="33">
        <f t="shared" si="132"/>
        <v>0</v>
      </c>
      <c r="G94" s="37">
        <f t="shared" ref="G94" si="157">G61</f>
        <v>0</v>
      </c>
      <c r="H94" s="33">
        <f t="shared" si="133"/>
        <v>0</v>
      </c>
      <c r="I94" s="33">
        <f t="shared" si="133"/>
        <v>0</v>
      </c>
      <c r="J94" s="37">
        <f t="shared" ref="J94" si="158">J61</f>
        <v>0</v>
      </c>
      <c r="K94" s="33">
        <f t="shared" si="135"/>
        <v>0</v>
      </c>
      <c r="L94" s="33">
        <f t="shared" si="135"/>
        <v>0</v>
      </c>
      <c r="M94" s="33">
        <v>0</v>
      </c>
      <c r="N94" s="33">
        <f t="shared" si="137"/>
        <v>0</v>
      </c>
      <c r="O94" s="33">
        <f t="shared" si="137"/>
        <v>0</v>
      </c>
      <c r="P94" s="34">
        <v>0</v>
      </c>
      <c r="Q94" s="33">
        <f t="shared" si="139"/>
        <v>0</v>
      </c>
      <c r="R94" s="33">
        <f t="shared" si="139"/>
        <v>0</v>
      </c>
      <c r="S94" s="34">
        <v>0</v>
      </c>
      <c r="T94" s="33">
        <f t="shared" si="141"/>
        <v>0</v>
      </c>
      <c r="U94" s="33">
        <f t="shared" si="141"/>
        <v>0</v>
      </c>
      <c r="V94" s="34">
        <v>0</v>
      </c>
      <c r="W94" s="33">
        <f t="shared" si="143"/>
        <v>0</v>
      </c>
      <c r="X94" s="33">
        <f t="shared" si="143"/>
        <v>0</v>
      </c>
      <c r="Y94" s="34">
        <v>0</v>
      </c>
      <c r="Z94" s="33">
        <f t="shared" si="145"/>
        <v>0</v>
      </c>
      <c r="AA94" s="33">
        <f t="shared" si="145"/>
        <v>0</v>
      </c>
      <c r="AB94" s="34">
        <v>0</v>
      </c>
      <c r="AC94" s="33">
        <f t="shared" si="147"/>
        <v>0</v>
      </c>
      <c r="AD94" s="33">
        <f t="shared" si="147"/>
        <v>0</v>
      </c>
      <c r="AE94" s="34">
        <v>0</v>
      </c>
      <c r="AF94" s="33">
        <f t="shared" si="149"/>
        <v>0</v>
      </c>
      <c r="AG94" s="33">
        <f t="shared" si="149"/>
        <v>0</v>
      </c>
      <c r="AH94" s="34">
        <v>0</v>
      </c>
      <c r="AI94" s="33">
        <f t="shared" si="151"/>
        <v>0</v>
      </c>
      <c r="AJ94" s="33">
        <f t="shared" si="151"/>
        <v>0</v>
      </c>
      <c r="AK94" s="34">
        <v>0</v>
      </c>
      <c r="AL94" s="33">
        <f t="shared" si="153"/>
        <v>0</v>
      </c>
      <c r="AM94" s="33">
        <f t="shared" si="153"/>
        <v>0</v>
      </c>
      <c r="AN94" s="34">
        <v>0</v>
      </c>
      <c r="AO94" s="33">
        <f t="shared" si="155"/>
        <v>0</v>
      </c>
      <c r="AP94" s="15">
        <f t="shared" si="155"/>
        <v>0</v>
      </c>
      <c r="AQ94" s="16">
        <v>0</v>
      </c>
      <c r="AR94" s="144"/>
      <c r="AS94" s="147"/>
    </row>
    <row r="95" spans="1:45" s="41" customFormat="1" ht="31.95" customHeight="1">
      <c r="A95" s="191"/>
      <c r="B95" s="192"/>
      <c r="C95" s="193"/>
      <c r="D95" s="80" t="s">
        <v>79</v>
      </c>
      <c r="E95" s="33">
        <f t="shared" si="132"/>
        <v>29325.5</v>
      </c>
      <c r="F95" s="33">
        <f>SUM(F84+F73+F53)</f>
        <v>29325.5</v>
      </c>
      <c r="G95" s="34">
        <f t="shared" si="105"/>
        <v>1</v>
      </c>
      <c r="H95" s="33">
        <f t="shared" si="133"/>
        <v>0</v>
      </c>
      <c r="I95" s="33">
        <f t="shared" si="133"/>
        <v>0</v>
      </c>
      <c r="J95" s="34">
        <v>0</v>
      </c>
      <c r="K95" s="33">
        <f t="shared" si="135"/>
        <v>0</v>
      </c>
      <c r="L95" s="33">
        <f t="shared" si="135"/>
        <v>0</v>
      </c>
      <c r="M95" s="34">
        <v>0</v>
      </c>
      <c r="N95" s="33">
        <f t="shared" si="137"/>
        <v>0</v>
      </c>
      <c r="O95" s="33">
        <f t="shared" si="137"/>
        <v>0</v>
      </c>
      <c r="P95" s="34">
        <v>0</v>
      </c>
      <c r="Q95" s="33">
        <f t="shared" si="139"/>
        <v>0</v>
      </c>
      <c r="R95" s="33">
        <f t="shared" si="139"/>
        <v>0</v>
      </c>
      <c r="S95" s="34">
        <v>0</v>
      </c>
      <c r="T95" s="33">
        <f t="shared" si="141"/>
        <v>0</v>
      </c>
      <c r="U95" s="33">
        <f t="shared" si="141"/>
        <v>0</v>
      </c>
      <c r="V95" s="34">
        <v>0</v>
      </c>
      <c r="W95" s="33">
        <f t="shared" si="143"/>
        <v>0</v>
      </c>
      <c r="X95" s="33">
        <f t="shared" si="143"/>
        <v>0</v>
      </c>
      <c r="Y95" s="34">
        <v>0</v>
      </c>
      <c r="Z95" s="33">
        <f t="shared" si="145"/>
        <v>0</v>
      </c>
      <c r="AA95" s="33">
        <f t="shared" si="145"/>
        <v>0</v>
      </c>
      <c r="AB95" s="34">
        <v>0</v>
      </c>
      <c r="AC95" s="33">
        <f t="shared" si="147"/>
        <v>0</v>
      </c>
      <c r="AD95" s="33">
        <f t="shared" si="147"/>
        <v>0</v>
      </c>
      <c r="AE95" s="34">
        <v>0</v>
      </c>
      <c r="AF95" s="33">
        <f t="shared" si="149"/>
        <v>22608.400000000001</v>
      </c>
      <c r="AG95" s="33">
        <f t="shared" si="149"/>
        <v>0</v>
      </c>
      <c r="AH95" s="34">
        <v>0</v>
      </c>
      <c r="AI95" s="33">
        <f t="shared" si="151"/>
        <v>6717.1</v>
      </c>
      <c r="AJ95" s="33">
        <f t="shared" si="151"/>
        <v>29325.5</v>
      </c>
      <c r="AK95" s="34">
        <f t="shared" ref="AK95:AK96" si="159">AJ95/AI95</f>
        <v>4.3657977400961725</v>
      </c>
      <c r="AL95" s="33">
        <f t="shared" si="153"/>
        <v>0</v>
      </c>
      <c r="AM95" s="33">
        <f t="shared" si="153"/>
        <v>0</v>
      </c>
      <c r="AN95" s="34">
        <v>0</v>
      </c>
      <c r="AO95" s="33">
        <f t="shared" si="155"/>
        <v>0</v>
      </c>
      <c r="AP95" s="15">
        <f t="shared" si="155"/>
        <v>0</v>
      </c>
      <c r="AQ95" s="16">
        <v>0</v>
      </c>
      <c r="AR95" s="144"/>
      <c r="AS95" s="147"/>
    </row>
    <row r="96" spans="1:45" s="41" customFormat="1" ht="15" customHeight="1">
      <c r="A96" s="191"/>
      <c r="B96" s="192"/>
      <c r="C96" s="193"/>
      <c r="D96" s="35" t="s">
        <v>32</v>
      </c>
      <c r="E96" s="33">
        <f t="shared" si="132"/>
        <v>24697.160000000003</v>
      </c>
      <c r="F96" s="33">
        <f>SUM(F85+F74+F54)</f>
        <v>24696.720000000001</v>
      </c>
      <c r="G96" s="34">
        <f t="shared" si="105"/>
        <v>0.99998218418635976</v>
      </c>
      <c r="H96" s="33">
        <f t="shared" si="133"/>
        <v>224.4</v>
      </c>
      <c r="I96" s="33">
        <f t="shared" si="133"/>
        <v>224.4</v>
      </c>
      <c r="J96" s="34">
        <f t="shared" ref="J96" si="160">I96/H96</f>
        <v>1</v>
      </c>
      <c r="K96" s="33">
        <f t="shared" si="135"/>
        <v>874.36</v>
      </c>
      <c r="L96" s="33">
        <f t="shared" si="135"/>
        <v>874.4</v>
      </c>
      <c r="M96" s="34">
        <f t="shared" ref="M96" si="161">L96/K96</f>
        <v>1.0000457477469233</v>
      </c>
      <c r="N96" s="33">
        <f t="shared" si="137"/>
        <v>674</v>
      </c>
      <c r="O96" s="33">
        <f t="shared" si="137"/>
        <v>666.6</v>
      </c>
      <c r="P96" s="34">
        <f t="shared" ref="P96" si="162">O96/N96</f>
        <v>0.9890207715133531</v>
      </c>
      <c r="Q96" s="33">
        <f t="shared" si="139"/>
        <v>860</v>
      </c>
      <c r="R96" s="33">
        <f t="shared" si="139"/>
        <v>852.6</v>
      </c>
      <c r="S96" s="34">
        <f t="shared" ref="S96" si="163">R96/Q96</f>
        <v>0.99139534883720937</v>
      </c>
      <c r="T96" s="33">
        <f t="shared" si="141"/>
        <v>850</v>
      </c>
      <c r="U96" s="33">
        <f t="shared" si="141"/>
        <v>832.3</v>
      </c>
      <c r="V96" s="34">
        <f t="shared" ref="V96" si="164">U96/T96</f>
        <v>0.9791764705882352</v>
      </c>
      <c r="W96" s="33">
        <f t="shared" si="143"/>
        <v>3756.9</v>
      </c>
      <c r="X96" s="33">
        <f t="shared" si="143"/>
        <v>1871.1000000000001</v>
      </c>
      <c r="Y96" s="34">
        <f t="shared" ref="Y96" si="165">X96/W96</f>
        <v>0.49804359977641144</v>
      </c>
      <c r="Z96" s="33">
        <f t="shared" si="145"/>
        <v>3512.3</v>
      </c>
      <c r="AA96" s="33">
        <f t="shared" si="145"/>
        <v>1725</v>
      </c>
      <c r="AB96" s="34">
        <f t="shared" ref="AB96" si="166">AA96/Z96</f>
        <v>0.49113116761096715</v>
      </c>
      <c r="AC96" s="33">
        <f t="shared" si="147"/>
        <v>1796</v>
      </c>
      <c r="AD96" s="33">
        <f t="shared" si="147"/>
        <v>3230.7</v>
      </c>
      <c r="AE96" s="34">
        <f t="shared" ref="AE96" si="167">AD96/AC96</f>
        <v>1.7988307349665924</v>
      </c>
      <c r="AF96" s="33">
        <f t="shared" si="149"/>
        <v>7824.9000000000005</v>
      </c>
      <c r="AG96" s="33">
        <f t="shared" si="149"/>
        <v>3008.7</v>
      </c>
      <c r="AH96" s="34">
        <f t="shared" ref="AH96" si="168">AG96/AF96</f>
        <v>0.38450331633631096</v>
      </c>
      <c r="AI96" s="33">
        <f t="shared" si="151"/>
        <v>2219.1000000000004</v>
      </c>
      <c r="AJ96" s="33">
        <f t="shared" si="151"/>
        <v>8450.7200000000012</v>
      </c>
      <c r="AK96" s="34">
        <f t="shared" si="159"/>
        <v>3.8081744851516381</v>
      </c>
      <c r="AL96" s="33">
        <f t="shared" si="153"/>
        <v>940.4</v>
      </c>
      <c r="AM96" s="33">
        <f t="shared" si="153"/>
        <v>1658.9</v>
      </c>
      <c r="AN96" s="34">
        <f t="shared" ref="AN96" si="169">AM96/AL96</f>
        <v>1.7640365801786475</v>
      </c>
      <c r="AO96" s="33">
        <f t="shared" si="155"/>
        <v>1164.8</v>
      </c>
      <c r="AP96" s="15">
        <f t="shared" si="155"/>
        <v>1301.3</v>
      </c>
      <c r="AQ96" s="16">
        <f t="shared" si="156"/>
        <v>1.1171875</v>
      </c>
      <c r="AR96" s="144"/>
      <c r="AS96" s="147"/>
    </row>
    <row r="97" spans="1:45" s="41" customFormat="1" ht="15" customHeight="1">
      <c r="A97" s="191"/>
      <c r="B97" s="192"/>
      <c r="C97" s="193"/>
      <c r="D97" s="38" t="s">
        <v>59</v>
      </c>
      <c r="E97" s="39">
        <f t="shared" si="132"/>
        <v>0</v>
      </c>
      <c r="F97" s="39">
        <f t="shared" si="132"/>
        <v>0</v>
      </c>
      <c r="G97" s="37">
        <f t="shared" ref="E97:AQ98" si="170">G64</f>
        <v>0</v>
      </c>
      <c r="H97" s="39">
        <f t="shared" si="133"/>
        <v>0</v>
      </c>
      <c r="I97" s="39">
        <f t="shared" si="133"/>
        <v>0</v>
      </c>
      <c r="J97" s="37">
        <f t="shared" si="170"/>
        <v>0</v>
      </c>
      <c r="K97" s="39">
        <f t="shared" si="135"/>
        <v>0</v>
      </c>
      <c r="L97" s="39">
        <f t="shared" si="135"/>
        <v>0</v>
      </c>
      <c r="M97" s="39">
        <v>0</v>
      </c>
      <c r="N97" s="39">
        <f t="shared" si="137"/>
        <v>0</v>
      </c>
      <c r="O97" s="39">
        <f t="shared" si="137"/>
        <v>0</v>
      </c>
      <c r="P97" s="40">
        <v>0</v>
      </c>
      <c r="Q97" s="39">
        <f t="shared" si="139"/>
        <v>0</v>
      </c>
      <c r="R97" s="39">
        <f t="shared" si="139"/>
        <v>0</v>
      </c>
      <c r="S97" s="40">
        <v>0</v>
      </c>
      <c r="T97" s="39">
        <f t="shared" si="141"/>
        <v>0</v>
      </c>
      <c r="U97" s="39">
        <f t="shared" si="141"/>
        <v>0</v>
      </c>
      <c r="V97" s="40">
        <v>0</v>
      </c>
      <c r="W97" s="39">
        <f t="shared" si="143"/>
        <v>0</v>
      </c>
      <c r="X97" s="39">
        <f t="shared" si="143"/>
        <v>0</v>
      </c>
      <c r="Y97" s="40">
        <v>0</v>
      </c>
      <c r="Z97" s="39">
        <f t="shared" si="145"/>
        <v>0</v>
      </c>
      <c r="AA97" s="39">
        <f t="shared" si="145"/>
        <v>0</v>
      </c>
      <c r="AB97" s="40">
        <v>0</v>
      </c>
      <c r="AC97" s="39">
        <f t="shared" si="147"/>
        <v>0</v>
      </c>
      <c r="AD97" s="39">
        <f t="shared" si="147"/>
        <v>0</v>
      </c>
      <c r="AE97" s="40">
        <v>0</v>
      </c>
      <c r="AF97" s="39">
        <f t="shared" si="149"/>
        <v>0</v>
      </c>
      <c r="AG97" s="39">
        <f t="shared" si="149"/>
        <v>0</v>
      </c>
      <c r="AH97" s="40">
        <v>0</v>
      </c>
      <c r="AI97" s="39">
        <f t="shared" si="151"/>
        <v>0</v>
      </c>
      <c r="AJ97" s="39">
        <f t="shared" si="151"/>
        <v>0</v>
      </c>
      <c r="AK97" s="40">
        <v>0</v>
      </c>
      <c r="AL97" s="39">
        <f t="shared" si="153"/>
        <v>0</v>
      </c>
      <c r="AM97" s="39">
        <f t="shared" si="153"/>
        <v>0</v>
      </c>
      <c r="AN97" s="40">
        <v>0</v>
      </c>
      <c r="AO97" s="39">
        <f t="shared" si="155"/>
        <v>0</v>
      </c>
      <c r="AP97" s="30">
        <f t="shared" si="155"/>
        <v>0</v>
      </c>
      <c r="AQ97" s="31">
        <v>0</v>
      </c>
      <c r="AR97" s="144"/>
      <c r="AS97" s="147"/>
    </row>
    <row r="98" spans="1:45" s="41" customFormat="1" ht="34.65" customHeight="1">
      <c r="A98" s="194"/>
      <c r="B98" s="195"/>
      <c r="C98" s="196"/>
      <c r="D98" s="37" t="str">
        <f>D65</f>
        <v>кроме того, местный бюджет, за счёт остатков прошлых лет</v>
      </c>
      <c r="E98" s="37">
        <f t="shared" si="170"/>
        <v>0</v>
      </c>
      <c r="F98" s="37">
        <f>F65+F27</f>
        <v>249.9</v>
      </c>
      <c r="G98" s="37">
        <f t="shared" si="170"/>
        <v>0</v>
      </c>
      <c r="H98" s="37">
        <f t="shared" si="170"/>
        <v>0</v>
      </c>
      <c r="I98" s="37">
        <f t="shared" si="170"/>
        <v>0</v>
      </c>
      <c r="J98" s="37">
        <f t="shared" si="170"/>
        <v>0</v>
      </c>
      <c r="K98" s="37">
        <f t="shared" si="170"/>
        <v>0</v>
      </c>
      <c r="L98" s="37">
        <f t="shared" si="170"/>
        <v>0</v>
      </c>
      <c r="M98" s="37">
        <f t="shared" si="170"/>
        <v>0</v>
      </c>
      <c r="N98" s="37">
        <f t="shared" si="170"/>
        <v>0</v>
      </c>
      <c r="O98" s="37">
        <f t="shared" si="170"/>
        <v>224.4</v>
      </c>
      <c r="P98" s="37">
        <f t="shared" si="170"/>
        <v>0</v>
      </c>
      <c r="Q98" s="37">
        <f t="shared" si="170"/>
        <v>0</v>
      </c>
      <c r="R98" s="37">
        <f t="shared" si="170"/>
        <v>0</v>
      </c>
      <c r="S98" s="37">
        <f t="shared" si="170"/>
        <v>0</v>
      </c>
      <c r="T98" s="37">
        <f t="shared" si="170"/>
        <v>0</v>
      </c>
      <c r="U98" s="37">
        <f t="shared" si="170"/>
        <v>0</v>
      </c>
      <c r="V98" s="37">
        <f t="shared" si="170"/>
        <v>0</v>
      </c>
      <c r="W98" s="37">
        <f t="shared" si="170"/>
        <v>0</v>
      </c>
      <c r="X98" s="37">
        <f t="shared" si="170"/>
        <v>0</v>
      </c>
      <c r="Y98" s="37">
        <f t="shared" si="170"/>
        <v>0</v>
      </c>
      <c r="Z98" s="37">
        <f t="shared" si="170"/>
        <v>0</v>
      </c>
      <c r="AA98" s="37">
        <f t="shared" si="170"/>
        <v>0</v>
      </c>
      <c r="AB98" s="37">
        <f t="shared" si="170"/>
        <v>0</v>
      </c>
      <c r="AC98" s="37">
        <f t="shared" si="170"/>
        <v>0</v>
      </c>
      <c r="AD98" s="37">
        <f t="shared" si="170"/>
        <v>0</v>
      </c>
      <c r="AE98" s="37">
        <f t="shared" si="170"/>
        <v>0</v>
      </c>
      <c r="AF98" s="37">
        <f t="shared" si="170"/>
        <v>0</v>
      </c>
      <c r="AG98" s="37">
        <f>AG65+AG27</f>
        <v>25.5</v>
      </c>
      <c r="AH98" s="37">
        <f t="shared" si="170"/>
        <v>0</v>
      </c>
      <c r="AI98" s="37">
        <f t="shared" si="170"/>
        <v>0</v>
      </c>
      <c r="AJ98" s="37">
        <f t="shared" si="170"/>
        <v>0</v>
      </c>
      <c r="AK98" s="37">
        <f t="shared" si="170"/>
        <v>0</v>
      </c>
      <c r="AL98" s="37">
        <f t="shared" si="170"/>
        <v>0</v>
      </c>
      <c r="AM98" s="37">
        <f t="shared" si="170"/>
        <v>0</v>
      </c>
      <c r="AN98" s="37">
        <f t="shared" si="170"/>
        <v>0</v>
      </c>
      <c r="AO98" s="37">
        <f t="shared" si="170"/>
        <v>0</v>
      </c>
      <c r="AP98" s="14">
        <f t="shared" si="170"/>
        <v>0</v>
      </c>
      <c r="AQ98" s="14">
        <f t="shared" si="170"/>
        <v>0</v>
      </c>
      <c r="AR98" s="145"/>
      <c r="AS98" s="148"/>
    </row>
    <row r="99" spans="1:45" s="41" customFormat="1" ht="15" customHeight="1">
      <c r="A99" s="146" t="s">
        <v>99</v>
      </c>
      <c r="B99" s="204"/>
      <c r="C99" s="205"/>
      <c r="D99" s="53" t="s">
        <v>42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  <c r="AC99" s="50">
        <v>0</v>
      </c>
      <c r="AD99" s="50">
        <v>0</v>
      </c>
      <c r="AE99" s="50">
        <v>0</v>
      </c>
      <c r="AF99" s="50">
        <v>0</v>
      </c>
      <c r="AG99" s="50">
        <v>0</v>
      </c>
      <c r="AH99" s="50">
        <v>0</v>
      </c>
      <c r="AI99" s="50">
        <v>0</v>
      </c>
      <c r="AJ99" s="50">
        <v>0</v>
      </c>
      <c r="AK99" s="50">
        <v>0</v>
      </c>
      <c r="AL99" s="50">
        <v>0</v>
      </c>
      <c r="AM99" s="50">
        <v>0</v>
      </c>
      <c r="AN99" s="50">
        <v>0</v>
      </c>
      <c r="AO99" s="50">
        <v>0</v>
      </c>
      <c r="AP99" s="50">
        <v>0</v>
      </c>
      <c r="AQ99" s="50">
        <v>0</v>
      </c>
      <c r="AR99" s="143"/>
      <c r="AS99" s="146"/>
    </row>
    <row r="100" spans="1:45" s="41" customFormat="1" ht="15" customHeight="1">
      <c r="A100" s="147"/>
      <c r="B100" s="206"/>
      <c r="C100" s="207"/>
      <c r="D100" s="18" t="s">
        <v>58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44"/>
      <c r="AS100" s="147"/>
    </row>
    <row r="101" spans="1:45" s="41" customFormat="1" ht="31.95" customHeight="1">
      <c r="A101" s="147"/>
      <c r="B101" s="206"/>
      <c r="C101" s="207"/>
      <c r="D101" s="79" t="s">
        <v>79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44"/>
      <c r="AS101" s="147"/>
    </row>
    <row r="102" spans="1:45" s="41" customFormat="1" ht="15" customHeight="1">
      <c r="A102" s="147"/>
      <c r="B102" s="206"/>
      <c r="C102" s="207"/>
      <c r="D102" s="20" t="s">
        <v>32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44"/>
      <c r="AS102" s="147"/>
    </row>
    <row r="103" spans="1:45" s="41" customFormat="1" ht="21.75" customHeight="1">
      <c r="A103" s="147"/>
      <c r="B103" s="206"/>
      <c r="C103" s="207"/>
      <c r="D103" s="98" t="s">
        <v>59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44"/>
      <c r="AS103" s="147"/>
    </row>
    <row r="104" spans="1:45" s="41" customFormat="1" ht="15" customHeight="1">
      <c r="A104" s="188" t="s">
        <v>100</v>
      </c>
      <c r="B104" s="189"/>
      <c r="C104" s="190"/>
      <c r="D104" s="97" t="s">
        <v>42</v>
      </c>
      <c r="E104" s="93">
        <f>SUM(E93)</f>
        <v>54022.66</v>
      </c>
      <c r="F104" s="93">
        <f t="shared" ref="F104:AQ108" si="171">SUM(F93)</f>
        <v>54022.22</v>
      </c>
      <c r="G104" s="94">
        <f t="shared" ref="G104" si="172">F104/E104</f>
        <v>0.99999185526962198</v>
      </c>
      <c r="H104" s="93">
        <f t="shared" si="171"/>
        <v>224.4</v>
      </c>
      <c r="I104" s="93">
        <f t="shared" si="171"/>
        <v>224.4</v>
      </c>
      <c r="J104" s="94">
        <f t="shared" ref="J104" si="173">I104/H104</f>
        <v>1</v>
      </c>
      <c r="K104" s="93">
        <f t="shared" si="171"/>
        <v>874.36</v>
      </c>
      <c r="L104" s="93">
        <f t="shared" si="171"/>
        <v>874.4</v>
      </c>
      <c r="M104" s="94">
        <f t="shared" ref="M104" si="174">L104/K104</f>
        <v>1.0000457477469233</v>
      </c>
      <c r="N104" s="93">
        <f t="shared" si="171"/>
        <v>674</v>
      </c>
      <c r="O104" s="93">
        <f t="shared" si="171"/>
        <v>666.6</v>
      </c>
      <c r="P104" s="94">
        <f t="shared" ref="P104" si="175">O104/N104</f>
        <v>0.9890207715133531</v>
      </c>
      <c r="Q104" s="93">
        <f t="shared" si="171"/>
        <v>860</v>
      </c>
      <c r="R104" s="93">
        <f t="shared" si="171"/>
        <v>852.6</v>
      </c>
      <c r="S104" s="94">
        <f t="shared" ref="S104" si="176">R104/Q104</f>
        <v>0.99139534883720937</v>
      </c>
      <c r="T104" s="93">
        <f t="shared" si="171"/>
        <v>850</v>
      </c>
      <c r="U104" s="93">
        <f t="shared" si="171"/>
        <v>832.3</v>
      </c>
      <c r="V104" s="94">
        <f t="shared" ref="V104" si="177">U104/T104</f>
        <v>0.9791764705882352</v>
      </c>
      <c r="W104" s="93">
        <f t="shared" si="171"/>
        <v>3756.9</v>
      </c>
      <c r="X104" s="93">
        <f t="shared" si="171"/>
        <v>1871.1000000000001</v>
      </c>
      <c r="Y104" s="94">
        <f t="shared" ref="Y104" si="178">X104/W104</f>
        <v>0.49804359977641144</v>
      </c>
      <c r="Z104" s="93">
        <f t="shared" si="171"/>
        <v>3512.3</v>
      </c>
      <c r="AA104" s="93">
        <f t="shared" si="171"/>
        <v>1725</v>
      </c>
      <c r="AB104" s="94">
        <f t="shared" ref="AB104" si="179">AA104/Z104</f>
        <v>0.49113116761096715</v>
      </c>
      <c r="AC104" s="93">
        <f t="shared" si="171"/>
        <v>1796</v>
      </c>
      <c r="AD104" s="93">
        <f t="shared" si="171"/>
        <v>3230.7</v>
      </c>
      <c r="AE104" s="94">
        <f t="shared" ref="AE104" si="180">AD104/AC104</f>
        <v>1.7988307349665924</v>
      </c>
      <c r="AF104" s="93">
        <f t="shared" si="171"/>
        <v>30532.899999999998</v>
      </c>
      <c r="AG104" s="93">
        <f t="shared" si="171"/>
        <v>3008.7</v>
      </c>
      <c r="AH104" s="94">
        <f t="shared" ref="AH104" si="181">AG104/AF104</f>
        <v>9.8539608094874706E-2</v>
      </c>
      <c r="AI104" s="93">
        <f t="shared" si="171"/>
        <v>8936.2000000000007</v>
      </c>
      <c r="AJ104" s="93">
        <f t="shared" si="171"/>
        <v>37776.22</v>
      </c>
      <c r="AK104" s="94">
        <f t="shared" ref="AK104" si="182">AJ104/AI104</f>
        <v>4.2273248136791919</v>
      </c>
      <c r="AL104" s="93">
        <f t="shared" si="171"/>
        <v>940.4</v>
      </c>
      <c r="AM104" s="93">
        <f t="shared" si="171"/>
        <v>1658.9</v>
      </c>
      <c r="AN104" s="94">
        <f t="shared" ref="AN104" si="183">AM104/AL104</f>
        <v>1.7640365801786475</v>
      </c>
      <c r="AO104" s="93">
        <f t="shared" si="171"/>
        <v>1164.8</v>
      </c>
      <c r="AP104" s="93">
        <f t="shared" si="171"/>
        <v>1301.3</v>
      </c>
      <c r="AQ104" s="94">
        <f t="shared" ref="AQ104" si="184">AP104/AO104</f>
        <v>1.1171875</v>
      </c>
      <c r="AR104" s="143"/>
      <c r="AS104" s="146"/>
    </row>
    <row r="105" spans="1:45" s="41" customFormat="1" ht="15" customHeight="1">
      <c r="A105" s="191"/>
      <c r="B105" s="192"/>
      <c r="C105" s="193"/>
      <c r="D105" s="32" t="s">
        <v>58</v>
      </c>
      <c r="E105" s="33">
        <f t="shared" ref="E105:T108" si="185">SUM(E94)</f>
        <v>0</v>
      </c>
      <c r="F105" s="33">
        <f t="shared" si="185"/>
        <v>0</v>
      </c>
      <c r="G105" s="33">
        <f t="shared" si="185"/>
        <v>0</v>
      </c>
      <c r="H105" s="33">
        <f t="shared" si="185"/>
        <v>0</v>
      </c>
      <c r="I105" s="33">
        <f t="shared" si="185"/>
        <v>0</v>
      </c>
      <c r="J105" s="33">
        <f t="shared" si="185"/>
        <v>0</v>
      </c>
      <c r="K105" s="33">
        <f t="shared" si="185"/>
        <v>0</v>
      </c>
      <c r="L105" s="33">
        <f t="shared" si="185"/>
        <v>0</v>
      </c>
      <c r="M105" s="33">
        <f t="shared" si="185"/>
        <v>0</v>
      </c>
      <c r="N105" s="33">
        <f t="shared" si="185"/>
        <v>0</v>
      </c>
      <c r="O105" s="33">
        <f t="shared" si="185"/>
        <v>0</v>
      </c>
      <c r="P105" s="33">
        <f t="shared" si="185"/>
        <v>0</v>
      </c>
      <c r="Q105" s="33">
        <f t="shared" si="185"/>
        <v>0</v>
      </c>
      <c r="R105" s="33">
        <f t="shared" si="185"/>
        <v>0</v>
      </c>
      <c r="S105" s="33">
        <f t="shared" si="185"/>
        <v>0</v>
      </c>
      <c r="T105" s="33">
        <f t="shared" si="185"/>
        <v>0</v>
      </c>
      <c r="U105" s="33">
        <f t="shared" si="171"/>
        <v>0</v>
      </c>
      <c r="V105" s="33">
        <f t="shared" si="171"/>
        <v>0</v>
      </c>
      <c r="W105" s="33">
        <f t="shared" si="171"/>
        <v>0</v>
      </c>
      <c r="X105" s="33">
        <f t="shared" si="171"/>
        <v>0</v>
      </c>
      <c r="Y105" s="33">
        <f t="shared" si="171"/>
        <v>0</v>
      </c>
      <c r="Z105" s="33">
        <f t="shared" si="171"/>
        <v>0</v>
      </c>
      <c r="AA105" s="33">
        <f t="shared" si="171"/>
        <v>0</v>
      </c>
      <c r="AB105" s="33">
        <f t="shared" si="171"/>
        <v>0</v>
      </c>
      <c r="AC105" s="33">
        <f t="shared" si="171"/>
        <v>0</v>
      </c>
      <c r="AD105" s="33">
        <f t="shared" si="171"/>
        <v>0</v>
      </c>
      <c r="AE105" s="33">
        <f t="shared" si="171"/>
        <v>0</v>
      </c>
      <c r="AF105" s="33">
        <f t="shared" si="171"/>
        <v>0</v>
      </c>
      <c r="AG105" s="33">
        <f t="shared" si="171"/>
        <v>0</v>
      </c>
      <c r="AH105" s="33">
        <f t="shared" si="171"/>
        <v>0</v>
      </c>
      <c r="AI105" s="33">
        <f t="shared" si="171"/>
        <v>0</v>
      </c>
      <c r="AJ105" s="33">
        <f t="shared" si="171"/>
        <v>0</v>
      </c>
      <c r="AK105" s="33">
        <f t="shared" si="171"/>
        <v>0</v>
      </c>
      <c r="AL105" s="33">
        <f t="shared" si="171"/>
        <v>0</v>
      </c>
      <c r="AM105" s="33">
        <f t="shared" si="171"/>
        <v>0</v>
      </c>
      <c r="AN105" s="33">
        <f t="shared" si="171"/>
        <v>0</v>
      </c>
      <c r="AO105" s="33">
        <f t="shared" si="171"/>
        <v>0</v>
      </c>
      <c r="AP105" s="33">
        <f t="shared" si="171"/>
        <v>0</v>
      </c>
      <c r="AQ105" s="33">
        <f t="shared" si="171"/>
        <v>0</v>
      </c>
      <c r="AR105" s="144"/>
      <c r="AS105" s="147"/>
    </row>
    <row r="106" spans="1:45" s="41" customFormat="1" ht="31.95" customHeight="1">
      <c r="A106" s="191"/>
      <c r="B106" s="192"/>
      <c r="C106" s="193"/>
      <c r="D106" s="80" t="s">
        <v>79</v>
      </c>
      <c r="E106" s="33">
        <f t="shared" si="185"/>
        <v>29325.5</v>
      </c>
      <c r="F106" s="33">
        <f t="shared" si="171"/>
        <v>29325.5</v>
      </c>
      <c r="G106" s="34">
        <f t="shared" ref="G106:G107" si="186">F106/E106</f>
        <v>1</v>
      </c>
      <c r="H106" s="33">
        <f t="shared" si="171"/>
        <v>0</v>
      </c>
      <c r="I106" s="33">
        <f t="shared" si="171"/>
        <v>0</v>
      </c>
      <c r="J106" s="33">
        <f t="shared" si="171"/>
        <v>0</v>
      </c>
      <c r="K106" s="33">
        <f t="shared" si="171"/>
        <v>0</v>
      </c>
      <c r="L106" s="33">
        <f t="shared" si="171"/>
        <v>0</v>
      </c>
      <c r="M106" s="33">
        <f t="shared" si="171"/>
        <v>0</v>
      </c>
      <c r="N106" s="33">
        <f t="shared" si="171"/>
        <v>0</v>
      </c>
      <c r="O106" s="33">
        <f t="shared" si="171"/>
        <v>0</v>
      </c>
      <c r="P106" s="33">
        <f t="shared" si="171"/>
        <v>0</v>
      </c>
      <c r="Q106" s="33">
        <f t="shared" si="171"/>
        <v>0</v>
      </c>
      <c r="R106" s="33">
        <f t="shared" si="171"/>
        <v>0</v>
      </c>
      <c r="S106" s="33">
        <f t="shared" si="171"/>
        <v>0</v>
      </c>
      <c r="T106" s="33">
        <f t="shared" si="171"/>
        <v>0</v>
      </c>
      <c r="U106" s="33">
        <f t="shared" si="171"/>
        <v>0</v>
      </c>
      <c r="V106" s="33">
        <f t="shared" si="171"/>
        <v>0</v>
      </c>
      <c r="W106" s="33">
        <f t="shared" si="171"/>
        <v>0</v>
      </c>
      <c r="X106" s="33">
        <f t="shared" si="171"/>
        <v>0</v>
      </c>
      <c r="Y106" s="33">
        <f t="shared" si="171"/>
        <v>0</v>
      </c>
      <c r="Z106" s="33">
        <f t="shared" si="171"/>
        <v>0</v>
      </c>
      <c r="AA106" s="33">
        <f t="shared" si="171"/>
        <v>0</v>
      </c>
      <c r="AB106" s="33">
        <f t="shared" si="171"/>
        <v>0</v>
      </c>
      <c r="AC106" s="33">
        <f t="shared" si="171"/>
        <v>0</v>
      </c>
      <c r="AD106" s="33">
        <f t="shared" si="171"/>
        <v>0</v>
      </c>
      <c r="AE106" s="33">
        <f t="shared" si="171"/>
        <v>0</v>
      </c>
      <c r="AF106" s="33">
        <f t="shared" si="171"/>
        <v>22608.400000000001</v>
      </c>
      <c r="AG106" s="33">
        <f t="shared" si="171"/>
        <v>0</v>
      </c>
      <c r="AH106" s="33">
        <f t="shared" si="171"/>
        <v>0</v>
      </c>
      <c r="AI106" s="33">
        <f t="shared" si="171"/>
        <v>6717.1</v>
      </c>
      <c r="AJ106" s="33">
        <f t="shared" si="171"/>
        <v>29325.5</v>
      </c>
      <c r="AK106" s="34">
        <f t="shared" ref="AK106:AK107" si="187">AJ106/AI106</f>
        <v>4.3657977400961725</v>
      </c>
      <c r="AL106" s="33">
        <f t="shared" si="171"/>
        <v>0</v>
      </c>
      <c r="AM106" s="33">
        <f t="shared" si="171"/>
        <v>0</v>
      </c>
      <c r="AN106" s="33">
        <f t="shared" si="171"/>
        <v>0</v>
      </c>
      <c r="AO106" s="33">
        <f t="shared" si="171"/>
        <v>0</v>
      </c>
      <c r="AP106" s="33">
        <f t="shared" si="171"/>
        <v>0</v>
      </c>
      <c r="AQ106" s="33">
        <f t="shared" si="171"/>
        <v>0</v>
      </c>
      <c r="AR106" s="144"/>
      <c r="AS106" s="147"/>
    </row>
    <row r="107" spans="1:45" s="41" customFormat="1" ht="15" customHeight="1">
      <c r="A107" s="191"/>
      <c r="B107" s="192"/>
      <c r="C107" s="193"/>
      <c r="D107" s="35" t="s">
        <v>32</v>
      </c>
      <c r="E107" s="33">
        <f t="shared" si="185"/>
        <v>24697.160000000003</v>
      </c>
      <c r="F107" s="33">
        <f t="shared" si="171"/>
        <v>24696.720000000001</v>
      </c>
      <c r="G107" s="34">
        <f t="shared" si="186"/>
        <v>0.99998218418635976</v>
      </c>
      <c r="H107" s="33">
        <f t="shared" si="171"/>
        <v>224.4</v>
      </c>
      <c r="I107" s="33">
        <f t="shared" si="171"/>
        <v>224.4</v>
      </c>
      <c r="J107" s="34">
        <f t="shared" ref="J107" si="188">I107/H107</f>
        <v>1</v>
      </c>
      <c r="K107" s="33">
        <f t="shared" si="171"/>
        <v>874.36</v>
      </c>
      <c r="L107" s="33">
        <f t="shared" si="171"/>
        <v>874.4</v>
      </c>
      <c r="M107" s="34">
        <f t="shared" ref="M107" si="189">L107/K107</f>
        <v>1.0000457477469233</v>
      </c>
      <c r="N107" s="33">
        <f t="shared" si="171"/>
        <v>674</v>
      </c>
      <c r="O107" s="33">
        <f t="shared" si="171"/>
        <v>666.6</v>
      </c>
      <c r="P107" s="34">
        <f t="shared" ref="P107" si="190">O107/N107</f>
        <v>0.9890207715133531</v>
      </c>
      <c r="Q107" s="33">
        <f t="shared" si="171"/>
        <v>860</v>
      </c>
      <c r="R107" s="33">
        <f t="shared" si="171"/>
        <v>852.6</v>
      </c>
      <c r="S107" s="34">
        <f t="shared" ref="S107" si="191">R107/Q107</f>
        <v>0.99139534883720937</v>
      </c>
      <c r="T107" s="33">
        <f t="shared" si="171"/>
        <v>850</v>
      </c>
      <c r="U107" s="33">
        <f t="shared" si="171"/>
        <v>832.3</v>
      </c>
      <c r="V107" s="34">
        <f t="shared" ref="V107" si="192">U107/T107</f>
        <v>0.9791764705882352</v>
      </c>
      <c r="W107" s="33">
        <f t="shared" si="171"/>
        <v>3756.9</v>
      </c>
      <c r="X107" s="33">
        <f t="shared" si="171"/>
        <v>1871.1000000000001</v>
      </c>
      <c r="Y107" s="34">
        <f t="shared" ref="Y107" si="193">X107/W107</f>
        <v>0.49804359977641144</v>
      </c>
      <c r="Z107" s="33">
        <f t="shared" si="171"/>
        <v>3512.3</v>
      </c>
      <c r="AA107" s="33">
        <f t="shared" si="171"/>
        <v>1725</v>
      </c>
      <c r="AB107" s="34">
        <f t="shared" ref="AB107" si="194">AA107/Z107</f>
        <v>0.49113116761096715</v>
      </c>
      <c r="AC107" s="33">
        <f t="shared" si="171"/>
        <v>1796</v>
      </c>
      <c r="AD107" s="33">
        <f t="shared" si="171"/>
        <v>3230.7</v>
      </c>
      <c r="AE107" s="34">
        <f t="shared" ref="AE107" si="195">AD107/AC107</f>
        <v>1.7988307349665924</v>
      </c>
      <c r="AF107" s="33">
        <f t="shared" si="171"/>
        <v>7824.9000000000005</v>
      </c>
      <c r="AG107" s="33">
        <f t="shared" si="171"/>
        <v>3008.7</v>
      </c>
      <c r="AH107" s="34">
        <f t="shared" ref="AH107" si="196">AG107/AF107</f>
        <v>0.38450331633631096</v>
      </c>
      <c r="AI107" s="33">
        <f t="shared" si="171"/>
        <v>2219.1000000000004</v>
      </c>
      <c r="AJ107" s="33">
        <f t="shared" si="171"/>
        <v>8450.7200000000012</v>
      </c>
      <c r="AK107" s="34">
        <f t="shared" si="187"/>
        <v>3.8081744851516381</v>
      </c>
      <c r="AL107" s="33">
        <f t="shared" si="171"/>
        <v>940.4</v>
      </c>
      <c r="AM107" s="33">
        <f t="shared" si="171"/>
        <v>1658.9</v>
      </c>
      <c r="AN107" s="34">
        <f t="shared" ref="AN107" si="197">AM107/AL107</f>
        <v>1.7640365801786475</v>
      </c>
      <c r="AO107" s="33">
        <f t="shared" si="171"/>
        <v>1164.8</v>
      </c>
      <c r="AP107" s="33">
        <f t="shared" si="171"/>
        <v>1301.3</v>
      </c>
      <c r="AQ107" s="34">
        <f t="shared" ref="AQ107" si="198">AP107/AO107</f>
        <v>1.1171875</v>
      </c>
      <c r="AR107" s="144"/>
      <c r="AS107" s="147"/>
    </row>
    <row r="108" spans="1:45" s="41" customFormat="1" ht="23.85" customHeight="1">
      <c r="A108" s="191"/>
      <c r="B108" s="192"/>
      <c r="C108" s="193"/>
      <c r="D108" s="38" t="s">
        <v>59</v>
      </c>
      <c r="E108" s="33">
        <f t="shared" si="185"/>
        <v>0</v>
      </c>
      <c r="F108" s="33">
        <f t="shared" si="171"/>
        <v>0</v>
      </c>
      <c r="G108" s="33">
        <f t="shared" si="171"/>
        <v>0</v>
      </c>
      <c r="H108" s="33">
        <f t="shared" si="171"/>
        <v>0</v>
      </c>
      <c r="I108" s="33">
        <f t="shared" si="171"/>
        <v>0</v>
      </c>
      <c r="J108" s="33">
        <f t="shared" si="171"/>
        <v>0</v>
      </c>
      <c r="K108" s="33">
        <f t="shared" si="171"/>
        <v>0</v>
      </c>
      <c r="L108" s="33">
        <f t="shared" si="171"/>
        <v>0</v>
      </c>
      <c r="M108" s="33">
        <f t="shared" si="171"/>
        <v>0</v>
      </c>
      <c r="N108" s="33">
        <f t="shared" si="171"/>
        <v>0</v>
      </c>
      <c r="O108" s="33">
        <f t="shared" si="171"/>
        <v>0</v>
      </c>
      <c r="P108" s="33">
        <f t="shared" si="171"/>
        <v>0</v>
      </c>
      <c r="Q108" s="33">
        <f t="shared" si="171"/>
        <v>0</v>
      </c>
      <c r="R108" s="33">
        <f t="shared" si="171"/>
        <v>0</v>
      </c>
      <c r="S108" s="33">
        <f t="shared" si="171"/>
        <v>0</v>
      </c>
      <c r="T108" s="33">
        <f t="shared" si="171"/>
        <v>0</v>
      </c>
      <c r="U108" s="33">
        <f t="shared" si="171"/>
        <v>0</v>
      </c>
      <c r="V108" s="33">
        <f t="shared" si="171"/>
        <v>0</v>
      </c>
      <c r="W108" s="33">
        <f t="shared" si="171"/>
        <v>0</v>
      </c>
      <c r="X108" s="33">
        <f t="shared" si="171"/>
        <v>0</v>
      </c>
      <c r="Y108" s="33">
        <f t="shared" si="171"/>
        <v>0</v>
      </c>
      <c r="Z108" s="33">
        <f t="shared" si="171"/>
        <v>0</v>
      </c>
      <c r="AA108" s="33">
        <f t="shared" si="171"/>
        <v>0</v>
      </c>
      <c r="AB108" s="33">
        <f t="shared" si="171"/>
        <v>0</v>
      </c>
      <c r="AC108" s="33">
        <f t="shared" si="171"/>
        <v>0</v>
      </c>
      <c r="AD108" s="33">
        <f t="shared" si="171"/>
        <v>0</v>
      </c>
      <c r="AE108" s="33">
        <f t="shared" si="171"/>
        <v>0</v>
      </c>
      <c r="AF108" s="33">
        <f t="shared" si="171"/>
        <v>0</v>
      </c>
      <c r="AG108" s="33">
        <f t="shared" si="171"/>
        <v>0</v>
      </c>
      <c r="AH108" s="33">
        <f t="shared" si="171"/>
        <v>0</v>
      </c>
      <c r="AI108" s="33">
        <f t="shared" si="171"/>
        <v>0</v>
      </c>
      <c r="AJ108" s="33">
        <f t="shared" si="171"/>
        <v>0</v>
      </c>
      <c r="AK108" s="33">
        <f t="shared" si="171"/>
        <v>0</v>
      </c>
      <c r="AL108" s="33">
        <f t="shared" si="171"/>
        <v>0</v>
      </c>
      <c r="AM108" s="33">
        <f t="shared" si="171"/>
        <v>0</v>
      </c>
      <c r="AN108" s="33">
        <f t="shared" si="171"/>
        <v>0</v>
      </c>
      <c r="AO108" s="33">
        <f t="shared" si="171"/>
        <v>0</v>
      </c>
      <c r="AP108" s="33">
        <f t="shared" si="171"/>
        <v>0</v>
      </c>
      <c r="AQ108" s="33">
        <f t="shared" si="171"/>
        <v>0</v>
      </c>
      <c r="AR108" s="144"/>
      <c r="AS108" s="147"/>
    </row>
    <row r="109" spans="1:45" s="41" customFormat="1" ht="12.3" customHeight="1">
      <c r="A109" s="197" t="s">
        <v>101</v>
      </c>
      <c r="B109" s="198"/>
      <c r="C109" s="199"/>
      <c r="X109" s="90"/>
      <c r="AO109" s="91"/>
    </row>
    <row r="110" spans="1:45" s="41" customFormat="1" ht="15" customHeight="1">
      <c r="A110" s="153" t="s">
        <v>102</v>
      </c>
      <c r="B110" s="200"/>
      <c r="C110" s="201"/>
      <c r="D110" s="53" t="s">
        <v>42</v>
      </c>
      <c r="E110" s="50">
        <f>SUM(E71+E38)</f>
        <v>12769.6</v>
      </c>
      <c r="F110" s="50">
        <f>SUM(F71+F38)</f>
        <v>12769.62</v>
      </c>
      <c r="G110" s="54">
        <f t="shared" ref="G110:G113" si="199">F110/E110</f>
        <v>1.0000015662197721</v>
      </c>
      <c r="H110" s="50">
        <f t="shared" ref="H110:I110" si="200">SUM(H71+H38)</f>
        <v>224.4</v>
      </c>
      <c r="I110" s="50">
        <f t="shared" si="200"/>
        <v>224.4</v>
      </c>
      <c r="J110" s="54">
        <f t="shared" ref="J110" si="201">I110/H110</f>
        <v>1</v>
      </c>
      <c r="K110" s="50">
        <f t="shared" ref="K110:L110" si="202">SUM(K71+K38)</f>
        <v>774.4</v>
      </c>
      <c r="L110" s="50">
        <f t="shared" si="202"/>
        <v>774.4</v>
      </c>
      <c r="M110" s="54">
        <f t="shared" ref="M110" si="203">L110/K110</f>
        <v>1</v>
      </c>
      <c r="N110" s="50">
        <f t="shared" ref="N110:O110" si="204">SUM(N71+N38)</f>
        <v>534</v>
      </c>
      <c r="O110" s="50">
        <f t="shared" si="204"/>
        <v>534</v>
      </c>
      <c r="P110" s="54">
        <f t="shared" ref="P110" si="205">O110/N110</f>
        <v>1</v>
      </c>
      <c r="Q110" s="50">
        <f t="shared" ref="Q110:R110" si="206">SUM(Q71+Q38)</f>
        <v>720</v>
      </c>
      <c r="R110" s="50">
        <f t="shared" si="206"/>
        <v>720</v>
      </c>
      <c r="S110" s="54">
        <f t="shared" ref="S110" si="207">R110/Q110</f>
        <v>1</v>
      </c>
      <c r="T110" s="50">
        <f t="shared" ref="T110:U110" si="208">SUM(T71+T38)</f>
        <v>720</v>
      </c>
      <c r="U110" s="50">
        <f t="shared" si="208"/>
        <v>720</v>
      </c>
      <c r="V110" s="54">
        <f t="shared" ref="V110" si="209">U110/T110</f>
        <v>1</v>
      </c>
      <c r="W110" s="50">
        <f t="shared" ref="W110:X110" si="210">SUM(W71+W38)</f>
        <v>1695.1</v>
      </c>
      <c r="X110" s="50">
        <f t="shared" si="210"/>
        <v>1653.4</v>
      </c>
      <c r="Y110" s="54">
        <f t="shared" ref="Y110" si="211">X110/W110</f>
        <v>0.97539968143472378</v>
      </c>
      <c r="Z110" s="50">
        <f t="shared" ref="Z110:AA110" si="212">SUM(Z71+Z38)</f>
        <v>1558.4</v>
      </c>
      <c r="AA110" s="50">
        <f t="shared" si="212"/>
        <v>1558.4</v>
      </c>
      <c r="AB110" s="54">
        <f t="shared" ref="AB110" si="213">AA110/Z110</f>
        <v>1</v>
      </c>
      <c r="AC110" s="50">
        <f t="shared" ref="AC110:AD110" si="214">SUM(AC71+AC38)</f>
        <v>1558.4</v>
      </c>
      <c r="AD110" s="50">
        <f t="shared" si="214"/>
        <v>1558.4</v>
      </c>
      <c r="AE110" s="54">
        <f t="shared" ref="AE110" si="215">AD110/AC110</f>
        <v>1</v>
      </c>
      <c r="AF110" s="50">
        <f t="shared" ref="AF110:AG110" si="216">SUM(AF71+AF38)</f>
        <v>1616.3999999999999</v>
      </c>
      <c r="AG110" s="50">
        <f t="shared" si="216"/>
        <v>1558.5</v>
      </c>
      <c r="AH110" s="54">
        <f t="shared" ref="AH110" si="217">AG110/AF110</f>
        <v>0.96417965850037124</v>
      </c>
      <c r="AI110" s="50">
        <f t="shared" ref="AI110:AJ110" si="218">SUM(AI71+AI38)</f>
        <v>1750.5</v>
      </c>
      <c r="AJ110" s="50">
        <f t="shared" si="218"/>
        <v>1649.42</v>
      </c>
      <c r="AK110" s="54">
        <f t="shared" ref="AK110" si="219">AJ110/AI110</f>
        <v>0.94225649814338763</v>
      </c>
      <c r="AL110" s="50">
        <f t="shared" ref="AL110:AM110" si="220">SUM(AL71+AL38)</f>
        <v>828.1</v>
      </c>
      <c r="AM110" s="50">
        <f t="shared" si="220"/>
        <v>828.6</v>
      </c>
      <c r="AN110" s="54">
        <f t="shared" ref="AN110" si="221">AM110/AL110</f>
        <v>1.000603791812583</v>
      </c>
      <c r="AO110" s="50">
        <f>SUM(AO71+AO38)</f>
        <v>889.5</v>
      </c>
      <c r="AP110" s="50">
        <f t="shared" ref="AP110" si="222">SUM(AP71+AP38)</f>
        <v>990.1</v>
      </c>
      <c r="AQ110" s="54">
        <f t="shared" ref="AQ110" si="223">AP110/AO110</f>
        <v>1.1130972456436201</v>
      </c>
      <c r="AR110" s="143"/>
      <c r="AS110" s="146"/>
    </row>
    <row r="111" spans="1:45" s="41" customFormat="1" ht="15" customHeight="1">
      <c r="A111" s="154"/>
      <c r="B111" s="202"/>
      <c r="C111" s="203"/>
      <c r="D111" s="18" t="s">
        <v>58</v>
      </c>
      <c r="E111" s="15">
        <f t="shared" ref="E111:F113" si="224">SUM(E72+E39)</f>
        <v>0</v>
      </c>
      <c r="F111" s="15">
        <f t="shared" si="224"/>
        <v>0</v>
      </c>
      <c r="G111" s="16">
        <v>0</v>
      </c>
      <c r="H111" s="15">
        <f t="shared" ref="H111:I111" si="225">SUM(H72+H39)</f>
        <v>0</v>
      </c>
      <c r="I111" s="15">
        <f t="shared" si="225"/>
        <v>0</v>
      </c>
      <c r="J111" s="16">
        <v>0</v>
      </c>
      <c r="K111" s="15">
        <f t="shared" ref="K111:L111" si="226">SUM(K72+K39)</f>
        <v>0</v>
      </c>
      <c r="L111" s="15">
        <f t="shared" si="226"/>
        <v>0</v>
      </c>
      <c r="M111" s="16">
        <v>0</v>
      </c>
      <c r="N111" s="15">
        <f t="shared" ref="N111:O111" si="227">SUM(N72+N39)</f>
        <v>0</v>
      </c>
      <c r="O111" s="15">
        <f t="shared" si="227"/>
        <v>0</v>
      </c>
      <c r="P111" s="16">
        <v>0</v>
      </c>
      <c r="Q111" s="15">
        <f t="shared" ref="Q111:R111" si="228">SUM(Q72+Q39)</f>
        <v>0</v>
      </c>
      <c r="R111" s="15">
        <f t="shared" si="228"/>
        <v>0</v>
      </c>
      <c r="S111" s="16">
        <v>0</v>
      </c>
      <c r="T111" s="15">
        <f t="shared" ref="T111:U111" si="229">SUM(T72+T39)</f>
        <v>0</v>
      </c>
      <c r="U111" s="15">
        <f t="shared" si="229"/>
        <v>0</v>
      </c>
      <c r="V111" s="16">
        <v>0</v>
      </c>
      <c r="W111" s="15">
        <f t="shared" ref="W111:X111" si="230">SUM(W72+W39)</f>
        <v>0</v>
      </c>
      <c r="X111" s="15">
        <f t="shared" si="230"/>
        <v>0</v>
      </c>
      <c r="Y111" s="16">
        <v>0</v>
      </c>
      <c r="Z111" s="15">
        <f t="shared" ref="Z111:AA111" si="231">SUM(Z72+Z39)</f>
        <v>0</v>
      </c>
      <c r="AA111" s="15">
        <f t="shared" si="231"/>
        <v>0</v>
      </c>
      <c r="AB111" s="16">
        <v>0</v>
      </c>
      <c r="AC111" s="15">
        <f t="shared" ref="AC111:AD111" si="232">SUM(AC72+AC39)</f>
        <v>0</v>
      </c>
      <c r="AD111" s="15">
        <f t="shared" si="232"/>
        <v>0</v>
      </c>
      <c r="AE111" s="16">
        <v>0</v>
      </c>
      <c r="AF111" s="15">
        <f t="shared" ref="AF111:AG111" si="233">SUM(AF72+AF39)</f>
        <v>0</v>
      </c>
      <c r="AG111" s="15">
        <f t="shared" si="233"/>
        <v>0</v>
      </c>
      <c r="AH111" s="16">
        <v>0</v>
      </c>
      <c r="AI111" s="15">
        <f t="shared" ref="AI111:AJ111" si="234">SUM(AI72+AI39)</f>
        <v>0</v>
      </c>
      <c r="AJ111" s="15">
        <f t="shared" si="234"/>
        <v>0</v>
      </c>
      <c r="AK111" s="16">
        <v>0</v>
      </c>
      <c r="AL111" s="15">
        <f t="shared" ref="AL111:AM111" si="235">SUM(AL72+AL39)</f>
        <v>0</v>
      </c>
      <c r="AM111" s="15">
        <f t="shared" si="235"/>
        <v>0</v>
      </c>
      <c r="AN111" s="16">
        <v>0</v>
      </c>
      <c r="AO111" s="15">
        <f t="shared" ref="AO111:AP111" si="236">SUM(AO72+AO39)</f>
        <v>0</v>
      </c>
      <c r="AP111" s="15">
        <f t="shared" si="236"/>
        <v>0</v>
      </c>
      <c r="AQ111" s="16">
        <v>0</v>
      </c>
      <c r="AR111" s="144"/>
      <c r="AS111" s="147"/>
    </row>
    <row r="112" spans="1:45" s="41" customFormat="1" ht="23.1" customHeight="1">
      <c r="A112" s="154"/>
      <c r="B112" s="202"/>
      <c r="C112" s="203"/>
      <c r="D112" s="79" t="s">
        <v>79</v>
      </c>
      <c r="E112" s="15">
        <f t="shared" si="224"/>
        <v>0</v>
      </c>
      <c r="F112" s="15">
        <f t="shared" si="224"/>
        <v>0</v>
      </c>
      <c r="G112" s="16">
        <v>0</v>
      </c>
      <c r="H112" s="15">
        <f t="shared" ref="H112:I112" si="237">SUM(H73+H40)</f>
        <v>0</v>
      </c>
      <c r="I112" s="15">
        <f t="shared" si="237"/>
        <v>0</v>
      </c>
      <c r="J112" s="16">
        <v>0</v>
      </c>
      <c r="K112" s="15">
        <f t="shared" ref="K112:L112" si="238">SUM(K73+K40)</f>
        <v>0</v>
      </c>
      <c r="L112" s="15">
        <f t="shared" si="238"/>
        <v>0</v>
      </c>
      <c r="M112" s="16">
        <v>0</v>
      </c>
      <c r="N112" s="15">
        <f t="shared" ref="N112:O112" si="239">SUM(N73+N40)</f>
        <v>0</v>
      </c>
      <c r="O112" s="15">
        <f t="shared" si="239"/>
        <v>0</v>
      </c>
      <c r="P112" s="16">
        <v>0</v>
      </c>
      <c r="Q112" s="15">
        <f t="shared" ref="Q112:R112" si="240">SUM(Q73+Q40)</f>
        <v>0</v>
      </c>
      <c r="R112" s="15">
        <f t="shared" si="240"/>
        <v>0</v>
      </c>
      <c r="S112" s="16">
        <v>0</v>
      </c>
      <c r="T112" s="15">
        <f t="shared" ref="T112:U112" si="241">SUM(T73+T40)</f>
        <v>0</v>
      </c>
      <c r="U112" s="15">
        <f t="shared" si="241"/>
        <v>0</v>
      </c>
      <c r="V112" s="16">
        <v>0</v>
      </c>
      <c r="W112" s="15">
        <f t="shared" ref="W112:X112" si="242">SUM(W73+W40)</f>
        <v>0</v>
      </c>
      <c r="X112" s="15">
        <f t="shared" si="242"/>
        <v>0</v>
      </c>
      <c r="Y112" s="16">
        <v>0</v>
      </c>
      <c r="Z112" s="15">
        <f t="shared" ref="Z112:AA112" si="243">SUM(Z73+Z40)</f>
        <v>0</v>
      </c>
      <c r="AA112" s="15">
        <f t="shared" si="243"/>
        <v>0</v>
      </c>
      <c r="AB112" s="16">
        <v>0</v>
      </c>
      <c r="AC112" s="15">
        <f t="shared" ref="AC112:AD112" si="244">SUM(AC73+AC40)</f>
        <v>0</v>
      </c>
      <c r="AD112" s="15">
        <f t="shared" si="244"/>
        <v>0</v>
      </c>
      <c r="AE112" s="16">
        <v>0</v>
      </c>
      <c r="AF112" s="15">
        <f t="shared" ref="AF112:AG112" si="245">SUM(AF73+AF40)</f>
        <v>0</v>
      </c>
      <c r="AG112" s="15">
        <f t="shared" si="245"/>
        <v>0</v>
      </c>
      <c r="AH112" s="16">
        <v>0</v>
      </c>
      <c r="AI112" s="15">
        <f t="shared" ref="AI112:AJ112" si="246">SUM(AI73+AI40)</f>
        <v>0</v>
      </c>
      <c r="AJ112" s="15">
        <f t="shared" si="246"/>
        <v>0</v>
      </c>
      <c r="AK112" s="16">
        <v>0</v>
      </c>
      <c r="AL112" s="15">
        <f t="shared" ref="AL112:AM112" si="247">SUM(AL73+AL40)</f>
        <v>0</v>
      </c>
      <c r="AM112" s="15">
        <f t="shared" si="247"/>
        <v>0</v>
      </c>
      <c r="AN112" s="16">
        <v>0</v>
      </c>
      <c r="AO112" s="15">
        <f t="shared" ref="AO112:AP112" si="248">SUM(AO73+AO40)</f>
        <v>0</v>
      </c>
      <c r="AP112" s="15">
        <f t="shared" si="248"/>
        <v>0</v>
      </c>
      <c r="AQ112" s="16">
        <v>0</v>
      </c>
      <c r="AR112" s="144"/>
      <c r="AS112" s="147"/>
    </row>
    <row r="113" spans="1:45" s="41" customFormat="1" ht="15" customHeight="1">
      <c r="A113" s="154"/>
      <c r="B113" s="202"/>
      <c r="C113" s="203"/>
      <c r="D113" s="20" t="s">
        <v>32</v>
      </c>
      <c r="E113" s="15">
        <f t="shared" si="224"/>
        <v>12769.6</v>
      </c>
      <c r="F113" s="15">
        <f t="shared" si="224"/>
        <v>12769.62</v>
      </c>
      <c r="G113" s="16">
        <f t="shared" si="199"/>
        <v>1.0000015662197721</v>
      </c>
      <c r="H113" s="15">
        <f t="shared" ref="H113:I113" si="249">SUM(H74+H41)</f>
        <v>224.4</v>
      </c>
      <c r="I113" s="15">
        <f t="shared" si="249"/>
        <v>224.4</v>
      </c>
      <c r="J113" s="16">
        <f t="shared" ref="J113" si="250">I113/H113</f>
        <v>1</v>
      </c>
      <c r="K113" s="15">
        <f t="shared" ref="K113:L113" si="251">SUM(K74+K41)</f>
        <v>774.4</v>
      </c>
      <c r="L113" s="15">
        <f t="shared" si="251"/>
        <v>774.4</v>
      </c>
      <c r="M113" s="16">
        <f t="shared" ref="M113" si="252">L113/K113</f>
        <v>1</v>
      </c>
      <c r="N113" s="15">
        <f t="shared" ref="N113:O113" si="253">SUM(N74+N41)</f>
        <v>534</v>
      </c>
      <c r="O113" s="15">
        <f t="shared" si="253"/>
        <v>534</v>
      </c>
      <c r="P113" s="16">
        <f t="shared" ref="P113" si="254">O113/N113</f>
        <v>1</v>
      </c>
      <c r="Q113" s="15">
        <f t="shared" ref="Q113:R113" si="255">SUM(Q74+Q41)</f>
        <v>720</v>
      </c>
      <c r="R113" s="15">
        <f t="shared" si="255"/>
        <v>720</v>
      </c>
      <c r="S113" s="16">
        <f t="shared" ref="S113" si="256">R113/Q113</f>
        <v>1</v>
      </c>
      <c r="T113" s="15">
        <f t="shared" ref="T113:U113" si="257">SUM(T74+T41)</f>
        <v>720</v>
      </c>
      <c r="U113" s="15">
        <f t="shared" si="257"/>
        <v>720</v>
      </c>
      <c r="V113" s="16">
        <f t="shared" ref="V113" si="258">U113/T113</f>
        <v>1</v>
      </c>
      <c r="W113" s="15">
        <f t="shared" ref="W113:X113" si="259">SUM(W74+W41)</f>
        <v>1695.1</v>
      </c>
      <c r="X113" s="15">
        <f t="shared" si="259"/>
        <v>1653.4</v>
      </c>
      <c r="Y113" s="16">
        <f t="shared" ref="Y113" si="260">X113/W113</f>
        <v>0.97539968143472378</v>
      </c>
      <c r="Z113" s="15">
        <f t="shared" ref="Z113:AA113" si="261">SUM(Z74+Z41)</f>
        <v>1558.4</v>
      </c>
      <c r="AA113" s="15">
        <f t="shared" si="261"/>
        <v>1558.4</v>
      </c>
      <c r="AB113" s="16">
        <f t="shared" ref="AB113" si="262">AA113/Z113</f>
        <v>1</v>
      </c>
      <c r="AC113" s="15">
        <f t="shared" ref="AC113:AD113" si="263">SUM(AC74+AC41)</f>
        <v>1558.4</v>
      </c>
      <c r="AD113" s="15">
        <f t="shared" si="263"/>
        <v>1558.4</v>
      </c>
      <c r="AE113" s="16">
        <f t="shared" ref="AE113" si="264">AD113/AC113</f>
        <v>1</v>
      </c>
      <c r="AF113" s="15">
        <f t="shared" ref="AF113:AG113" si="265">SUM(AF74+AF41)</f>
        <v>1516.8</v>
      </c>
      <c r="AG113" s="15">
        <f t="shared" si="265"/>
        <v>1558.5</v>
      </c>
      <c r="AH113" s="16">
        <f t="shared" ref="AH113" si="266">AG113/AF113</f>
        <v>1.0274920886075949</v>
      </c>
      <c r="AI113" s="15">
        <f t="shared" ref="AI113:AJ113" si="267">SUM(AI74+AI41)</f>
        <v>1750.5</v>
      </c>
      <c r="AJ113" s="15">
        <f t="shared" si="267"/>
        <v>1649.42</v>
      </c>
      <c r="AK113" s="16">
        <f t="shared" ref="AK113" si="268">AJ113/AI113</f>
        <v>0.94225649814338763</v>
      </c>
      <c r="AL113" s="15">
        <f t="shared" ref="AL113:AM113" si="269">SUM(AL74+AL41)</f>
        <v>828.1</v>
      </c>
      <c r="AM113" s="15">
        <f t="shared" si="269"/>
        <v>828.6</v>
      </c>
      <c r="AN113" s="16">
        <f t="shared" ref="AN113" si="270">AM113/AL113</f>
        <v>1.000603791812583</v>
      </c>
      <c r="AO113" s="15">
        <f t="shared" ref="AO113:AP113" si="271">SUM(AO74+AO41)</f>
        <v>889.5</v>
      </c>
      <c r="AP113" s="15">
        <f t="shared" si="271"/>
        <v>990.1</v>
      </c>
      <c r="AQ113" s="16">
        <f t="shared" ref="AQ113" si="272">AP113/AO113</f>
        <v>1.1130972456436201</v>
      </c>
      <c r="AR113" s="144"/>
      <c r="AS113" s="147"/>
    </row>
    <row r="114" spans="1:45" s="41" customFormat="1" ht="15" customHeight="1">
      <c r="A114" s="154"/>
      <c r="B114" s="202"/>
      <c r="C114" s="203"/>
      <c r="D114" s="98" t="s">
        <v>59</v>
      </c>
      <c r="E114" s="15">
        <f>SUM(E75+E42)</f>
        <v>0</v>
      </c>
      <c r="F114" s="15">
        <f>SUM(F75+F42)</f>
        <v>0</v>
      </c>
      <c r="G114" s="14">
        <f t="shared" ref="G114" si="273">G83</f>
        <v>0</v>
      </c>
      <c r="H114" s="15">
        <f t="shared" ref="H114:I114" si="274">SUM(H75+H42)</f>
        <v>0</v>
      </c>
      <c r="I114" s="15">
        <f t="shared" si="274"/>
        <v>0</v>
      </c>
      <c r="J114" s="14">
        <f t="shared" ref="J114:AQ114" si="275">J83</f>
        <v>0</v>
      </c>
      <c r="K114" s="15">
        <f t="shared" ref="K114:L114" si="276">SUM(K75+K42)</f>
        <v>0</v>
      </c>
      <c r="L114" s="15">
        <f t="shared" si="276"/>
        <v>0</v>
      </c>
      <c r="M114" s="14">
        <f t="shared" si="275"/>
        <v>0</v>
      </c>
      <c r="N114" s="15">
        <f t="shared" ref="N114:O114" si="277">SUM(N75+N42)</f>
        <v>0</v>
      </c>
      <c r="O114" s="15">
        <f t="shared" si="277"/>
        <v>0</v>
      </c>
      <c r="P114" s="14">
        <f t="shared" si="275"/>
        <v>0</v>
      </c>
      <c r="Q114" s="15">
        <f t="shared" ref="Q114:R114" si="278">SUM(Q75+Q42)</f>
        <v>0</v>
      </c>
      <c r="R114" s="15">
        <f t="shared" si="278"/>
        <v>0</v>
      </c>
      <c r="S114" s="14">
        <f t="shared" si="275"/>
        <v>0</v>
      </c>
      <c r="T114" s="15">
        <f t="shared" ref="T114:U114" si="279">SUM(T75+T42)</f>
        <v>0</v>
      </c>
      <c r="U114" s="15">
        <f t="shared" si="279"/>
        <v>0</v>
      </c>
      <c r="V114" s="14">
        <f t="shared" si="275"/>
        <v>0</v>
      </c>
      <c r="W114" s="15">
        <f t="shared" ref="W114:X114" si="280">SUM(W75+W42)</f>
        <v>0</v>
      </c>
      <c r="X114" s="15">
        <f t="shared" si="280"/>
        <v>0</v>
      </c>
      <c r="Y114" s="14">
        <f t="shared" si="275"/>
        <v>0</v>
      </c>
      <c r="Z114" s="15">
        <f t="shared" ref="Z114:AA114" si="281">SUM(Z75+Z42)</f>
        <v>0</v>
      </c>
      <c r="AA114" s="15">
        <f t="shared" si="281"/>
        <v>0</v>
      </c>
      <c r="AB114" s="14">
        <f t="shared" si="275"/>
        <v>0</v>
      </c>
      <c r="AC114" s="15">
        <f t="shared" ref="AC114:AD114" si="282">SUM(AC75+AC42)</f>
        <v>0</v>
      </c>
      <c r="AD114" s="15">
        <f t="shared" si="282"/>
        <v>0</v>
      </c>
      <c r="AE114" s="14">
        <f t="shared" si="275"/>
        <v>0</v>
      </c>
      <c r="AF114" s="15">
        <f t="shared" ref="AF114:AG114" si="283">SUM(AF75+AF42)</f>
        <v>0</v>
      </c>
      <c r="AG114" s="15">
        <f t="shared" si="283"/>
        <v>0</v>
      </c>
      <c r="AH114" s="14">
        <f t="shared" si="275"/>
        <v>0</v>
      </c>
      <c r="AI114" s="15">
        <f t="shared" ref="AI114:AJ114" si="284">SUM(AI75+AI42)</f>
        <v>0</v>
      </c>
      <c r="AJ114" s="15">
        <f t="shared" si="284"/>
        <v>0</v>
      </c>
      <c r="AK114" s="14">
        <f t="shared" si="275"/>
        <v>0</v>
      </c>
      <c r="AL114" s="15">
        <f t="shared" ref="AL114:AM114" si="285">SUM(AL75+AL42)</f>
        <v>0</v>
      </c>
      <c r="AM114" s="15">
        <f t="shared" si="285"/>
        <v>0</v>
      </c>
      <c r="AN114" s="14">
        <f t="shared" si="275"/>
        <v>0</v>
      </c>
      <c r="AO114" s="15">
        <f t="shared" ref="AO114:AP114" si="286">SUM(AO75+AO42)</f>
        <v>0</v>
      </c>
      <c r="AP114" s="15">
        <f t="shared" si="286"/>
        <v>0</v>
      </c>
      <c r="AQ114" s="14">
        <f t="shared" si="275"/>
        <v>0</v>
      </c>
      <c r="AR114" s="144"/>
      <c r="AS114" s="147"/>
    </row>
    <row r="115" spans="1:45" s="41" customFormat="1" ht="15" customHeight="1">
      <c r="A115" s="153" t="s">
        <v>103</v>
      </c>
      <c r="B115" s="200"/>
      <c r="C115" s="201"/>
      <c r="D115" s="53" t="s">
        <v>42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0</v>
      </c>
      <c r="AC115" s="50">
        <v>0</v>
      </c>
      <c r="AD115" s="50">
        <v>0</v>
      </c>
      <c r="AE115" s="50">
        <v>0</v>
      </c>
      <c r="AF115" s="50">
        <v>0</v>
      </c>
      <c r="AG115" s="50">
        <v>0</v>
      </c>
      <c r="AH115" s="50">
        <v>0</v>
      </c>
      <c r="AI115" s="50">
        <v>0</v>
      </c>
      <c r="AJ115" s="50">
        <v>0</v>
      </c>
      <c r="AK115" s="50">
        <v>0</v>
      </c>
      <c r="AL115" s="50">
        <v>0</v>
      </c>
      <c r="AM115" s="50">
        <v>0</v>
      </c>
      <c r="AN115" s="50">
        <v>0</v>
      </c>
      <c r="AO115" s="50">
        <v>0</v>
      </c>
      <c r="AP115" s="50">
        <v>0</v>
      </c>
      <c r="AQ115" s="50">
        <v>0</v>
      </c>
      <c r="AR115" s="143"/>
      <c r="AS115" s="146"/>
    </row>
    <row r="116" spans="1:45" s="41" customFormat="1" ht="15" customHeight="1">
      <c r="A116" s="154"/>
      <c r="B116" s="202"/>
      <c r="C116" s="203"/>
      <c r="D116" s="18" t="s">
        <v>58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44"/>
      <c r="AS116" s="147"/>
    </row>
    <row r="117" spans="1:45" s="41" customFormat="1" ht="23.1" customHeight="1">
      <c r="A117" s="154"/>
      <c r="B117" s="202"/>
      <c r="C117" s="203"/>
      <c r="D117" s="79" t="s">
        <v>79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44"/>
      <c r="AS117" s="147"/>
    </row>
    <row r="118" spans="1:45" s="41" customFormat="1" ht="15" customHeight="1">
      <c r="A118" s="154"/>
      <c r="B118" s="202"/>
      <c r="C118" s="203"/>
      <c r="D118" s="20" t="s">
        <v>32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44"/>
      <c r="AS118" s="147"/>
    </row>
    <row r="119" spans="1:45" s="41" customFormat="1" ht="15" customHeight="1">
      <c r="A119" s="154"/>
      <c r="B119" s="202"/>
      <c r="C119" s="203"/>
      <c r="D119" s="98" t="s">
        <v>59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44"/>
      <c r="AS119" s="147"/>
    </row>
    <row r="120" spans="1:45" s="41" customFormat="1" ht="15" customHeight="1">
      <c r="A120" s="153" t="s">
        <v>104</v>
      </c>
      <c r="B120" s="200"/>
      <c r="C120" s="201"/>
      <c r="D120" s="53" t="s">
        <v>42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  <c r="Y120" s="50">
        <v>0</v>
      </c>
      <c r="Z120" s="50">
        <v>0</v>
      </c>
      <c r="AA120" s="50">
        <v>0</v>
      </c>
      <c r="AB120" s="50">
        <v>0</v>
      </c>
      <c r="AC120" s="50">
        <v>0</v>
      </c>
      <c r="AD120" s="50">
        <v>0</v>
      </c>
      <c r="AE120" s="50">
        <v>0</v>
      </c>
      <c r="AF120" s="50">
        <v>0</v>
      </c>
      <c r="AG120" s="50">
        <v>0</v>
      </c>
      <c r="AH120" s="50">
        <v>0</v>
      </c>
      <c r="AI120" s="50">
        <v>0</v>
      </c>
      <c r="AJ120" s="50">
        <v>0</v>
      </c>
      <c r="AK120" s="50">
        <v>0</v>
      </c>
      <c r="AL120" s="50">
        <v>0</v>
      </c>
      <c r="AM120" s="50">
        <v>0</v>
      </c>
      <c r="AN120" s="50">
        <v>0</v>
      </c>
      <c r="AO120" s="50">
        <v>0</v>
      </c>
      <c r="AP120" s="50">
        <v>0</v>
      </c>
      <c r="AQ120" s="50">
        <v>0</v>
      </c>
      <c r="AR120" s="143"/>
      <c r="AS120" s="146"/>
    </row>
    <row r="121" spans="1:45" s="41" customFormat="1" ht="15" customHeight="1">
      <c r="A121" s="154"/>
      <c r="B121" s="202"/>
      <c r="C121" s="203"/>
      <c r="D121" s="18" t="s">
        <v>58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44"/>
      <c r="AS121" s="147"/>
    </row>
    <row r="122" spans="1:45" s="41" customFormat="1" ht="23.85" customHeight="1">
      <c r="A122" s="154"/>
      <c r="B122" s="202"/>
      <c r="C122" s="203"/>
      <c r="D122" s="79" t="s">
        <v>79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44"/>
      <c r="AS122" s="147"/>
    </row>
    <row r="123" spans="1:45" s="41" customFormat="1" ht="15" customHeight="1">
      <c r="A123" s="154"/>
      <c r="B123" s="202"/>
      <c r="C123" s="203"/>
      <c r="D123" s="20" t="s">
        <v>32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44"/>
      <c r="AS123" s="147"/>
    </row>
    <row r="124" spans="1:45" s="41" customFormat="1" ht="15" customHeight="1">
      <c r="A124" s="154"/>
      <c r="B124" s="202"/>
      <c r="C124" s="203"/>
      <c r="D124" s="98" t="s">
        <v>59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44"/>
      <c r="AS124" s="147"/>
    </row>
    <row r="125" spans="1:45" s="41" customFormat="1" ht="15" customHeight="1">
      <c r="A125" s="153" t="s">
        <v>105</v>
      </c>
      <c r="B125" s="200"/>
      <c r="C125" s="201"/>
      <c r="D125" s="53" t="s">
        <v>42</v>
      </c>
      <c r="E125" s="50">
        <f>SUM(E127:E128)</f>
        <v>1742.4599999999998</v>
      </c>
      <c r="F125" s="50">
        <f t="shared" ref="F125" si="287">SUM(F127:F128)</f>
        <v>1742.5</v>
      </c>
      <c r="G125" s="54">
        <f t="shared" ref="G125" si="288">F125/E125</f>
        <v>1.0000229560506411</v>
      </c>
      <c r="H125" s="50">
        <f t="shared" ref="H125:I125" si="289">SUM(H127:H128)</f>
        <v>0</v>
      </c>
      <c r="I125" s="50">
        <f t="shared" si="289"/>
        <v>0</v>
      </c>
      <c r="J125" s="50">
        <v>0</v>
      </c>
      <c r="K125" s="50">
        <f t="shared" ref="K125:L125" si="290">SUM(K127:K128)</f>
        <v>99.96</v>
      </c>
      <c r="L125" s="50">
        <f t="shared" si="290"/>
        <v>100</v>
      </c>
      <c r="M125" s="54">
        <f t="shared" ref="M125" si="291">L125/K125</f>
        <v>1.0004001600640258</v>
      </c>
      <c r="N125" s="50">
        <f t="shared" ref="N125:O125" si="292">SUM(N127:N128)</f>
        <v>140</v>
      </c>
      <c r="O125" s="50">
        <f t="shared" si="292"/>
        <v>132.6</v>
      </c>
      <c r="P125" s="54">
        <f t="shared" ref="P125" si="293">O125/N125</f>
        <v>0.94714285714285706</v>
      </c>
      <c r="Q125" s="50">
        <f t="shared" ref="Q125:R125" si="294">SUM(Q127:Q128)</f>
        <v>140</v>
      </c>
      <c r="R125" s="50">
        <f t="shared" si="294"/>
        <v>132.6</v>
      </c>
      <c r="S125" s="54">
        <f t="shared" ref="S125" si="295">R125/Q125</f>
        <v>0.94714285714285706</v>
      </c>
      <c r="T125" s="50">
        <f t="shared" ref="T125:U125" si="296">SUM(T127:T128)</f>
        <v>130</v>
      </c>
      <c r="U125" s="50">
        <f t="shared" si="296"/>
        <v>112.3</v>
      </c>
      <c r="V125" s="54">
        <f t="shared" ref="V125" si="297">U125/T125</f>
        <v>0.86384615384615382</v>
      </c>
      <c r="W125" s="50">
        <f t="shared" ref="W125:X125" si="298">SUM(W127:W128)</f>
        <v>227.29999999999998</v>
      </c>
      <c r="X125" s="50">
        <f t="shared" si="298"/>
        <v>217.7</v>
      </c>
      <c r="Y125" s="54">
        <f t="shared" ref="Y125" si="299">X125/W125</f>
        <v>0.95776506819181695</v>
      </c>
      <c r="Z125" s="50">
        <f>SUM(Z127:Z128)</f>
        <v>166.6</v>
      </c>
      <c r="AA125" s="50">
        <f t="shared" ref="AA125" si="300">SUM(AA127:AA128)</f>
        <v>166.6</v>
      </c>
      <c r="AB125" s="54">
        <f t="shared" ref="AB125" si="301">AA125/Z125</f>
        <v>1</v>
      </c>
      <c r="AC125" s="50">
        <f t="shared" ref="AC125:AD125" si="302">SUM(AC127:AC128)</f>
        <v>237.6</v>
      </c>
      <c r="AD125" s="50">
        <f t="shared" si="302"/>
        <v>236.2</v>
      </c>
      <c r="AE125" s="54">
        <f t="shared" ref="AE125" si="303">AD125/AC125</f>
        <v>0.99410774410774405</v>
      </c>
      <c r="AF125" s="50">
        <f t="shared" ref="AF125:AG125" si="304">SUM(AF127:AF128)</f>
        <v>98.3</v>
      </c>
      <c r="AG125" s="50">
        <f t="shared" si="304"/>
        <v>130</v>
      </c>
      <c r="AH125" s="54">
        <f t="shared" ref="AH125" si="305">AG125/AF125</f>
        <v>1.3224821973550356</v>
      </c>
      <c r="AI125" s="50">
        <f t="shared" ref="AI125:AJ125" si="306">SUM(AI127:AI128)</f>
        <v>115.1</v>
      </c>
      <c r="AJ125" s="50">
        <f t="shared" si="306"/>
        <v>102.1</v>
      </c>
      <c r="AK125" s="54">
        <f t="shared" ref="AK125" si="307">AJ125/AI125</f>
        <v>0.88705473501303211</v>
      </c>
      <c r="AL125" s="50">
        <f t="shared" ref="AL125:AM125" si="308">SUM(AL127:AL128)</f>
        <v>112.3</v>
      </c>
      <c r="AM125" s="50">
        <f t="shared" si="308"/>
        <v>101.2</v>
      </c>
      <c r="AN125" s="54">
        <f t="shared" ref="AN125" si="309">AM125/AL125</f>
        <v>0.90115761353517365</v>
      </c>
      <c r="AO125" s="50">
        <f t="shared" ref="AO125:AP125" si="310">SUM(AO127:AO128)</f>
        <v>275.3</v>
      </c>
      <c r="AP125" s="50">
        <f t="shared" si="310"/>
        <v>311.2</v>
      </c>
      <c r="AQ125" s="54">
        <f t="shared" ref="AQ125" si="311">AP125/AO125</f>
        <v>1.1304031965128949</v>
      </c>
      <c r="AR125" s="143"/>
      <c r="AS125" s="146"/>
    </row>
    <row r="126" spans="1:45" s="41" customFormat="1" ht="15" customHeight="1">
      <c r="A126" s="154"/>
      <c r="B126" s="202"/>
      <c r="C126" s="203"/>
      <c r="D126" s="18" t="s">
        <v>58</v>
      </c>
      <c r="E126" s="15">
        <v>0</v>
      </c>
      <c r="F126" s="15">
        <v>0</v>
      </c>
      <c r="G126" s="16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4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44"/>
      <c r="AS126" s="147"/>
    </row>
    <row r="127" spans="1:45" s="41" customFormat="1" ht="23.85" customHeight="1">
      <c r="A127" s="154"/>
      <c r="B127" s="202"/>
      <c r="C127" s="203"/>
      <c r="D127" s="79" t="s">
        <v>79</v>
      </c>
      <c r="E127" s="15">
        <f>H127+K127+N127+Q127+T127+W127</f>
        <v>0</v>
      </c>
      <c r="F127" s="15">
        <f>I127+L127+O127+R127+U127+X127+AA127+AD127+AG127+AJ127+AM127+AP127</f>
        <v>0</v>
      </c>
      <c r="G127" s="16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4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44"/>
      <c r="AS127" s="147"/>
    </row>
    <row r="128" spans="1:45" s="41" customFormat="1" ht="15" customHeight="1">
      <c r="A128" s="154"/>
      <c r="B128" s="202"/>
      <c r="C128" s="203"/>
      <c r="D128" s="20" t="s">
        <v>32</v>
      </c>
      <c r="E128" s="4">
        <f>H128+K128+N128+Q128+T128+W128+Z128+AC128+AF128+AI128+AL128+AO128</f>
        <v>1742.4599999999998</v>
      </c>
      <c r="F128" s="4">
        <f>I128+L128+O128+R128+U128+X128+AA128+AD128+AG128+AJ128+AM128+AP128</f>
        <v>1742.5</v>
      </c>
      <c r="G128" s="16">
        <f t="shared" ref="G128" si="312">F128/E128</f>
        <v>1.0000229560506411</v>
      </c>
      <c r="H128" s="4">
        <v>0</v>
      </c>
      <c r="I128" s="4">
        <v>0</v>
      </c>
      <c r="J128" s="4">
        <v>0</v>
      </c>
      <c r="K128" s="4">
        <v>99.96</v>
      </c>
      <c r="L128" s="4">
        <v>100</v>
      </c>
      <c r="M128" s="16">
        <f t="shared" ref="M128" si="313">L128/K128</f>
        <v>1.0004001600640258</v>
      </c>
      <c r="N128" s="4">
        <v>140</v>
      </c>
      <c r="O128" s="4">
        <v>132.6</v>
      </c>
      <c r="P128" s="16">
        <f t="shared" ref="P128" si="314">O128/N128</f>
        <v>0.94714285714285706</v>
      </c>
      <c r="Q128" s="4">
        <v>140</v>
      </c>
      <c r="R128" s="4">
        <v>132.6</v>
      </c>
      <c r="S128" s="16">
        <f t="shared" ref="S128" si="315">R128/Q128</f>
        <v>0.94714285714285706</v>
      </c>
      <c r="T128" s="4">
        <v>130</v>
      </c>
      <c r="U128" s="4">
        <v>112.3</v>
      </c>
      <c r="V128" s="16">
        <f t="shared" ref="V128" si="316">U128/T128</f>
        <v>0.86384615384615382</v>
      </c>
      <c r="W128" s="4">
        <f>195.6+31.7</f>
        <v>227.29999999999998</v>
      </c>
      <c r="X128" s="4">
        <v>217.7</v>
      </c>
      <c r="Y128" s="16">
        <f t="shared" ref="Y128" si="317">X128/W128</f>
        <v>0.95776506819181695</v>
      </c>
      <c r="Z128" s="4">
        <v>166.6</v>
      </c>
      <c r="AA128" s="4">
        <v>166.6</v>
      </c>
      <c r="AB128" s="16">
        <f t="shared" ref="AB128" si="318">AA128/Z128</f>
        <v>1</v>
      </c>
      <c r="AC128" s="4">
        <v>237.6</v>
      </c>
      <c r="AD128" s="4">
        <v>236.2</v>
      </c>
      <c r="AE128" s="16">
        <f t="shared" ref="AE128" si="319">AD128/AC128</f>
        <v>0.99410774410774405</v>
      </c>
      <c r="AF128" s="4">
        <v>98.3</v>
      </c>
      <c r="AG128" s="4">
        <v>130</v>
      </c>
      <c r="AH128" s="16">
        <f t="shared" ref="AH128" si="320">AG128/AF128</f>
        <v>1.3224821973550356</v>
      </c>
      <c r="AI128" s="4">
        <v>115.1</v>
      </c>
      <c r="AJ128" s="4">
        <v>102.1</v>
      </c>
      <c r="AK128" s="16">
        <f t="shared" ref="AK128" si="321">AJ128/AI128</f>
        <v>0.88705473501303211</v>
      </c>
      <c r="AL128" s="4">
        <v>112.3</v>
      </c>
      <c r="AM128" s="4">
        <v>101.2</v>
      </c>
      <c r="AN128" s="16">
        <f t="shared" ref="AN128" si="322">AM128/AL128</f>
        <v>0.90115761353517365</v>
      </c>
      <c r="AO128" s="4">
        <v>275.3</v>
      </c>
      <c r="AP128" s="4">
        <v>311.2</v>
      </c>
      <c r="AQ128" s="16">
        <f t="shared" ref="AQ128" si="323">AP128/AO128</f>
        <v>1.1304031965128949</v>
      </c>
      <c r="AR128" s="144"/>
      <c r="AS128" s="147"/>
    </row>
    <row r="129" spans="1:45" s="41" customFormat="1" ht="22.5" customHeight="1">
      <c r="A129" s="154"/>
      <c r="B129" s="202"/>
      <c r="C129" s="203"/>
      <c r="D129" s="98" t="s">
        <v>59</v>
      </c>
      <c r="E129" s="15">
        <v>0</v>
      </c>
      <c r="F129" s="15">
        <v>0</v>
      </c>
      <c r="G129" s="16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44"/>
      <c r="AS129" s="147"/>
    </row>
    <row r="130" spans="1:45" s="41" customFormat="1" ht="15" customHeight="1">
      <c r="A130" s="149" t="s">
        <v>106</v>
      </c>
      <c r="B130" s="149"/>
      <c r="C130" s="149"/>
      <c r="D130" s="49" t="s">
        <v>42</v>
      </c>
      <c r="E130" s="50">
        <f>SUM(E28+E33)</f>
        <v>39510.600000000006</v>
      </c>
      <c r="F130" s="50">
        <f>SUM(F28+F33)</f>
        <v>39510.100000000006</v>
      </c>
      <c r="G130" s="54">
        <f t="shared" ref="G130" si="324">F130/E130</f>
        <v>0.99998734516813215</v>
      </c>
      <c r="H130" s="50">
        <f>SUM(H28+H33)</f>
        <v>0</v>
      </c>
      <c r="I130" s="50">
        <f>SUM(I28+I33)</f>
        <v>0</v>
      </c>
      <c r="J130" s="54">
        <v>0</v>
      </c>
      <c r="K130" s="50">
        <f>SUM(K28+K33)</f>
        <v>0</v>
      </c>
      <c r="L130" s="50">
        <f>SUM(L28+L33)</f>
        <v>0</v>
      </c>
      <c r="M130" s="54">
        <v>0</v>
      </c>
      <c r="N130" s="50">
        <f>SUM(N28+N33)</f>
        <v>0</v>
      </c>
      <c r="O130" s="50">
        <f>SUM(O28+O33)</f>
        <v>0</v>
      </c>
      <c r="P130" s="54">
        <v>0</v>
      </c>
      <c r="Q130" s="50">
        <f>SUM(Q28+Q33)</f>
        <v>0</v>
      </c>
      <c r="R130" s="50">
        <f>SUM(R28+R33)</f>
        <v>0</v>
      </c>
      <c r="S130" s="54">
        <v>0</v>
      </c>
      <c r="T130" s="50">
        <f>SUM(T28+T33)</f>
        <v>0</v>
      </c>
      <c r="U130" s="50">
        <f>SUM(U28+U33)</f>
        <v>0</v>
      </c>
      <c r="V130" s="54">
        <v>0</v>
      </c>
      <c r="W130" s="50">
        <f>SUM(W28+W33)</f>
        <v>1834.5</v>
      </c>
      <c r="X130" s="50">
        <f>SUM(X28+X33)</f>
        <v>0</v>
      </c>
      <c r="Y130" s="54">
        <f t="shared" ref="Y130" si="325">X130/W130</f>
        <v>0</v>
      </c>
      <c r="Z130" s="50">
        <f>SUM(Z28+Z33)</f>
        <v>1787.3</v>
      </c>
      <c r="AA130" s="50">
        <f>SUM(AA28+AA33)</f>
        <v>0</v>
      </c>
      <c r="AB130" s="54">
        <f t="shared" ref="AB130" si="326">AA130/Z130</f>
        <v>0</v>
      </c>
      <c r="AC130" s="50">
        <f>SUM(AC28+AC33)</f>
        <v>0</v>
      </c>
      <c r="AD130" s="50">
        <f>SUM(AD28+AD33)</f>
        <v>1436.1</v>
      </c>
      <c r="AE130" s="54">
        <v>1</v>
      </c>
      <c r="AF130" s="50">
        <f>SUM(AF28+AF33)</f>
        <v>28818.2</v>
      </c>
      <c r="AG130" s="50">
        <f>SUM(AG28+AG33)</f>
        <v>1320.2</v>
      </c>
      <c r="AH130" s="54">
        <f t="shared" ref="AH130" si="327">AG130/AF130</f>
        <v>4.5811327563831189E-2</v>
      </c>
      <c r="AI130" s="50">
        <f>SUM(AI28+AI33)</f>
        <v>7070.6</v>
      </c>
      <c r="AJ130" s="50">
        <f>SUM(AJ28+AJ33)</f>
        <v>36024.700000000004</v>
      </c>
      <c r="AK130" s="54">
        <f t="shared" ref="AK130" si="328">AJ130/AI130</f>
        <v>5.0949990099850089</v>
      </c>
      <c r="AL130" s="54">
        <v>1</v>
      </c>
      <c r="AM130" s="50">
        <f>SUM(AM28+AM33)</f>
        <v>729.1</v>
      </c>
      <c r="AN130" s="54">
        <v>1</v>
      </c>
      <c r="AO130" s="50">
        <f>SUM(AO28+AO33)</f>
        <v>0</v>
      </c>
      <c r="AP130" s="50">
        <f>SUM(AP28+AP33)</f>
        <v>0</v>
      </c>
      <c r="AQ130" s="99"/>
      <c r="AR130" s="171"/>
      <c r="AS130" s="171"/>
    </row>
    <row r="131" spans="1:45" s="41" customFormat="1" ht="15" customHeight="1">
      <c r="A131" s="149"/>
      <c r="B131" s="149"/>
      <c r="C131" s="149"/>
      <c r="D131" s="82" t="s">
        <v>58</v>
      </c>
      <c r="E131" s="15">
        <f t="shared" ref="E131:F134" si="329">SUM(E29+E34)</f>
        <v>0</v>
      </c>
      <c r="F131" s="15">
        <f t="shared" si="329"/>
        <v>0</v>
      </c>
      <c r="G131" s="14">
        <v>0</v>
      </c>
      <c r="H131" s="15">
        <f t="shared" ref="H131:I131" si="330">SUM(H29+H34)</f>
        <v>0</v>
      </c>
      <c r="I131" s="15">
        <f t="shared" si="330"/>
        <v>0</v>
      </c>
      <c r="J131" s="16">
        <v>0</v>
      </c>
      <c r="K131" s="15">
        <f t="shared" ref="K131:L131" si="331">SUM(K29+K34)</f>
        <v>0</v>
      </c>
      <c r="L131" s="15">
        <f t="shared" si="331"/>
        <v>0</v>
      </c>
      <c r="M131" s="16">
        <v>0</v>
      </c>
      <c r="N131" s="15">
        <f t="shared" ref="N131:O131" si="332">SUM(N29+N34)</f>
        <v>0</v>
      </c>
      <c r="O131" s="15">
        <f t="shared" si="332"/>
        <v>0</v>
      </c>
      <c r="P131" s="16">
        <v>0</v>
      </c>
      <c r="Q131" s="15">
        <f t="shared" ref="Q131:R131" si="333">SUM(Q29+Q34)</f>
        <v>0</v>
      </c>
      <c r="R131" s="15">
        <f t="shared" si="333"/>
        <v>0</v>
      </c>
      <c r="S131" s="14">
        <v>0</v>
      </c>
      <c r="T131" s="15">
        <f t="shared" ref="T131:U131" si="334">SUM(T29+T34)</f>
        <v>0</v>
      </c>
      <c r="U131" s="15">
        <f t="shared" si="334"/>
        <v>0</v>
      </c>
      <c r="V131" s="14">
        <v>0</v>
      </c>
      <c r="W131" s="15">
        <f t="shared" ref="W131:X131" si="335">SUM(W29+W34)</f>
        <v>0</v>
      </c>
      <c r="X131" s="15">
        <f t="shared" si="335"/>
        <v>0</v>
      </c>
      <c r="Y131" s="14">
        <v>0</v>
      </c>
      <c r="Z131" s="15">
        <f t="shared" ref="Z131:AA131" si="336">SUM(Z29+Z34)</f>
        <v>0</v>
      </c>
      <c r="AA131" s="15">
        <f t="shared" si="336"/>
        <v>0</v>
      </c>
      <c r="AB131" s="14">
        <v>0</v>
      </c>
      <c r="AC131" s="15">
        <f t="shared" ref="AC131:AD131" si="337">SUM(AC29+AC34)</f>
        <v>0</v>
      </c>
      <c r="AD131" s="15">
        <f t="shared" si="337"/>
        <v>0</v>
      </c>
      <c r="AE131" s="14">
        <v>0</v>
      </c>
      <c r="AF131" s="15">
        <f t="shared" ref="AF131:AG131" si="338">SUM(AF29+AF34)</f>
        <v>0</v>
      </c>
      <c r="AG131" s="15">
        <f t="shared" si="338"/>
        <v>0</v>
      </c>
      <c r="AH131" s="14">
        <v>0</v>
      </c>
      <c r="AI131" s="15">
        <f t="shared" ref="AI131:AJ131" si="339">SUM(AI29+AI34)</f>
        <v>0</v>
      </c>
      <c r="AJ131" s="15">
        <f t="shared" si="339"/>
        <v>0</v>
      </c>
      <c r="AK131" s="14">
        <v>0</v>
      </c>
      <c r="AL131" s="16">
        <v>0</v>
      </c>
      <c r="AM131" s="15">
        <f t="shared" ref="AM131" si="340">SUM(AM29+AM34)</f>
        <v>0</v>
      </c>
      <c r="AN131" s="14">
        <v>0</v>
      </c>
      <c r="AO131" s="15">
        <f t="shared" ref="AO131:AP131" si="341">SUM(AO29+AO34)</f>
        <v>0</v>
      </c>
      <c r="AP131" s="15">
        <f t="shared" si="341"/>
        <v>0</v>
      </c>
      <c r="AQ131" s="14"/>
      <c r="AR131" s="171"/>
      <c r="AS131" s="171"/>
    </row>
    <row r="132" spans="1:45" s="41" customFormat="1" ht="24.45" customHeight="1">
      <c r="A132" s="149"/>
      <c r="B132" s="149"/>
      <c r="C132" s="149"/>
      <c r="D132" s="86" t="s">
        <v>79</v>
      </c>
      <c r="E132" s="15">
        <f t="shared" si="329"/>
        <v>29325.5</v>
      </c>
      <c r="F132" s="15">
        <f t="shared" si="329"/>
        <v>29325.5</v>
      </c>
      <c r="G132" s="16">
        <f t="shared" ref="G132:G133" si="342">F132/E132</f>
        <v>1</v>
      </c>
      <c r="H132" s="15">
        <f t="shared" ref="H132:I132" si="343">SUM(H30+H35)</f>
        <v>0</v>
      </c>
      <c r="I132" s="15">
        <f t="shared" si="343"/>
        <v>0</v>
      </c>
      <c r="J132" s="16">
        <v>0</v>
      </c>
      <c r="K132" s="15">
        <f t="shared" ref="K132:L132" si="344">SUM(K30+K35)</f>
        <v>0</v>
      </c>
      <c r="L132" s="15">
        <f t="shared" si="344"/>
        <v>0</v>
      </c>
      <c r="M132" s="16">
        <v>0</v>
      </c>
      <c r="N132" s="15">
        <f t="shared" ref="N132:O132" si="345">SUM(N30+N35)</f>
        <v>0</v>
      </c>
      <c r="O132" s="15">
        <f t="shared" si="345"/>
        <v>0</v>
      </c>
      <c r="P132" s="16">
        <v>0</v>
      </c>
      <c r="Q132" s="15">
        <f t="shared" ref="Q132:R132" si="346">SUM(Q30+Q35)</f>
        <v>0</v>
      </c>
      <c r="R132" s="15">
        <f t="shared" si="346"/>
        <v>0</v>
      </c>
      <c r="S132" s="16">
        <v>0</v>
      </c>
      <c r="T132" s="15">
        <f t="shared" ref="T132:U132" si="347">SUM(T30+T35)</f>
        <v>0</v>
      </c>
      <c r="U132" s="15">
        <f t="shared" si="347"/>
        <v>0</v>
      </c>
      <c r="V132" s="16">
        <v>0</v>
      </c>
      <c r="W132" s="15">
        <f t="shared" ref="W132:X132" si="348">SUM(W30+W35)</f>
        <v>0</v>
      </c>
      <c r="X132" s="15">
        <f t="shared" si="348"/>
        <v>0</v>
      </c>
      <c r="Y132" s="16">
        <v>0</v>
      </c>
      <c r="Z132" s="15">
        <f t="shared" ref="Z132:AA132" si="349">SUM(Z30+Z35)</f>
        <v>0</v>
      </c>
      <c r="AA132" s="15">
        <f t="shared" si="349"/>
        <v>0</v>
      </c>
      <c r="AB132" s="14">
        <v>0</v>
      </c>
      <c r="AC132" s="15">
        <f t="shared" ref="AC132:AD132" si="350">SUM(AC30+AC35)</f>
        <v>0</v>
      </c>
      <c r="AD132" s="15">
        <f t="shared" si="350"/>
        <v>0</v>
      </c>
      <c r="AE132" s="16">
        <v>0</v>
      </c>
      <c r="AF132" s="15">
        <f t="shared" ref="AF132:AG132" si="351">SUM(AF30+AF35)</f>
        <v>22608.400000000001</v>
      </c>
      <c r="AG132" s="15">
        <f t="shared" si="351"/>
        <v>0</v>
      </c>
      <c r="AH132" s="16">
        <f t="shared" ref="AH132:AH133" si="352">AG132/AF132</f>
        <v>0</v>
      </c>
      <c r="AI132" s="15">
        <f t="shared" ref="AI132:AJ132" si="353">SUM(AI30+AI35)</f>
        <v>6717.1</v>
      </c>
      <c r="AJ132" s="15">
        <f t="shared" si="353"/>
        <v>29325.5</v>
      </c>
      <c r="AK132" s="16">
        <f t="shared" ref="AK132:AK133" si="354">AJ132/AI132</f>
        <v>4.3657977400961725</v>
      </c>
      <c r="AL132" s="16">
        <v>1</v>
      </c>
      <c r="AM132" s="15">
        <f t="shared" ref="AM132" si="355">SUM(AM30+AM35)</f>
        <v>0</v>
      </c>
      <c r="AN132" s="16">
        <v>0</v>
      </c>
      <c r="AO132" s="15">
        <f t="shared" ref="AO132:AP132" si="356">SUM(AO30+AO35)</f>
        <v>0</v>
      </c>
      <c r="AP132" s="15">
        <f t="shared" si="356"/>
        <v>0</v>
      </c>
      <c r="AQ132" s="14"/>
      <c r="AR132" s="171"/>
      <c r="AS132" s="171"/>
    </row>
    <row r="133" spans="1:45" s="41" customFormat="1" ht="15" customHeight="1">
      <c r="A133" s="149"/>
      <c r="B133" s="149"/>
      <c r="C133" s="149"/>
      <c r="D133" s="14" t="s">
        <v>32</v>
      </c>
      <c r="E133" s="15">
        <f t="shared" si="329"/>
        <v>10185.1</v>
      </c>
      <c r="F133" s="15">
        <f t="shared" si="329"/>
        <v>10184.6</v>
      </c>
      <c r="G133" s="16">
        <f t="shared" si="342"/>
        <v>0.9999509086803271</v>
      </c>
      <c r="H133" s="15">
        <f t="shared" ref="H133:I133" si="357">SUM(H31+H36)</f>
        <v>0</v>
      </c>
      <c r="I133" s="15">
        <f t="shared" si="357"/>
        <v>0</v>
      </c>
      <c r="J133" s="16">
        <v>0</v>
      </c>
      <c r="K133" s="15">
        <f t="shared" ref="K133:L133" si="358">SUM(K31+K36)</f>
        <v>0</v>
      </c>
      <c r="L133" s="15">
        <f t="shared" si="358"/>
        <v>0</v>
      </c>
      <c r="M133" s="16">
        <v>0</v>
      </c>
      <c r="N133" s="15">
        <f t="shared" ref="N133:O133" si="359">SUM(N31+N36)</f>
        <v>0</v>
      </c>
      <c r="O133" s="15">
        <f t="shared" si="359"/>
        <v>0</v>
      </c>
      <c r="P133" s="16">
        <v>0</v>
      </c>
      <c r="Q133" s="15">
        <f t="shared" ref="Q133:R133" si="360">SUM(Q31+Q36)</f>
        <v>0</v>
      </c>
      <c r="R133" s="15">
        <f t="shared" si="360"/>
        <v>0</v>
      </c>
      <c r="S133" s="16">
        <v>0</v>
      </c>
      <c r="T133" s="15">
        <f t="shared" ref="T133:U133" si="361">SUM(T31+T36)</f>
        <v>0</v>
      </c>
      <c r="U133" s="15">
        <f t="shared" si="361"/>
        <v>0</v>
      </c>
      <c r="V133" s="16">
        <v>0</v>
      </c>
      <c r="W133" s="15">
        <f t="shared" ref="W133:X133" si="362">SUM(W31+W36)</f>
        <v>1834.5</v>
      </c>
      <c r="X133" s="15">
        <f t="shared" si="362"/>
        <v>0</v>
      </c>
      <c r="Y133" s="16">
        <f t="shared" ref="Y133" si="363">X133/W133</f>
        <v>0</v>
      </c>
      <c r="Z133" s="15">
        <f t="shared" ref="Z133:AA133" si="364">SUM(Z31+Z36)</f>
        <v>1787.3</v>
      </c>
      <c r="AA133" s="15">
        <f t="shared" si="364"/>
        <v>0</v>
      </c>
      <c r="AB133" s="16">
        <f t="shared" ref="AB133" si="365">AA133/Z133</f>
        <v>0</v>
      </c>
      <c r="AC133" s="15">
        <f t="shared" ref="AC133:AD133" si="366">SUM(AC31+AC36)</f>
        <v>0</v>
      </c>
      <c r="AD133" s="15">
        <f t="shared" si="366"/>
        <v>1436.1</v>
      </c>
      <c r="AE133" s="16">
        <v>0.1</v>
      </c>
      <c r="AF133" s="15">
        <f t="shared" ref="AF133:AG133" si="367">SUM(AF31+AF36)</f>
        <v>6209.8</v>
      </c>
      <c r="AG133" s="15">
        <f t="shared" si="367"/>
        <v>1320.2</v>
      </c>
      <c r="AH133" s="16">
        <f t="shared" si="352"/>
        <v>0.21259943959547811</v>
      </c>
      <c r="AI133" s="15">
        <f t="shared" ref="AI133:AJ133" si="368">SUM(AI31+AI36)</f>
        <v>353.5</v>
      </c>
      <c r="AJ133" s="15">
        <f t="shared" si="368"/>
        <v>6699.2</v>
      </c>
      <c r="AK133" s="16">
        <f t="shared" si="354"/>
        <v>18.951060820367751</v>
      </c>
      <c r="AL133" s="16">
        <v>1</v>
      </c>
      <c r="AM133" s="15">
        <f t="shared" ref="AM133" si="369">SUM(AM31+AM36)</f>
        <v>729.1</v>
      </c>
      <c r="AN133" s="16">
        <v>1</v>
      </c>
      <c r="AO133" s="15">
        <f t="shared" ref="AO133:AP133" si="370">SUM(AO31+AO36)</f>
        <v>0</v>
      </c>
      <c r="AP133" s="15">
        <f t="shared" si="370"/>
        <v>0</v>
      </c>
      <c r="AQ133" s="14"/>
      <c r="AR133" s="171"/>
      <c r="AS133" s="171"/>
    </row>
    <row r="134" spans="1:45" s="41" customFormat="1" ht="24.45" customHeight="1">
      <c r="A134" s="149"/>
      <c r="B134" s="149"/>
      <c r="C134" s="149"/>
      <c r="D134" s="14" t="s">
        <v>59</v>
      </c>
      <c r="E134" s="15">
        <f t="shared" si="329"/>
        <v>0</v>
      </c>
      <c r="F134" s="15">
        <f t="shared" si="329"/>
        <v>0</v>
      </c>
      <c r="G134" s="14">
        <v>0</v>
      </c>
      <c r="H134" s="15">
        <f t="shared" ref="H134:I134" si="371">SUM(H32+H37)</f>
        <v>0</v>
      </c>
      <c r="I134" s="15">
        <f t="shared" si="371"/>
        <v>0</v>
      </c>
      <c r="J134" s="16">
        <v>0</v>
      </c>
      <c r="K134" s="15">
        <f t="shared" ref="K134:L134" si="372">SUM(K32+K37)</f>
        <v>0</v>
      </c>
      <c r="L134" s="15">
        <f t="shared" si="372"/>
        <v>0</v>
      </c>
      <c r="M134" s="16">
        <v>0</v>
      </c>
      <c r="N134" s="15">
        <f t="shared" ref="N134:O134" si="373">SUM(N32+N37)</f>
        <v>0</v>
      </c>
      <c r="O134" s="15">
        <f t="shared" si="373"/>
        <v>0</v>
      </c>
      <c r="P134" s="16">
        <v>0</v>
      </c>
      <c r="Q134" s="15">
        <f t="shared" ref="Q134:R134" si="374">SUM(Q32+Q37)</f>
        <v>0</v>
      </c>
      <c r="R134" s="15">
        <f t="shared" si="374"/>
        <v>0</v>
      </c>
      <c r="S134" s="14">
        <v>0</v>
      </c>
      <c r="T134" s="15">
        <f t="shared" ref="T134:U134" si="375">SUM(T32+T37)</f>
        <v>0</v>
      </c>
      <c r="U134" s="15">
        <f t="shared" si="375"/>
        <v>0</v>
      </c>
      <c r="V134" s="14">
        <v>0</v>
      </c>
      <c r="W134" s="15">
        <f t="shared" ref="W134:X134" si="376">SUM(W32+W37)</f>
        <v>0</v>
      </c>
      <c r="X134" s="15">
        <f t="shared" si="376"/>
        <v>0</v>
      </c>
      <c r="Y134" s="14">
        <v>0</v>
      </c>
      <c r="Z134" s="15">
        <f t="shared" ref="Z134:AA134" si="377">SUM(Z32+Z37)</f>
        <v>0</v>
      </c>
      <c r="AA134" s="15">
        <f t="shared" si="377"/>
        <v>0</v>
      </c>
      <c r="AB134" s="14">
        <v>0</v>
      </c>
      <c r="AC134" s="15">
        <f t="shared" ref="AC134:AD134" si="378">SUM(AC32+AC37)</f>
        <v>0</v>
      </c>
      <c r="AD134" s="15">
        <f t="shared" si="378"/>
        <v>0</v>
      </c>
      <c r="AE134" s="14">
        <v>0</v>
      </c>
      <c r="AF134" s="15">
        <f t="shared" ref="AF134:AG134" si="379">SUM(AF32+AF37)</f>
        <v>0</v>
      </c>
      <c r="AG134" s="15">
        <f t="shared" si="379"/>
        <v>0</v>
      </c>
      <c r="AH134" s="14">
        <v>0</v>
      </c>
      <c r="AI134" s="15">
        <f t="shared" ref="AI134:AJ134" si="380">SUM(AI32+AI37)</f>
        <v>0</v>
      </c>
      <c r="AJ134" s="15">
        <f t="shared" si="380"/>
        <v>0</v>
      </c>
      <c r="AK134" s="14">
        <v>0</v>
      </c>
      <c r="AL134" s="15">
        <f t="shared" ref="AL134:AM134" si="381">SUM(AL32+AL37)</f>
        <v>0</v>
      </c>
      <c r="AM134" s="15">
        <f t="shared" si="381"/>
        <v>0</v>
      </c>
      <c r="AN134" s="14">
        <v>0</v>
      </c>
      <c r="AO134" s="15">
        <f t="shared" ref="AO134:AP134" si="382">SUM(AO32+AO37)</f>
        <v>0</v>
      </c>
      <c r="AP134" s="15">
        <f t="shared" si="382"/>
        <v>0</v>
      </c>
      <c r="AQ134" s="14"/>
      <c r="AR134" s="171"/>
      <c r="AS134" s="171"/>
    </row>
    <row r="135" spans="1:45" s="41" customFormat="1" ht="15" customHeight="1">
      <c r="A135" s="92"/>
      <c r="B135" s="92"/>
      <c r="C135" s="92"/>
      <c r="D135" s="87" t="s">
        <v>109</v>
      </c>
      <c r="E135" s="87">
        <f>SUM(E130+E125+E110)</f>
        <v>54022.66</v>
      </c>
      <c r="F135" s="87">
        <f t="shared" ref="F135" si="383">SUM(F130+F125+F110)</f>
        <v>54022.220000000008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8"/>
      <c r="AQ135" s="88"/>
      <c r="AR135" s="89"/>
      <c r="AS135" s="89"/>
    </row>
    <row r="136" spans="1:45" s="41" customFormat="1">
      <c r="A136" s="8"/>
      <c r="B136" s="6"/>
      <c r="C136" s="6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7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</row>
    <row r="137" spans="1:45" s="1" customFormat="1" ht="14.25" customHeight="1">
      <c r="A137" s="208" t="s">
        <v>107</v>
      </c>
      <c r="B137" s="208"/>
      <c r="C137" s="208"/>
      <c r="D137" s="208"/>
      <c r="E137" s="208"/>
      <c r="F137" s="2"/>
      <c r="G137" s="213" t="s">
        <v>26</v>
      </c>
      <c r="H137" s="213"/>
      <c r="I137" s="213"/>
      <c r="J137" s="213"/>
      <c r="K137" s="213"/>
      <c r="L137" s="213"/>
      <c r="M137" s="213"/>
      <c r="N137" s="2"/>
      <c r="O137" s="2"/>
      <c r="X137" s="3"/>
    </row>
    <row r="138" spans="1:45" s="1" customFormat="1" ht="24" customHeight="1">
      <c r="A138" s="208" t="s">
        <v>51</v>
      </c>
      <c r="B138" s="208"/>
      <c r="C138" s="208"/>
      <c r="D138" s="208"/>
      <c r="E138" s="2"/>
      <c r="F138" s="2"/>
      <c r="G138" s="209" t="s">
        <v>27</v>
      </c>
      <c r="H138" s="209"/>
      <c r="I138" s="209"/>
      <c r="J138" s="209"/>
      <c r="K138" s="209"/>
      <c r="L138" s="209"/>
      <c r="M138" s="209"/>
      <c r="N138" s="209"/>
      <c r="O138" s="209"/>
      <c r="X138" s="3"/>
    </row>
    <row r="139" spans="1:45" s="1" customFormat="1" ht="18" customHeight="1">
      <c r="A139" s="208" t="s">
        <v>108</v>
      </c>
      <c r="B139" s="208"/>
      <c r="C139" s="208"/>
      <c r="D139" s="208"/>
      <c r="E139" s="208"/>
      <c r="F139" s="2"/>
      <c r="G139" s="209" t="s">
        <v>98</v>
      </c>
      <c r="H139" s="209"/>
      <c r="I139" s="209"/>
      <c r="J139" s="209"/>
      <c r="K139" s="209"/>
      <c r="L139" s="209"/>
      <c r="M139" s="209"/>
      <c r="N139" s="209"/>
      <c r="O139" s="209"/>
      <c r="X139" s="3"/>
    </row>
    <row r="140" spans="1:45" s="1" customFormat="1" ht="14.4">
      <c r="A140" s="5"/>
      <c r="B140" s="5" t="s">
        <v>28</v>
      </c>
      <c r="C140" s="76"/>
      <c r="D140" s="2"/>
      <c r="E140" s="2"/>
      <c r="F140" s="2"/>
      <c r="G140" s="2"/>
      <c r="H140" s="2"/>
      <c r="I140" s="2"/>
      <c r="J140" s="2"/>
      <c r="K140" s="2" t="s">
        <v>28</v>
      </c>
      <c r="L140" s="2"/>
      <c r="M140" s="210"/>
      <c r="N140" s="210"/>
      <c r="O140" s="2"/>
      <c r="P140" s="2"/>
      <c r="X140" s="3"/>
    </row>
    <row r="141" spans="1:45" ht="23.25" customHeight="1">
      <c r="A141" s="211" t="s">
        <v>43</v>
      </c>
      <c r="B141" s="211"/>
      <c r="C141" s="211"/>
      <c r="D141" s="211"/>
      <c r="E141" s="211"/>
      <c r="F141" s="211"/>
      <c r="G141" s="211"/>
      <c r="H141" s="211"/>
      <c r="I141" s="11"/>
      <c r="J141" s="11"/>
      <c r="K141" s="11"/>
      <c r="L141" s="11"/>
      <c r="M141" s="11"/>
      <c r="N141" s="11"/>
      <c r="O141" s="11"/>
    </row>
    <row r="142" spans="1:45" ht="14.25" customHeight="1">
      <c r="A142" s="211" t="s">
        <v>49</v>
      </c>
      <c r="B142" s="127"/>
      <c r="C142" s="127"/>
      <c r="D142" s="127"/>
      <c r="E142" s="127"/>
      <c r="F142" s="127"/>
      <c r="G142" s="130"/>
      <c r="H142" s="130"/>
      <c r="I142" s="11"/>
      <c r="J142" s="11"/>
      <c r="K142" s="11"/>
      <c r="L142" s="11"/>
      <c r="M142" s="11"/>
      <c r="N142" s="11"/>
      <c r="O142" s="11"/>
    </row>
    <row r="143" spans="1:45">
      <c r="A143" s="211" t="s">
        <v>90</v>
      </c>
      <c r="B143" s="212"/>
      <c r="C143" s="212"/>
      <c r="D143" s="212"/>
      <c r="E143" s="130"/>
      <c r="F143" s="130"/>
      <c r="G143" s="130"/>
      <c r="H143" s="130"/>
    </row>
    <row r="144" spans="1:45">
      <c r="K144" s="10"/>
      <c r="L144" s="10"/>
      <c r="M144" s="10"/>
      <c r="N144" s="10"/>
    </row>
  </sheetData>
  <mergeCells count="167">
    <mergeCell ref="A139:E139"/>
    <mergeCell ref="G139:O139"/>
    <mergeCell ref="M140:N140"/>
    <mergeCell ref="A141:H141"/>
    <mergeCell ref="A142:H142"/>
    <mergeCell ref="A143:H143"/>
    <mergeCell ref="A120:C124"/>
    <mergeCell ref="AR120:AR124"/>
    <mergeCell ref="AS120:AS124"/>
    <mergeCell ref="A137:E137"/>
    <mergeCell ref="G137:M137"/>
    <mergeCell ref="A138:D138"/>
    <mergeCell ref="G138:O138"/>
    <mergeCell ref="A125:C129"/>
    <mergeCell ref="AR125:AR129"/>
    <mergeCell ref="AS125:AS129"/>
    <mergeCell ref="A130:C134"/>
    <mergeCell ref="AR130:AR134"/>
    <mergeCell ref="AS130:AS134"/>
    <mergeCell ref="A109:C109"/>
    <mergeCell ref="A110:C114"/>
    <mergeCell ref="AR110:AR114"/>
    <mergeCell ref="AS110:AS114"/>
    <mergeCell ref="A115:C119"/>
    <mergeCell ref="AR115:AR119"/>
    <mergeCell ref="AS115:AS119"/>
    <mergeCell ref="A99:C103"/>
    <mergeCell ref="AR99:AR103"/>
    <mergeCell ref="AS99:AS103"/>
    <mergeCell ref="A104:C108"/>
    <mergeCell ref="AR104:AR108"/>
    <mergeCell ref="AS104:AS108"/>
    <mergeCell ref="A88:C92"/>
    <mergeCell ref="AR88:AR92"/>
    <mergeCell ref="AS88:AS92"/>
    <mergeCell ref="A93:C98"/>
    <mergeCell ref="AR93:AR98"/>
    <mergeCell ref="AS93:AS98"/>
    <mergeCell ref="B76:AS76"/>
    <mergeCell ref="B77:AS77"/>
    <mergeCell ref="B78:AS78"/>
    <mergeCell ref="A82:A87"/>
    <mergeCell ref="B82:B87"/>
    <mergeCell ref="C82:C87"/>
    <mergeCell ref="AR82:AR87"/>
    <mergeCell ref="AS82:AS87"/>
    <mergeCell ref="A66:A70"/>
    <mergeCell ref="B66:B70"/>
    <mergeCell ref="C66:C70"/>
    <mergeCell ref="AR66:AR70"/>
    <mergeCell ref="AS66:AS70"/>
    <mergeCell ref="A71:C75"/>
    <mergeCell ref="AR71:AR75"/>
    <mergeCell ref="AS71:AS75"/>
    <mergeCell ref="AS51:AS55"/>
    <mergeCell ref="B56:AS56"/>
    <mergeCell ref="B57:AS57"/>
    <mergeCell ref="B58:AS58"/>
    <mergeCell ref="A59:A65"/>
    <mergeCell ref="B59:B65"/>
    <mergeCell ref="C59:C65"/>
    <mergeCell ref="AR59:AR65"/>
    <mergeCell ref="AS59:AS65"/>
    <mergeCell ref="A48:A50"/>
    <mergeCell ref="B48:B50"/>
    <mergeCell ref="C48:C50"/>
    <mergeCell ref="AR48:AR50"/>
    <mergeCell ref="A51:C55"/>
    <mergeCell ref="AR51:AR55"/>
    <mergeCell ref="A38:A42"/>
    <mergeCell ref="B38:B42"/>
    <mergeCell ref="C38:C42"/>
    <mergeCell ref="AR38:AR42"/>
    <mergeCell ref="AS38:AS42"/>
    <mergeCell ref="A43:A46"/>
    <mergeCell ref="B43:B46"/>
    <mergeCell ref="C43:C46"/>
    <mergeCell ref="AR43:AR46"/>
    <mergeCell ref="AS43:AS46"/>
    <mergeCell ref="A28:A32"/>
    <mergeCell ref="B28:B32"/>
    <mergeCell ref="C28:C32"/>
    <mergeCell ref="AR28:AR32"/>
    <mergeCell ref="AS28:AS32"/>
    <mergeCell ref="A33:A37"/>
    <mergeCell ref="B33:B37"/>
    <mergeCell ref="C33:C37"/>
    <mergeCell ref="AR33:AR37"/>
    <mergeCell ref="AS33:AS37"/>
    <mergeCell ref="A16:A21"/>
    <mergeCell ref="B16:B21"/>
    <mergeCell ref="C16:C21"/>
    <mergeCell ref="AR16:AR21"/>
    <mergeCell ref="AS16:AS21"/>
    <mergeCell ref="A22:A27"/>
    <mergeCell ref="B22:B27"/>
    <mergeCell ref="C22:C27"/>
    <mergeCell ref="AR22:AR26"/>
    <mergeCell ref="AS22:AS26"/>
    <mergeCell ref="AO9:AO10"/>
    <mergeCell ref="AP9:AP10"/>
    <mergeCell ref="AQ9:AQ10"/>
    <mergeCell ref="B13:AS13"/>
    <mergeCell ref="B14:AS14"/>
    <mergeCell ref="AI9:AI10"/>
    <mergeCell ref="AJ9:AJ10"/>
    <mergeCell ref="AK9:AK10"/>
    <mergeCell ref="AL9:AL10"/>
    <mergeCell ref="AM9:AM10"/>
    <mergeCell ref="AN9:AN10"/>
    <mergeCell ref="AC9:AC10"/>
    <mergeCell ref="AD9:AD10"/>
    <mergeCell ref="AE9:AE10"/>
    <mergeCell ref="AF9:AF10"/>
    <mergeCell ref="AG9:AG10"/>
    <mergeCell ref="AH9:AH10"/>
    <mergeCell ref="W9:W10"/>
    <mergeCell ref="X9:X10"/>
    <mergeCell ref="Y9:Y10"/>
    <mergeCell ref="Z9:Z10"/>
    <mergeCell ref="AA9:AA10"/>
    <mergeCell ref="AB9:AB10"/>
    <mergeCell ref="E9:E10"/>
    <mergeCell ref="F9:F10"/>
    <mergeCell ref="G9:G10"/>
    <mergeCell ref="H9:H10"/>
    <mergeCell ref="I9:I10"/>
    <mergeCell ref="J9:J10"/>
    <mergeCell ref="Z8:AB8"/>
    <mergeCell ref="AC8:AE8"/>
    <mergeCell ref="AF8:AH8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O9:O10"/>
    <mergeCell ref="P9:P10"/>
    <mergeCell ref="B12:AS12"/>
    <mergeCell ref="N1:T2"/>
    <mergeCell ref="AJ1:AP2"/>
    <mergeCell ref="A3:T3"/>
    <mergeCell ref="A4:AS4"/>
    <mergeCell ref="A5:AS5"/>
    <mergeCell ref="A7:A10"/>
    <mergeCell ref="B7:B10"/>
    <mergeCell ref="C7:C10"/>
    <mergeCell ref="D7:D10"/>
    <mergeCell ref="E7:G7"/>
    <mergeCell ref="AI8:AK8"/>
    <mergeCell ref="AL8:AN8"/>
    <mergeCell ref="AO8:AQ8"/>
    <mergeCell ref="H7:AQ7"/>
    <mergeCell ref="AR7:AR10"/>
    <mergeCell ref="AS7:AS10"/>
    <mergeCell ref="E8:G8"/>
    <mergeCell ref="H8:J8"/>
    <mergeCell ref="K8:M8"/>
    <mergeCell ref="N8:P8"/>
    <mergeCell ref="Q8:S8"/>
    <mergeCell ref="T8:V8"/>
    <mergeCell ref="W8:Y8"/>
  </mergeCells>
  <printOptions horizontalCentered="1"/>
  <pageMargins left="0" right="0" top="0" bottom="0" header="0" footer="0"/>
  <pageSetup paperSize="8" scale="50" fitToHeight="4" orientation="portrait" r:id="rId1"/>
  <colBreaks count="1" manualBreakCount="1">
    <brk id="28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topLeftCell="A13" zoomScaleNormal="100" zoomScaleSheetLayoutView="100" workbookViewId="0">
      <selection activeCell="G16" sqref="G16"/>
    </sheetView>
  </sheetViews>
  <sheetFormatPr defaultColWidth="9" defaultRowHeight="14.4"/>
  <cols>
    <col min="1" max="1" width="9" style="104"/>
    <col min="2" max="2" width="43.44140625" style="104" customWidth="1"/>
    <col min="3" max="3" width="12.44140625" style="104" customWidth="1"/>
    <col min="4" max="4" width="12.88671875" style="104" customWidth="1"/>
    <col min="5" max="5" width="13.109375" style="104" customWidth="1"/>
    <col min="6" max="6" width="12.6640625" style="104" customWidth="1"/>
    <col min="7" max="7" width="38.21875" style="104" customWidth="1"/>
    <col min="8" max="16384" width="9" style="104"/>
  </cols>
  <sheetData>
    <row r="1" spans="1:7" ht="15.6">
      <c r="D1" s="105"/>
      <c r="G1" s="105" t="s">
        <v>129</v>
      </c>
    </row>
    <row r="2" spans="1:7" ht="15.6">
      <c r="D2" s="106" t="s">
        <v>130</v>
      </c>
    </row>
    <row r="3" spans="1:7" ht="15.6">
      <c r="D3" s="106" t="s">
        <v>134</v>
      </c>
    </row>
    <row r="4" spans="1:7" ht="15.6">
      <c r="D4" s="106" t="s">
        <v>131</v>
      </c>
    </row>
    <row r="5" spans="1:7" ht="46.8">
      <c r="A5" s="216" t="s">
        <v>0</v>
      </c>
      <c r="B5" s="218" t="s">
        <v>110</v>
      </c>
      <c r="C5" s="218" t="s">
        <v>111</v>
      </c>
      <c r="D5" s="218" t="s">
        <v>112</v>
      </c>
      <c r="E5" s="217"/>
      <c r="F5" s="218" t="s">
        <v>113</v>
      </c>
      <c r="G5" s="107" t="s">
        <v>114</v>
      </c>
    </row>
    <row r="6" spans="1:7" ht="31.2">
      <c r="A6" s="217"/>
      <c r="B6" s="217"/>
      <c r="C6" s="217"/>
      <c r="D6" s="107" t="s">
        <v>116</v>
      </c>
      <c r="E6" s="107" t="s">
        <v>118</v>
      </c>
      <c r="F6" s="217"/>
      <c r="G6" s="107" t="s">
        <v>115</v>
      </c>
    </row>
    <row r="7" spans="1:7" ht="15.6">
      <c r="A7" s="217"/>
      <c r="B7" s="217"/>
      <c r="C7" s="217"/>
      <c r="D7" s="107" t="s">
        <v>117</v>
      </c>
      <c r="E7" s="107" t="s">
        <v>119</v>
      </c>
      <c r="F7" s="217"/>
      <c r="G7" s="108"/>
    </row>
    <row r="8" spans="1:7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</row>
    <row r="9" spans="1:7" ht="69.3" customHeight="1">
      <c r="A9" s="107" t="s">
        <v>13</v>
      </c>
      <c r="B9" s="110" t="s">
        <v>135</v>
      </c>
      <c r="C9" s="107" t="s">
        <v>120</v>
      </c>
      <c r="D9" s="107">
        <v>82.5</v>
      </c>
      <c r="E9" s="121">
        <v>82.9</v>
      </c>
      <c r="F9" s="107">
        <v>100.6</v>
      </c>
      <c r="G9" s="111" t="s">
        <v>121</v>
      </c>
    </row>
    <row r="10" spans="1:7" ht="72" customHeight="1">
      <c r="A10" s="107" t="s">
        <v>33</v>
      </c>
      <c r="B10" s="110" t="s">
        <v>136</v>
      </c>
      <c r="C10" s="107" t="s">
        <v>120</v>
      </c>
      <c r="D10" s="107">
        <v>62.2</v>
      </c>
      <c r="E10" s="107">
        <v>63.2</v>
      </c>
      <c r="F10" s="107">
        <v>101.7</v>
      </c>
      <c r="G10" s="111" t="s">
        <v>144</v>
      </c>
    </row>
    <row r="11" spans="1:7" ht="95.85" customHeight="1">
      <c r="A11" s="107" t="s">
        <v>62</v>
      </c>
      <c r="B11" s="110" t="s">
        <v>137</v>
      </c>
      <c r="C11" s="107" t="s">
        <v>122</v>
      </c>
      <c r="D11" s="107">
        <v>24.5</v>
      </c>
      <c r="E11" s="107">
        <v>0</v>
      </c>
      <c r="F11" s="112">
        <v>100</v>
      </c>
      <c r="G11" s="113" t="s">
        <v>132</v>
      </c>
    </row>
    <row r="12" spans="1:7" s="115" customFormat="1" ht="82.2" customHeight="1">
      <c r="A12" s="107" t="s">
        <v>123</v>
      </c>
      <c r="B12" s="110" t="s">
        <v>138</v>
      </c>
      <c r="C12" s="107" t="s">
        <v>122</v>
      </c>
      <c r="D12" s="107">
        <v>100</v>
      </c>
      <c r="E12" s="107">
        <v>100</v>
      </c>
      <c r="F12" s="107">
        <v>100</v>
      </c>
      <c r="G12" s="113"/>
    </row>
    <row r="13" spans="1:7" ht="109.2">
      <c r="A13" s="107" t="s">
        <v>124</v>
      </c>
      <c r="B13" s="110" t="s">
        <v>139</v>
      </c>
      <c r="C13" s="107" t="s">
        <v>120</v>
      </c>
      <c r="D13" s="107">
        <v>0.34</v>
      </c>
      <c r="E13" s="107">
        <v>0.34</v>
      </c>
      <c r="F13" s="107">
        <v>100</v>
      </c>
      <c r="G13" s="114"/>
    </row>
    <row r="14" spans="1:7" ht="72" customHeight="1">
      <c r="A14" s="107" t="s">
        <v>125</v>
      </c>
      <c r="B14" s="110" t="s">
        <v>140</v>
      </c>
      <c r="C14" s="107" t="s">
        <v>122</v>
      </c>
      <c r="D14" s="107">
        <v>87</v>
      </c>
      <c r="E14" s="107">
        <v>100</v>
      </c>
      <c r="F14" s="107">
        <v>114</v>
      </c>
      <c r="G14" s="120" t="s">
        <v>149</v>
      </c>
    </row>
    <row r="15" spans="1:7" ht="31.2">
      <c r="A15" s="107" t="s">
        <v>126</v>
      </c>
      <c r="B15" s="116" t="s">
        <v>141</v>
      </c>
      <c r="C15" s="107" t="s">
        <v>122</v>
      </c>
      <c r="D15" s="107">
        <v>100</v>
      </c>
      <c r="E15" s="107">
        <v>100</v>
      </c>
      <c r="F15" s="107">
        <v>100</v>
      </c>
      <c r="G15" s="114"/>
    </row>
    <row r="16" spans="1:7" ht="63.9" customHeight="1">
      <c r="A16" s="107" t="s">
        <v>127</v>
      </c>
      <c r="B16" s="110" t="s">
        <v>142</v>
      </c>
      <c r="C16" s="107" t="s">
        <v>128</v>
      </c>
      <c r="D16" s="107">
        <v>10.94</v>
      </c>
      <c r="E16" s="107">
        <v>7.47</v>
      </c>
      <c r="F16" s="112">
        <f>SUM(100-(E16/D16*100))+100</f>
        <v>131.71846435100548</v>
      </c>
      <c r="G16" s="113" t="s">
        <v>150</v>
      </c>
    </row>
    <row r="17" spans="1:24" ht="6.75" customHeight="1">
      <c r="A17" s="117"/>
      <c r="B17" s="118"/>
      <c r="C17" s="117"/>
      <c r="D17" s="117"/>
      <c r="E17" s="117"/>
      <c r="F17" s="117"/>
      <c r="G17" s="119"/>
    </row>
    <row r="18" spans="1:24" ht="144" hidden="1" customHeight="1">
      <c r="A18" s="214" t="s">
        <v>143</v>
      </c>
      <c r="B18" s="215"/>
      <c r="C18" s="215"/>
      <c r="D18" s="215"/>
      <c r="E18" s="215"/>
      <c r="F18" s="215"/>
      <c r="G18" s="215"/>
    </row>
    <row r="19" spans="1:24" ht="196.95" customHeight="1">
      <c r="A19" s="214" t="s">
        <v>133</v>
      </c>
      <c r="B19" s="215"/>
      <c r="C19" s="215"/>
      <c r="D19" s="215"/>
      <c r="E19" s="215"/>
      <c r="F19" s="215"/>
      <c r="G19" s="215"/>
    </row>
    <row r="20" spans="1:24" s="1" customFormat="1" ht="17.7" customHeight="1">
      <c r="A20" s="208" t="s">
        <v>51</v>
      </c>
      <c r="B20" s="208"/>
      <c r="C20" s="208"/>
      <c r="D20" s="208"/>
      <c r="E20" s="2"/>
      <c r="F20" s="2"/>
      <c r="G20" s="100"/>
      <c r="H20" s="100"/>
      <c r="I20" s="100"/>
      <c r="J20" s="100"/>
      <c r="K20" s="100"/>
      <c r="L20" s="100"/>
      <c r="M20" s="100"/>
      <c r="N20" s="100"/>
      <c r="O20" s="100"/>
      <c r="X20" s="3"/>
    </row>
    <row r="21" spans="1:24" s="1" customFormat="1" ht="14.25" customHeight="1">
      <c r="A21" s="208" t="s">
        <v>107</v>
      </c>
      <c r="B21" s="208"/>
      <c r="C21" s="208"/>
      <c r="D21" s="208"/>
      <c r="E21" s="208"/>
      <c r="F21" s="2"/>
      <c r="G21" s="103"/>
      <c r="H21" s="103"/>
      <c r="I21" s="103"/>
      <c r="J21" s="103"/>
      <c r="K21" s="103"/>
      <c r="L21" s="103"/>
      <c r="M21" s="103"/>
      <c r="N21" s="103"/>
      <c r="O21" s="103"/>
      <c r="X21" s="3"/>
    </row>
    <row r="22" spans="1:24" s="1" customFormat="1" ht="6.75" customHeight="1">
      <c r="A22" s="208" t="s">
        <v>51</v>
      </c>
      <c r="B22" s="208"/>
      <c r="C22" s="208"/>
      <c r="D22" s="208"/>
      <c r="E22" s="2"/>
      <c r="F22" s="2"/>
      <c r="G22" s="100"/>
      <c r="H22" s="100"/>
      <c r="I22" s="100"/>
      <c r="J22" s="100"/>
      <c r="K22" s="100"/>
      <c r="L22" s="100"/>
      <c r="M22" s="100"/>
      <c r="N22" s="100"/>
      <c r="O22" s="100"/>
      <c r="X22" s="3"/>
    </row>
    <row r="23" spans="1:24" s="1" customFormat="1" ht="18" customHeight="1">
      <c r="A23" s="208" t="s">
        <v>108</v>
      </c>
      <c r="B23" s="208"/>
      <c r="C23" s="208"/>
      <c r="D23" s="208"/>
      <c r="E23" s="208"/>
      <c r="F23" s="2"/>
      <c r="G23" s="100"/>
      <c r="H23" s="100"/>
      <c r="I23" s="100"/>
      <c r="J23" s="100"/>
      <c r="K23" s="100"/>
      <c r="L23" s="100"/>
      <c r="M23" s="100"/>
      <c r="N23" s="100"/>
      <c r="O23" s="100"/>
      <c r="X23" s="3"/>
    </row>
    <row r="24" spans="1:24" s="1" customFormat="1">
      <c r="A24" s="5"/>
      <c r="B24" s="5" t="s">
        <v>28</v>
      </c>
      <c r="C24" s="101"/>
      <c r="D24" s="2"/>
      <c r="E24" s="2"/>
      <c r="F24" s="2"/>
      <c r="G24" s="103"/>
      <c r="H24" s="103"/>
      <c r="I24" s="103"/>
      <c r="J24" s="103"/>
      <c r="K24" s="103"/>
      <c r="L24" s="103"/>
      <c r="M24" s="101"/>
      <c r="N24" s="101"/>
      <c r="O24" s="103"/>
      <c r="P24" s="2"/>
      <c r="X24" s="3"/>
    </row>
    <row r="25" spans="1:24" s="6" customFormat="1" ht="23.25" customHeight="1">
      <c r="A25" s="211" t="s">
        <v>43</v>
      </c>
      <c r="B25" s="211"/>
      <c r="C25" s="211"/>
      <c r="D25" s="211"/>
      <c r="E25" s="211"/>
      <c r="F25" s="211"/>
      <c r="G25" s="211"/>
      <c r="H25" s="102"/>
      <c r="I25" s="11"/>
      <c r="J25" s="11"/>
      <c r="K25" s="11"/>
      <c r="L25" s="11"/>
      <c r="M25" s="11"/>
      <c r="N25" s="11"/>
      <c r="O25" s="11"/>
      <c r="X25" s="7"/>
    </row>
    <row r="29" spans="1:24" ht="12.3" customHeight="1"/>
  </sheetData>
  <mergeCells count="12">
    <mergeCell ref="A18:G18"/>
    <mergeCell ref="A20:D20"/>
    <mergeCell ref="A5:A7"/>
    <mergeCell ref="B5:B7"/>
    <mergeCell ref="C5:C7"/>
    <mergeCell ref="D5:E5"/>
    <mergeCell ref="F5:F7"/>
    <mergeCell ref="A25:G25"/>
    <mergeCell ref="A23:E23"/>
    <mergeCell ref="A19:G19"/>
    <mergeCell ref="A21:E21"/>
    <mergeCell ref="A22:D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 кв. (Таб1)</vt:lpstr>
      <vt:lpstr>Таб2  (2)</vt:lpstr>
      <vt:lpstr>'4 кв. (Таб1)'!Заголовки_для_печати</vt:lpstr>
      <vt:lpstr>'4 кв. (Таб1)'!Область_печати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2020-04-22T12:48:50Z</dcterms:modified>
</cp:coreProperties>
</file>