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450" yWindow="-120" windowWidth="11535" windowHeight="9675" tabRatio="724"/>
  </bookViews>
  <sheets>
    <sheet name="1 квартал" sheetId="13" r:id="rId1"/>
  </sheets>
  <definedNames>
    <definedName name="_xlnm.Print_Area" localSheetId="0">'1 квартал'!$A$1:$AS$285</definedName>
  </definedNames>
  <calcPr calcId="124519"/>
</workbook>
</file>

<file path=xl/calcChain.xml><?xml version="1.0" encoding="utf-8"?>
<calcChain xmlns="http://schemas.openxmlformats.org/spreadsheetml/2006/main">
  <c r="AP252" i="13"/>
  <c r="AO252"/>
  <c r="AP251"/>
  <c r="AO251"/>
  <c r="AP250"/>
  <c r="AO250"/>
  <c r="AP249"/>
  <c r="AO249"/>
  <c r="AM252"/>
  <c r="AL252"/>
  <c r="AM251"/>
  <c r="AL251"/>
  <c r="AM250"/>
  <c r="AL250"/>
  <c r="AM249"/>
  <c r="AL249"/>
  <c r="AJ252"/>
  <c r="AI252"/>
  <c r="AJ251"/>
  <c r="AI251"/>
  <c r="AJ250"/>
  <c r="AI250"/>
  <c r="AJ249"/>
  <c r="AI249"/>
  <c r="AG252"/>
  <c r="AF252"/>
  <c r="AG251"/>
  <c r="AF251"/>
  <c r="AG250"/>
  <c r="AF250"/>
  <c r="AG249"/>
  <c r="AF249"/>
  <c r="AD252"/>
  <c r="AC252"/>
  <c r="AD251"/>
  <c r="AC251"/>
  <c r="AD250"/>
  <c r="AC250"/>
  <c r="AD249"/>
  <c r="AC249"/>
  <c r="AA252"/>
  <c r="Z252"/>
  <c r="AA251"/>
  <c r="Z251"/>
  <c r="AA250"/>
  <c r="Z250"/>
  <c r="AA249"/>
  <c r="Z249"/>
  <c r="X252"/>
  <c r="W252"/>
  <c r="X251"/>
  <c r="W251"/>
  <c r="X250"/>
  <c r="W250"/>
  <c r="X249"/>
  <c r="W249"/>
  <c r="U252"/>
  <c r="T252"/>
  <c r="U251"/>
  <c r="T251"/>
  <c r="U250"/>
  <c r="T250"/>
  <c r="U249"/>
  <c r="T249"/>
  <c r="R252"/>
  <c r="Q252"/>
  <c r="R251"/>
  <c r="Q251"/>
  <c r="R250"/>
  <c r="Q250"/>
  <c r="R249"/>
  <c r="Q249"/>
  <c r="O252"/>
  <c r="N252"/>
  <c r="O251"/>
  <c r="N251"/>
  <c r="O250"/>
  <c r="N250"/>
  <c r="O249"/>
  <c r="N249"/>
  <c r="L252"/>
  <c r="K252"/>
  <c r="L251"/>
  <c r="K251"/>
  <c r="L250"/>
  <c r="K250"/>
  <c r="L249"/>
  <c r="K249"/>
  <c r="H249"/>
  <c r="I249"/>
  <c r="H250"/>
  <c r="I250"/>
  <c r="H252"/>
  <c r="I252"/>
  <c r="I251"/>
  <c r="H251"/>
  <c r="AG75" l="1"/>
  <c r="AF75"/>
  <c r="AG74"/>
  <c r="AF74"/>
  <c r="AG73"/>
  <c r="AF73"/>
  <c r="AG72"/>
  <c r="AF72"/>
  <c r="AJ75"/>
  <c r="AI75"/>
  <c r="AJ74"/>
  <c r="AI74"/>
  <c r="AJ73"/>
  <c r="AI73"/>
  <c r="AJ72"/>
  <c r="AI72"/>
  <c r="AM75"/>
  <c r="AL75"/>
  <c r="AM74"/>
  <c r="AL74"/>
  <c r="AM73"/>
  <c r="AL73"/>
  <c r="AM72"/>
  <c r="AL72"/>
  <c r="AP75"/>
  <c r="AO75"/>
  <c r="AP74"/>
  <c r="AO74"/>
  <c r="AP73"/>
  <c r="AO73"/>
  <c r="AP72"/>
  <c r="AO72"/>
  <c r="AD75"/>
  <c r="AC75"/>
  <c r="AD74"/>
  <c r="AC74"/>
  <c r="AD73"/>
  <c r="AC73"/>
  <c r="AD72"/>
  <c r="AC72"/>
  <c r="AA75"/>
  <c r="Z75"/>
  <c r="AA74"/>
  <c r="Z74"/>
  <c r="AA73"/>
  <c r="Z73"/>
  <c r="AA72"/>
  <c r="Z72"/>
  <c r="X75"/>
  <c r="W75"/>
  <c r="X74"/>
  <c r="W74"/>
  <c r="X73"/>
  <c r="W73"/>
  <c r="X72"/>
  <c r="W72"/>
  <c r="U75"/>
  <c r="T75"/>
  <c r="U74"/>
  <c r="T74"/>
  <c r="U73"/>
  <c r="T73"/>
  <c r="U72"/>
  <c r="T72"/>
  <c r="R75"/>
  <c r="Q75"/>
  <c r="R74"/>
  <c r="Q74"/>
  <c r="R73"/>
  <c r="Q73"/>
  <c r="R72"/>
  <c r="Q72"/>
  <c r="O75"/>
  <c r="N75"/>
  <c r="O74"/>
  <c r="N74"/>
  <c r="O73"/>
  <c r="N73"/>
  <c r="O72"/>
  <c r="N72"/>
  <c r="L75"/>
  <c r="K75"/>
  <c r="L74"/>
  <c r="K74"/>
  <c r="L73"/>
  <c r="K73"/>
  <c r="L72"/>
  <c r="K72"/>
  <c r="I72"/>
  <c r="I73"/>
  <c r="I74"/>
  <c r="I75"/>
  <c r="H73"/>
  <c r="H74"/>
  <c r="H75"/>
  <c r="H72"/>
  <c r="AI43"/>
  <c r="H71" l="1"/>
  <c r="AX70" l="1"/>
  <c r="AW70"/>
  <c r="AV70"/>
  <c r="AU70"/>
  <c r="F70"/>
  <c r="E70"/>
  <c r="AW69"/>
  <c r="AQ69"/>
  <c r="AN69"/>
  <c r="AK69"/>
  <c r="AX69"/>
  <c r="AH69"/>
  <c r="AE69"/>
  <c r="AB69"/>
  <c r="W69"/>
  <c r="AV69" s="1"/>
  <c r="V69"/>
  <c r="S69"/>
  <c r="N69"/>
  <c r="E69" s="1"/>
  <c r="G69" s="1"/>
  <c r="F69"/>
  <c r="AX68"/>
  <c r="AW68"/>
  <c r="AV68"/>
  <c r="AU68"/>
  <c r="F68"/>
  <c r="E68"/>
  <c r="AX67"/>
  <c r="AW67"/>
  <c r="AV67"/>
  <c r="AU67"/>
  <c r="F67"/>
  <c r="E67"/>
  <c r="AO66"/>
  <c r="AQ66" s="1"/>
  <c r="AN66"/>
  <c r="AL66"/>
  <c r="AK66"/>
  <c r="AJ66"/>
  <c r="AI66"/>
  <c r="AG66"/>
  <c r="AF66"/>
  <c r="AD66"/>
  <c r="AC66"/>
  <c r="AE66" s="1"/>
  <c r="AA66"/>
  <c r="Z66"/>
  <c r="AB66" s="1"/>
  <c r="W66"/>
  <c r="V66"/>
  <c r="U66"/>
  <c r="T66"/>
  <c r="R66"/>
  <c r="Q66"/>
  <c r="AV66" s="1"/>
  <c r="L66"/>
  <c r="F66" s="1"/>
  <c r="K66"/>
  <c r="H66"/>
  <c r="AO192"/>
  <c r="AH66" l="1"/>
  <c r="AX66"/>
  <c r="S66"/>
  <c r="AW66"/>
  <c r="AU69"/>
  <c r="N66"/>
  <c r="E66" s="1"/>
  <c r="G66" s="1"/>
  <c r="AO191"/>
  <c r="AI191"/>
  <c r="AU66" l="1"/>
  <c r="AF59"/>
  <c r="W59"/>
  <c r="AI109"/>
  <c r="N43"/>
  <c r="AI21"/>
  <c r="O272"/>
  <c r="F272" s="1"/>
  <c r="F266"/>
  <c r="O266"/>
  <c r="F253"/>
  <c r="F259"/>
  <c r="O259"/>
  <c r="O253"/>
  <c r="O247"/>
  <c r="F247" s="1"/>
  <c r="F215"/>
  <c r="F45"/>
  <c r="AL225" l="1"/>
  <c r="N225"/>
  <c r="AI192"/>
  <c r="W192"/>
  <c r="T192"/>
  <c r="Q192"/>
  <c r="N192"/>
  <c r="AO187"/>
  <c r="N187"/>
  <c r="AF146"/>
  <c r="N146"/>
  <c r="N105"/>
  <c r="AI85" l="1"/>
  <c r="N85"/>
  <c r="P85" s="1"/>
  <c r="P43"/>
  <c r="O40"/>
  <c r="N191"/>
  <c r="AO120"/>
  <c r="N120"/>
  <c r="AT120" s="1"/>
  <c r="AT21"/>
  <c r="AT22"/>
  <c r="AT26"/>
  <c r="AT43"/>
  <c r="AT56"/>
  <c r="AT59"/>
  <c r="AT77"/>
  <c r="AT80"/>
  <c r="AT92"/>
  <c r="AT95"/>
  <c r="AT105"/>
  <c r="AT109"/>
  <c r="AT110"/>
  <c r="AT115"/>
  <c r="AT136"/>
  <c r="AT151"/>
  <c r="AT155"/>
  <c r="AT156"/>
  <c r="AT172"/>
  <c r="AT187"/>
  <c r="AT191"/>
  <c r="AT192"/>
  <c r="AT213"/>
  <c r="AT224"/>
  <c r="AT225"/>
  <c r="AT239"/>
  <c r="AT267"/>
  <c r="AT270"/>
  <c r="AT273"/>
  <c r="AT275"/>
  <c r="AT276"/>
  <c r="T225"/>
  <c r="AO225"/>
  <c r="AO276"/>
  <c r="AT85" l="1"/>
  <c r="Z225"/>
  <c r="Z224"/>
  <c r="T224"/>
  <c r="L156" l="1"/>
  <c r="M224" l="1"/>
  <c r="M213"/>
  <c r="M210"/>
  <c r="L210"/>
  <c r="M192"/>
  <c r="L184"/>
  <c r="L82"/>
  <c r="M80"/>
  <c r="L77"/>
  <c r="N213"/>
  <c r="Q95"/>
  <c r="T59"/>
  <c r="Z59"/>
  <c r="Q58"/>
  <c r="J120"/>
  <c r="J115"/>
  <c r="K117"/>
  <c r="K122"/>
  <c r="J136"/>
  <c r="I133"/>
  <c r="H85"/>
  <c r="AL85" l="1"/>
  <c r="AX277"/>
  <c r="AW277"/>
  <c r="AV277"/>
  <c r="AU277"/>
  <c r="E277"/>
  <c r="AX276"/>
  <c r="AW276"/>
  <c r="AV276"/>
  <c r="AU276"/>
  <c r="AQ276"/>
  <c r="P276"/>
  <c r="E276"/>
  <c r="AX275"/>
  <c r="AW275"/>
  <c r="AV275"/>
  <c r="AU275"/>
  <c r="AQ275"/>
  <c r="P275"/>
  <c r="E275"/>
  <c r="AX274"/>
  <c r="AW274"/>
  <c r="AV274"/>
  <c r="AU274"/>
  <c r="E274"/>
  <c r="AO273"/>
  <c r="AQ273" s="1"/>
  <c r="AL273"/>
  <c r="AJ273"/>
  <c r="AI273"/>
  <c r="AG273"/>
  <c r="AF273"/>
  <c r="AD273"/>
  <c r="AC273"/>
  <c r="AA273"/>
  <c r="Z273"/>
  <c r="AW273" s="1"/>
  <c r="X273"/>
  <c r="W273"/>
  <c r="U273"/>
  <c r="T273"/>
  <c r="R273"/>
  <c r="Q273"/>
  <c r="AV273" s="1"/>
  <c r="O273"/>
  <c r="N273"/>
  <c r="L273"/>
  <c r="K273"/>
  <c r="I273"/>
  <c r="H273"/>
  <c r="AU273" s="1"/>
  <c r="AX271"/>
  <c r="AW271"/>
  <c r="AV271"/>
  <c r="AU271"/>
  <c r="F271"/>
  <c r="E271"/>
  <c r="AX270"/>
  <c r="AW270"/>
  <c r="AV270"/>
  <c r="AU270"/>
  <c r="AQ270"/>
  <c r="F270"/>
  <c r="E270"/>
  <c r="AX269"/>
  <c r="AW269"/>
  <c r="AV269"/>
  <c r="AU269"/>
  <c r="AQ269"/>
  <c r="F269"/>
  <c r="E269"/>
  <c r="AX268"/>
  <c r="AW268"/>
  <c r="AV268"/>
  <c r="AU268"/>
  <c r="F268"/>
  <c r="E268"/>
  <c r="AO267"/>
  <c r="AQ267" s="1"/>
  <c r="AM267"/>
  <c r="AL267"/>
  <c r="AJ267"/>
  <c r="AI267"/>
  <c r="AX267" s="1"/>
  <c r="AG267"/>
  <c r="AF267"/>
  <c r="AD267"/>
  <c r="AC267"/>
  <c r="AA267"/>
  <c r="Z267"/>
  <c r="AW267" s="1"/>
  <c r="X267"/>
  <c r="W267"/>
  <c r="U267"/>
  <c r="T267"/>
  <c r="R267"/>
  <c r="Q267"/>
  <c r="AV267" s="1"/>
  <c r="O267"/>
  <c r="N267"/>
  <c r="L267"/>
  <c r="K267"/>
  <c r="I267"/>
  <c r="H267"/>
  <c r="AU267" s="1"/>
  <c r="F267"/>
  <c r="AN265"/>
  <c r="AK265"/>
  <c r="AH265"/>
  <c r="AE265"/>
  <c r="AB265"/>
  <c r="Y265"/>
  <c r="V265"/>
  <c r="S265"/>
  <c r="P265"/>
  <c r="M265"/>
  <c r="J265"/>
  <c r="I265"/>
  <c r="AN262"/>
  <c r="AK262"/>
  <c r="AH262"/>
  <c r="AE262"/>
  <c r="AB262"/>
  <c r="Y262"/>
  <c r="V262"/>
  <c r="S262"/>
  <c r="P262"/>
  <c r="M262"/>
  <c r="J262"/>
  <c r="I262"/>
  <c r="AX260"/>
  <c r="AW260"/>
  <c r="AV260"/>
  <c r="AU260"/>
  <c r="AP258"/>
  <c r="AO248"/>
  <c r="AJ248"/>
  <c r="AX252"/>
  <c r="AC248"/>
  <c r="W248"/>
  <c r="AV252"/>
  <c r="E252"/>
  <c r="I258"/>
  <c r="F252"/>
  <c r="AP257"/>
  <c r="AW251"/>
  <c r="AU251"/>
  <c r="AP256"/>
  <c r="AG248"/>
  <c r="AF248"/>
  <c r="AA248"/>
  <c r="AW250"/>
  <c r="U248"/>
  <c r="T248"/>
  <c r="O248"/>
  <c r="N248"/>
  <c r="I248"/>
  <c r="AU250"/>
  <c r="AP255"/>
  <c r="AX249"/>
  <c r="AW249"/>
  <c r="AV249"/>
  <c r="I255"/>
  <c r="AU249"/>
  <c r="F249"/>
  <c r="E249"/>
  <c r="AM248"/>
  <c r="AL248"/>
  <c r="AD248"/>
  <c r="X248"/>
  <c r="R248"/>
  <c r="L248"/>
  <c r="AO241"/>
  <c r="AM241"/>
  <c r="AL241"/>
  <c r="AJ241"/>
  <c r="AJ246" s="1"/>
  <c r="AI241"/>
  <c r="AX241" s="1"/>
  <c r="AG241"/>
  <c r="AF241"/>
  <c r="AD241"/>
  <c r="AC241"/>
  <c r="AA241"/>
  <c r="Z241"/>
  <c r="AW241" s="1"/>
  <c r="X241"/>
  <c r="W241"/>
  <c r="U241"/>
  <c r="T241"/>
  <c r="R241"/>
  <c r="Q241"/>
  <c r="AV241" s="1"/>
  <c r="O241"/>
  <c r="N241"/>
  <c r="L241"/>
  <c r="K241"/>
  <c r="I241"/>
  <c r="H241"/>
  <c r="AU241" s="1"/>
  <c r="F241"/>
  <c r="E241"/>
  <c r="AM240"/>
  <c r="AJ240"/>
  <c r="AI240"/>
  <c r="AG240"/>
  <c r="AF240"/>
  <c r="AD240"/>
  <c r="AC240"/>
  <c r="AE240" s="1"/>
  <c r="AA240"/>
  <c r="Z240"/>
  <c r="AW240" s="1"/>
  <c r="X240"/>
  <c r="W240"/>
  <c r="Y240" s="1"/>
  <c r="U240"/>
  <c r="T240"/>
  <c r="R240"/>
  <c r="Q240"/>
  <c r="AV240" s="1"/>
  <c r="O240"/>
  <c r="L240"/>
  <c r="F240" s="1"/>
  <c r="I240"/>
  <c r="H240"/>
  <c r="AO239"/>
  <c r="AQ239" s="1"/>
  <c r="AM239"/>
  <c r="AJ239"/>
  <c r="AI239"/>
  <c r="AG239"/>
  <c r="AF239"/>
  <c r="AD239"/>
  <c r="AC239"/>
  <c r="AA239"/>
  <c r="Z239"/>
  <c r="AW239" s="1"/>
  <c r="X239"/>
  <c r="W239"/>
  <c r="U239"/>
  <c r="T239"/>
  <c r="R239"/>
  <c r="Q239"/>
  <c r="AV239" s="1"/>
  <c r="O239"/>
  <c r="N239"/>
  <c r="L239"/>
  <c r="I239"/>
  <c r="H239"/>
  <c r="F239"/>
  <c r="AO238"/>
  <c r="AM238"/>
  <c r="AL238"/>
  <c r="AJ238"/>
  <c r="AI238"/>
  <c r="AX238" s="1"/>
  <c r="AG238"/>
  <c r="AF238"/>
  <c r="AD238"/>
  <c r="AC238"/>
  <c r="AA238"/>
  <c r="Z238"/>
  <c r="AW238" s="1"/>
  <c r="X238"/>
  <c r="W238"/>
  <c r="U238"/>
  <c r="T238"/>
  <c r="R238"/>
  <c r="Q238"/>
  <c r="AV238" s="1"/>
  <c r="O238"/>
  <c r="N238"/>
  <c r="L238"/>
  <c r="K238"/>
  <c r="I238"/>
  <c r="H238"/>
  <c r="AU238" s="1"/>
  <c r="F238"/>
  <c r="E238"/>
  <c r="AM237"/>
  <c r="AJ237"/>
  <c r="AK237" s="1"/>
  <c r="AI237"/>
  <c r="AG237"/>
  <c r="AH237" s="1"/>
  <c r="AF237"/>
  <c r="AD237"/>
  <c r="AC237"/>
  <c r="AA237"/>
  <c r="Z237"/>
  <c r="AW237" s="1"/>
  <c r="X237"/>
  <c r="W237"/>
  <c r="U237"/>
  <c r="T237"/>
  <c r="R237"/>
  <c r="Q237"/>
  <c r="AV237" s="1"/>
  <c r="L237"/>
  <c r="I237"/>
  <c r="H237"/>
  <c r="AX236"/>
  <c r="AW236"/>
  <c r="AV236"/>
  <c r="AU236"/>
  <c r="F236"/>
  <c r="E236"/>
  <c r="AX235"/>
  <c r="AW235"/>
  <c r="AV235"/>
  <c r="AU235"/>
  <c r="F235"/>
  <c r="E235"/>
  <c r="AX234"/>
  <c r="AW234"/>
  <c r="AV234"/>
  <c r="AU234"/>
  <c r="F234"/>
  <c r="E234"/>
  <c r="AX233"/>
  <c r="AW233"/>
  <c r="AV233"/>
  <c r="AU233"/>
  <c r="F233"/>
  <c r="E233"/>
  <c r="AO232"/>
  <c r="AL232"/>
  <c r="AI232"/>
  <c r="AX232" s="1"/>
  <c r="AF232"/>
  <c r="AC232"/>
  <c r="Z232"/>
  <c r="AW232" s="1"/>
  <c r="W232"/>
  <c r="T232"/>
  <c r="Q232"/>
  <c r="AV232" s="1"/>
  <c r="N232"/>
  <c r="K232"/>
  <c r="E232" s="1"/>
  <c r="H232"/>
  <c r="AU232" s="1"/>
  <c r="F232"/>
  <c r="AX231"/>
  <c r="AW231"/>
  <c r="AV231"/>
  <c r="AU231"/>
  <c r="F231"/>
  <c r="E231"/>
  <c r="AX230"/>
  <c r="AW230"/>
  <c r="AV230"/>
  <c r="AU230"/>
  <c r="AQ230"/>
  <c r="AN230"/>
  <c r="AH230"/>
  <c r="AE230"/>
  <c r="AB230"/>
  <c r="Y230"/>
  <c r="V230"/>
  <c r="S230"/>
  <c r="F230"/>
  <c r="E230"/>
  <c r="AX229"/>
  <c r="AW229"/>
  <c r="AV229"/>
  <c r="AU229"/>
  <c r="AQ229"/>
  <c r="AE229"/>
  <c r="AB229"/>
  <c r="Y229"/>
  <c r="V229"/>
  <c r="F229"/>
  <c r="E229"/>
  <c r="AX228"/>
  <c r="AW228"/>
  <c r="AV228"/>
  <c r="AU228"/>
  <c r="F228"/>
  <c r="E228"/>
  <c r="AQ227"/>
  <c r="AO227"/>
  <c r="AM227"/>
  <c r="AL227"/>
  <c r="AJ227"/>
  <c r="AI227"/>
  <c r="AX227" s="1"/>
  <c r="AG227"/>
  <c r="AF227"/>
  <c r="AD227"/>
  <c r="AC227"/>
  <c r="AA227"/>
  <c r="AB227" s="1"/>
  <c r="Z227"/>
  <c r="X227"/>
  <c r="W227"/>
  <c r="Y227" s="1"/>
  <c r="U227"/>
  <c r="T227"/>
  <c r="R227"/>
  <c r="Q227"/>
  <c r="AV227" s="1"/>
  <c r="N227"/>
  <c r="K227"/>
  <c r="H227"/>
  <c r="AU227" s="1"/>
  <c r="AX226"/>
  <c r="AW226"/>
  <c r="AV226"/>
  <c r="AU226"/>
  <c r="F226"/>
  <c r="E226"/>
  <c r="AW225"/>
  <c r="AV225"/>
  <c r="AQ225"/>
  <c r="AO240"/>
  <c r="AX225"/>
  <c r="AH225"/>
  <c r="AE225"/>
  <c r="AB225"/>
  <c r="Y225"/>
  <c r="V225"/>
  <c r="P225"/>
  <c r="K225"/>
  <c r="K240" s="1"/>
  <c r="F225"/>
  <c r="AW224"/>
  <c r="AV224"/>
  <c r="AQ224"/>
  <c r="AN224"/>
  <c r="AL224"/>
  <c r="AL239" s="1"/>
  <c r="AE224"/>
  <c r="AB224"/>
  <c r="P224"/>
  <c r="K224"/>
  <c r="K239" s="1"/>
  <c r="K237" s="1"/>
  <c r="F224"/>
  <c r="E224"/>
  <c r="G224" s="1"/>
  <c r="AX223"/>
  <c r="AW223"/>
  <c r="AV223"/>
  <c r="AU223"/>
  <c r="F223"/>
  <c r="E223"/>
  <c r="AO222"/>
  <c r="AQ222" s="1"/>
  <c r="AM222"/>
  <c r="AL222"/>
  <c r="AN222" s="1"/>
  <c r="AJ222"/>
  <c r="AI222"/>
  <c r="AG222"/>
  <c r="AF222"/>
  <c r="AD222"/>
  <c r="AC222"/>
  <c r="AA222"/>
  <c r="Z222"/>
  <c r="X222"/>
  <c r="W222"/>
  <c r="Y222" s="1"/>
  <c r="U222"/>
  <c r="T222"/>
  <c r="Q222"/>
  <c r="O222"/>
  <c r="N222"/>
  <c r="L222"/>
  <c r="K222"/>
  <c r="H222"/>
  <c r="AX221"/>
  <c r="AW221"/>
  <c r="AV221"/>
  <c r="AU221"/>
  <c r="AO220"/>
  <c r="AM220"/>
  <c r="AL220"/>
  <c r="AI220"/>
  <c r="AG220"/>
  <c r="AG246" s="1"/>
  <c r="AF220"/>
  <c r="AD220"/>
  <c r="AC220"/>
  <c r="AA220"/>
  <c r="Z220"/>
  <c r="AW220" s="1"/>
  <c r="X220"/>
  <c r="W220"/>
  <c r="U220"/>
  <c r="T220"/>
  <c r="R220"/>
  <c r="Q220"/>
  <c r="AV220" s="1"/>
  <c r="O220"/>
  <c r="N220"/>
  <c r="L220"/>
  <c r="F220" s="1"/>
  <c r="K220"/>
  <c r="H220"/>
  <c r="AO219"/>
  <c r="AQ219" s="1"/>
  <c r="AM219"/>
  <c r="AL219"/>
  <c r="AJ219"/>
  <c r="AI219"/>
  <c r="AX219" s="1"/>
  <c r="AG219"/>
  <c r="AF219"/>
  <c r="AD219"/>
  <c r="AC219"/>
  <c r="AA219"/>
  <c r="Z219"/>
  <c r="AW219" s="1"/>
  <c r="X219"/>
  <c r="W219"/>
  <c r="U219"/>
  <c r="T219"/>
  <c r="R219"/>
  <c r="Q219"/>
  <c r="O219"/>
  <c r="AT219" s="1"/>
  <c r="N219"/>
  <c r="L219"/>
  <c r="K219"/>
  <c r="H219"/>
  <c r="AO218"/>
  <c r="AM218"/>
  <c r="AL218"/>
  <c r="AJ218"/>
  <c r="AI218"/>
  <c r="AX218" s="1"/>
  <c r="AG218"/>
  <c r="AF218"/>
  <c r="AD218"/>
  <c r="AC218"/>
  <c r="AA218"/>
  <c r="Z218"/>
  <c r="AW218" s="1"/>
  <c r="X218"/>
  <c r="W218"/>
  <c r="U218"/>
  <c r="T218"/>
  <c r="R218"/>
  <c r="Q218"/>
  <c r="AV218" s="1"/>
  <c r="O218"/>
  <c r="N218"/>
  <c r="L218"/>
  <c r="K218"/>
  <c r="E218" s="1"/>
  <c r="H218"/>
  <c r="F218"/>
  <c r="AO217"/>
  <c r="AM217"/>
  <c r="AL217"/>
  <c r="AJ217"/>
  <c r="AI217"/>
  <c r="AX217" s="1"/>
  <c r="AG217"/>
  <c r="AF217"/>
  <c r="AD217"/>
  <c r="AC217"/>
  <c r="AA217"/>
  <c r="Z217"/>
  <c r="AW217" s="1"/>
  <c r="X217"/>
  <c r="W217"/>
  <c r="U217"/>
  <c r="T217"/>
  <c r="R217"/>
  <c r="Q217"/>
  <c r="AV217" s="1"/>
  <c r="O217"/>
  <c r="N217"/>
  <c r="L217"/>
  <c r="F217" s="1"/>
  <c r="K217"/>
  <c r="H217"/>
  <c r="AU217" s="1"/>
  <c r="AO216"/>
  <c r="AQ216" s="1"/>
  <c r="AM216"/>
  <c r="AL216"/>
  <c r="AJ216"/>
  <c r="AI216"/>
  <c r="AX216" s="1"/>
  <c r="AG216"/>
  <c r="AF216"/>
  <c r="AD216"/>
  <c r="AC216"/>
  <c r="AA216"/>
  <c r="Z216"/>
  <c r="AW216" s="1"/>
  <c r="X216"/>
  <c r="W216"/>
  <c r="U216"/>
  <c r="T216"/>
  <c r="R216"/>
  <c r="Q216"/>
  <c r="N216"/>
  <c r="L216"/>
  <c r="K216"/>
  <c r="H216"/>
  <c r="AX214"/>
  <c r="AW214"/>
  <c r="AV214"/>
  <c r="AU214"/>
  <c r="F214"/>
  <c r="E214"/>
  <c r="AX213"/>
  <c r="AW213"/>
  <c r="AV213"/>
  <c r="AU213"/>
  <c r="AQ213"/>
  <c r="AN213"/>
  <c r="Y213"/>
  <c r="V213"/>
  <c r="P213"/>
  <c r="F213"/>
  <c r="E213"/>
  <c r="AX212"/>
  <c r="AW212"/>
  <c r="AV212"/>
  <c r="AU212"/>
  <c r="F212"/>
  <c r="E212"/>
  <c r="AX211"/>
  <c r="AW211"/>
  <c r="AV211"/>
  <c r="AU211"/>
  <c r="F211"/>
  <c r="E211"/>
  <c r="AO210"/>
  <c r="AQ210" s="1"/>
  <c r="AM210"/>
  <c r="AL210"/>
  <c r="AN210" s="1"/>
  <c r="AJ210"/>
  <c r="AI210"/>
  <c r="AX210" s="1"/>
  <c r="AG210"/>
  <c r="AF210"/>
  <c r="AC210"/>
  <c r="Z210"/>
  <c r="AW210" s="1"/>
  <c r="X210"/>
  <c r="W210"/>
  <c r="U210"/>
  <c r="T210"/>
  <c r="V210" s="1"/>
  <c r="Q210"/>
  <c r="O210"/>
  <c r="AT210" s="1"/>
  <c r="N210"/>
  <c r="K210"/>
  <c r="H210"/>
  <c r="AX209"/>
  <c r="AW209"/>
  <c r="AV209"/>
  <c r="AU209"/>
  <c r="F209"/>
  <c r="E209"/>
  <c r="AX208"/>
  <c r="AW208"/>
  <c r="AV208"/>
  <c r="AU208"/>
  <c r="AQ208"/>
  <c r="AK208"/>
  <c r="F208"/>
  <c r="G208" s="1"/>
  <c r="E208"/>
  <c r="AX207"/>
  <c r="AW207"/>
  <c r="AV207"/>
  <c r="AU207"/>
  <c r="F207"/>
  <c r="E207"/>
  <c r="AX206"/>
  <c r="AW206"/>
  <c r="AV206"/>
  <c r="AU206"/>
  <c r="F206"/>
  <c r="E206"/>
  <c r="AO205"/>
  <c r="AQ205" s="1"/>
  <c r="AL205"/>
  <c r="AJ205"/>
  <c r="F205" s="1"/>
  <c r="AI205"/>
  <c r="AF205"/>
  <c r="AC205"/>
  <c r="Z205"/>
  <c r="AW205" s="1"/>
  <c r="W205"/>
  <c r="T205"/>
  <c r="Q205"/>
  <c r="N205"/>
  <c r="K205"/>
  <c r="H205"/>
  <c r="AU205" s="1"/>
  <c r="E205"/>
  <c r="AX204"/>
  <c r="AW204"/>
  <c r="AV204"/>
  <c r="AU204"/>
  <c r="F204"/>
  <c r="E204"/>
  <c r="AX203"/>
  <c r="AW203"/>
  <c r="AV203"/>
  <c r="AU203"/>
  <c r="AQ203"/>
  <c r="AN203"/>
  <c r="AK203"/>
  <c r="AB203"/>
  <c r="Y203"/>
  <c r="F203"/>
  <c r="E203"/>
  <c r="AX202"/>
  <c r="AW202"/>
  <c r="AV202"/>
  <c r="AU202"/>
  <c r="F202"/>
  <c r="E202"/>
  <c r="AX201"/>
  <c r="AW201"/>
  <c r="AV201"/>
  <c r="AU201"/>
  <c r="F201"/>
  <c r="E201"/>
  <c r="AQ200"/>
  <c r="AO200"/>
  <c r="AM200"/>
  <c r="AL200"/>
  <c r="AJ200"/>
  <c r="AK200" s="1"/>
  <c r="AI200"/>
  <c r="AX200" s="1"/>
  <c r="AF200"/>
  <c r="AC200"/>
  <c r="AA200"/>
  <c r="Z200"/>
  <c r="X200"/>
  <c r="Y200" s="1"/>
  <c r="W200"/>
  <c r="T200"/>
  <c r="Q200"/>
  <c r="N200"/>
  <c r="L200"/>
  <c r="K200"/>
  <c r="H200"/>
  <c r="F200"/>
  <c r="AX199"/>
  <c r="AW199"/>
  <c r="AV199"/>
  <c r="AU199"/>
  <c r="AO198"/>
  <c r="AL198"/>
  <c r="AI198"/>
  <c r="AX198" s="1"/>
  <c r="AF198"/>
  <c r="AD198"/>
  <c r="AC198"/>
  <c r="AA198"/>
  <c r="Z198"/>
  <c r="AW198" s="1"/>
  <c r="X198"/>
  <c r="W198"/>
  <c r="U198"/>
  <c r="T198"/>
  <c r="R198"/>
  <c r="Q198"/>
  <c r="AV198" s="1"/>
  <c r="O198"/>
  <c r="N198"/>
  <c r="L198"/>
  <c r="F198" s="1"/>
  <c r="K198"/>
  <c r="H198"/>
  <c r="AU198" s="1"/>
  <c r="AO197"/>
  <c r="AQ197" s="1"/>
  <c r="AM197"/>
  <c r="AL197"/>
  <c r="AN197" s="1"/>
  <c r="AJ197"/>
  <c r="AI197"/>
  <c r="AG197"/>
  <c r="AF197"/>
  <c r="AD197"/>
  <c r="AC197"/>
  <c r="AA197"/>
  <c r="Z197"/>
  <c r="AW197" s="1"/>
  <c r="X197"/>
  <c r="W197"/>
  <c r="Y197" s="1"/>
  <c r="U197"/>
  <c r="T197"/>
  <c r="T194" s="1"/>
  <c r="R197"/>
  <c r="Q197"/>
  <c r="O197"/>
  <c r="O194" s="1"/>
  <c r="N197"/>
  <c r="L197"/>
  <c r="K197"/>
  <c r="H197"/>
  <c r="AM196"/>
  <c r="AN196" s="1"/>
  <c r="AL196"/>
  <c r="AJ196"/>
  <c r="AI196"/>
  <c r="AG196"/>
  <c r="AF196"/>
  <c r="AD196"/>
  <c r="AC196"/>
  <c r="AA196"/>
  <c r="Z196"/>
  <c r="AW196" s="1"/>
  <c r="X196"/>
  <c r="Y196" s="1"/>
  <c r="W196"/>
  <c r="U196"/>
  <c r="T196"/>
  <c r="R196"/>
  <c r="S196" s="1"/>
  <c r="Q196"/>
  <c r="O196"/>
  <c r="N196"/>
  <c r="L196"/>
  <c r="M196" s="1"/>
  <c r="K196"/>
  <c r="H196"/>
  <c r="AU196" s="1"/>
  <c r="AO195"/>
  <c r="AM195"/>
  <c r="AL195"/>
  <c r="AL194" s="1"/>
  <c r="AJ195"/>
  <c r="AI195"/>
  <c r="AX195" s="1"/>
  <c r="AG195"/>
  <c r="AF195"/>
  <c r="AD195"/>
  <c r="AC195"/>
  <c r="AA195"/>
  <c r="Z195"/>
  <c r="AW195" s="1"/>
  <c r="X195"/>
  <c r="W195"/>
  <c r="U195"/>
  <c r="T195"/>
  <c r="R195"/>
  <c r="Q195"/>
  <c r="O195"/>
  <c r="N195"/>
  <c r="L195"/>
  <c r="F195" s="1"/>
  <c r="K195"/>
  <c r="H195"/>
  <c r="AU195" s="1"/>
  <c r="AM194"/>
  <c r="AJ194"/>
  <c r="AG194"/>
  <c r="AF194"/>
  <c r="AD194"/>
  <c r="AC194"/>
  <c r="AA194"/>
  <c r="Z194"/>
  <c r="AW194" s="1"/>
  <c r="X194"/>
  <c r="U194"/>
  <c r="R194"/>
  <c r="N194"/>
  <c r="H194"/>
  <c r="AX193"/>
  <c r="AW193"/>
  <c r="AV193"/>
  <c r="AU193"/>
  <c r="F193"/>
  <c r="E193"/>
  <c r="AX192"/>
  <c r="AW192"/>
  <c r="AV192"/>
  <c r="AU192"/>
  <c r="AN192"/>
  <c r="AK192"/>
  <c r="V192"/>
  <c r="S192"/>
  <c r="P192"/>
  <c r="F192"/>
  <c r="E192"/>
  <c r="AW191"/>
  <c r="AV191"/>
  <c r="AU191"/>
  <c r="AQ191"/>
  <c r="AX191"/>
  <c r="AN191"/>
  <c r="AK191"/>
  <c r="V191"/>
  <c r="S191"/>
  <c r="P191"/>
  <c r="M191"/>
  <c r="F191"/>
  <c r="E191"/>
  <c r="AX190"/>
  <c r="AW190"/>
  <c r="AV190"/>
  <c r="AU190"/>
  <c r="F190"/>
  <c r="E190"/>
  <c r="AO189"/>
  <c r="AQ189" s="1"/>
  <c r="AM189"/>
  <c r="AL189"/>
  <c r="AJ189"/>
  <c r="AI189"/>
  <c r="AX189" s="1"/>
  <c r="AF189"/>
  <c r="AW189" s="1"/>
  <c r="AC189"/>
  <c r="AA189"/>
  <c r="Z189"/>
  <c r="X189"/>
  <c r="W189"/>
  <c r="U189"/>
  <c r="T189"/>
  <c r="R189"/>
  <c r="S189" s="1"/>
  <c r="Q189"/>
  <c r="O189"/>
  <c r="N189"/>
  <c r="L189"/>
  <c r="K189"/>
  <c r="H189"/>
  <c r="AX188"/>
  <c r="AW188"/>
  <c r="AV188"/>
  <c r="AU188"/>
  <c r="F188"/>
  <c r="E188"/>
  <c r="AX187"/>
  <c r="AW187"/>
  <c r="AV187"/>
  <c r="AU187"/>
  <c r="AQ187"/>
  <c r="P187"/>
  <c r="F187"/>
  <c r="E187"/>
  <c r="AX186"/>
  <c r="AW186"/>
  <c r="AV186"/>
  <c r="AU186"/>
  <c r="F186"/>
  <c r="E186"/>
  <c r="AX185"/>
  <c r="AW185"/>
  <c r="AV185"/>
  <c r="AU185"/>
  <c r="F185"/>
  <c r="E185"/>
  <c r="AO184"/>
  <c r="AQ184" s="1"/>
  <c r="AL184"/>
  <c r="AI184"/>
  <c r="AF184"/>
  <c r="AC184"/>
  <c r="Z184"/>
  <c r="X184"/>
  <c r="W184"/>
  <c r="T184"/>
  <c r="AV184" s="1"/>
  <c r="Q184"/>
  <c r="O184"/>
  <c r="N184"/>
  <c r="K184"/>
  <c r="H184"/>
  <c r="F184"/>
  <c r="AX183"/>
  <c r="AW183"/>
  <c r="AV183"/>
  <c r="AU183"/>
  <c r="F183"/>
  <c r="E183"/>
  <c r="AX182"/>
  <c r="AW182"/>
  <c r="AV182"/>
  <c r="AU182"/>
  <c r="F182"/>
  <c r="E182"/>
  <c r="AX181"/>
  <c r="AW181"/>
  <c r="AV181"/>
  <c r="AU181"/>
  <c r="F181"/>
  <c r="E181"/>
  <c r="AX180"/>
  <c r="AW180"/>
  <c r="AV180"/>
  <c r="AU180"/>
  <c r="F180"/>
  <c r="E180"/>
  <c r="AO179"/>
  <c r="AL179"/>
  <c r="AI179"/>
  <c r="AF179"/>
  <c r="AC179"/>
  <c r="Z179"/>
  <c r="AW179" s="1"/>
  <c r="W179"/>
  <c r="T179"/>
  <c r="Q179"/>
  <c r="N179"/>
  <c r="K179"/>
  <c r="H179"/>
  <c r="AU179" s="1"/>
  <c r="F179"/>
  <c r="AX178"/>
  <c r="AW178"/>
  <c r="AV178"/>
  <c r="AU178"/>
  <c r="F178"/>
  <c r="E178"/>
  <c r="AX177"/>
  <c r="AW177"/>
  <c r="AV177"/>
  <c r="AU177"/>
  <c r="F177"/>
  <c r="E177"/>
  <c r="AX176"/>
  <c r="AW176"/>
  <c r="AV176"/>
  <c r="AU176"/>
  <c r="F176"/>
  <c r="E176"/>
  <c r="AX175"/>
  <c r="AW175"/>
  <c r="AV175"/>
  <c r="AU175"/>
  <c r="F175"/>
  <c r="E175"/>
  <c r="AO174"/>
  <c r="AL174"/>
  <c r="AI174"/>
  <c r="AX174" s="1"/>
  <c r="AF174"/>
  <c r="AC174"/>
  <c r="Z174"/>
  <c r="W174"/>
  <c r="T174"/>
  <c r="Q174"/>
  <c r="AV174" s="1"/>
  <c r="N174"/>
  <c r="K174"/>
  <c r="E174" s="1"/>
  <c r="H174"/>
  <c r="F174"/>
  <c r="AX173"/>
  <c r="AW173"/>
  <c r="AV173"/>
  <c r="AU173"/>
  <c r="F173"/>
  <c r="E173"/>
  <c r="AX172"/>
  <c r="AW172"/>
  <c r="AV172"/>
  <c r="AU172"/>
  <c r="AQ172"/>
  <c r="P172"/>
  <c r="F172"/>
  <c r="G172" s="1"/>
  <c r="E172"/>
  <c r="AX171"/>
  <c r="AW171"/>
  <c r="AV171"/>
  <c r="AU171"/>
  <c r="F171"/>
  <c r="E171"/>
  <c r="AX170"/>
  <c r="AW170"/>
  <c r="AV170"/>
  <c r="AU170"/>
  <c r="F170"/>
  <c r="E170"/>
  <c r="AO169"/>
  <c r="AQ169" s="1"/>
  <c r="AL169"/>
  <c r="AJ169"/>
  <c r="AI169"/>
  <c r="AF169"/>
  <c r="AC169"/>
  <c r="Z169"/>
  <c r="AW169" s="1"/>
  <c r="W169"/>
  <c r="T169"/>
  <c r="AV169" s="1"/>
  <c r="Q169"/>
  <c r="O169"/>
  <c r="AT169" s="1"/>
  <c r="N169"/>
  <c r="K169"/>
  <c r="H169"/>
  <c r="F169"/>
  <c r="AX168"/>
  <c r="AW168"/>
  <c r="AV168"/>
  <c r="AU168"/>
  <c r="AO167"/>
  <c r="AM167"/>
  <c r="AL167"/>
  <c r="AX167" s="1"/>
  <c r="AI167"/>
  <c r="AF167"/>
  <c r="AD167"/>
  <c r="AC167"/>
  <c r="Z167"/>
  <c r="X167"/>
  <c r="W167"/>
  <c r="U167"/>
  <c r="T167"/>
  <c r="R167"/>
  <c r="Q167"/>
  <c r="AV167" s="1"/>
  <c r="O167"/>
  <c r="N167"/>
  <c r="L167"/>
  <c r="K167"/>
  <c r="I167"/>
  <c r="H167"/>
  <c r="AU167" s="1"/>
  <c r="F167"/>
  <c r="AO166"/>
  <c r="AQ166" s="1"/>
  <c r="AM166"/>
  <c r="AN166" s="1"/>
  <c r="AL166"/>
  <c r="AL163" s="1"/>
  <c r="AN163" s="1"/>
  <c r="AJ166"/>
  <c r="AI166"/>
  <c r="AX166" s="1"/>
  <c r="AG166"/>
  <c r="AH166" s="1"/>
  <c r="AF166"/>
  <c r="AD166"/>
  <c r="AC166"/>
  <c r="AA166"/>
  <c r="AB166" s="1"/>
  <c r="Z166"/>
  <c r="AW166" s="1"/>
  <c r="X166"/>
  <c r="W166"/>
  <c r="U166"/>
  <c r="V166" s="1"/>
  <c r="T166"/>
  <c r="R166"/>
  <c r="Q166"/>
  <c r="AV166" s="1"/>
  <c r="O166"/>
  <c r="N166"/>
  <c r="N163" s="1"/>
  <c r="L166"/>
  <c r="I166"/>
  <c r="H166"/>
  <c r="AO165"/>
  <c r="AM165"/>
  <c r="AN165" s="1"/>
  <c r="AL165"/>
  <c r="AJ165"/>
  <c r="AI165"/>
  <c r="AX165" s="1"/>
  <c r="AG165"/>
  <c r="AH165" s="1"/>
  <c r="AF165"/>
  <c r="AD165"/>
  <c r="AC165"/>
  <c r="AA165"/>
  <c r="AB165" s="1"/>
  <c r="Z165"/>
  <c r="X165"/>
  <c r="W165"/>
  <c r="U165"/>
  <c r="T165"/>
  <c r="R165"/>
  <c r="S165" s="1"/>
  <c r="Q165"/>
  <c r="AV165" s="1"/>
  <c r="O165"/>
  <c r="AT165" s="1"/>
  <c r="N165"/>
  <c r="L165"/>
  <c r="M165" s="1"/>
  <c r="K165"/>
  <c r="I165"/>
  <c r="H165"/>
  <c r="E165" s="1"/>
  <c r="AO164"/>
  <c r="AO163" s="1"/>
  <c r="AQ163" s="1"/>
  <c r="AM164"/>
  <c r="AL164"/>
  <c r="AJ164"/>
  <c r="AI164"/>
  <c r="AI163" s="1"/>
  <c r="AG164"/>
  <c r="AF164"/>
  <c r="AD164"/>
  <c r="AC164"/>
  <c r="AC163" s="1"/>
  <c r="AA164"/>
  <c r="Z164"/>
  <c r="AW164" s="1"/>
  <c r="X164"/>
  <c r="W164"/>
  <c r="W163" s="1"/>
  <c r="U164"/>
  <c r="T164"/>
  <c r="R164"/>
  <c r="Q164"/>
  <c r="Q163" s="1"/>
  <c r="O164"/>
  <c r="N164"/>
  <c r="L164"/>
  <c r="K164"/>
  <c r="I164"/>
  <c r="H164"/>
  <c r="AU164" s="1"/>
  <c r="F164"/>
  <c r="E164"/>
  <c r="AM163"/>
  <c r="AJ163"/>
  <c r="AK163" s="1"/>
  <c r="AG163"/>
  <c r="AF163"/>
  <c r="AD163"/>
  <c r="AE163" s="1"/>
  <c r="AA163"/>
  <c r="Z163"/>
  <c r="AW163" s="1"/>
  <c r="X163"/>
  <c r="Y163" s="1"/>
  <c r="U163"/>
  <c r="T163"/>
  <c r="R163"/>
  <c r="S163" s="1"/>
  <c r="L163"/>
  <c r="H163"/>
  <c r="AX162"/>
  <c r="AW162"/>
  <c r="AV162"/>
  <c r="AU162"/>
  <c r="F162"/>
  <c r="E162"/>
  <c r="AX161"/>
  <c r="AW161"/>
  <c r="AV161"/>
  <c r="AU161"/>
  <c r="F161"/>
  <c r="E161"/>
  <c r="AX160"/>
  <c r="AW160"/>
  <c r="AV160"/>
  <c r="AU160"/>
  <c r="F160"/>
  <c r="E160"/>
  <c r="AX159"/>
  <c r="AW159"/>
  <c r="AV159"/>
  <c r="AU159"/>
  <c r="F159"/>
  <c r="E159"/>
  <c r="AO158"/>
  <c r="AL158"/>
  <c r="AI158"/>
  <c r="AF158"/>
  <c r="AC158"/>
  <c r="Z158"/>
  <c r="AW158" s="1"/>
  <c r="W158"/>
  <c r="T158"/>
  <c r="Q158"/>
  <c r="N158"/>
  <c r="K158"/>
  <c r="H158"/>
  <c r="AU158" s="1"/>
  <c r="F158"/>
  <c r="AX157"/>
  <c r="AW157"/>
  <c r="AV157"/>
  <c r="AU157"/>
  <c r="F157"/>
  <c r="E157"/>
  <c r="AX156"/>
  <c r="AW156"/>
  <c r="AV156"/>
  <c r="AU156"/>
  <c r="AQ156"/>
  <c r="AN156"/>
  <c r="AK156"/>
  <c r="AH156"/>
  <c r="AE156"/>
  <c r="AB156"/>
  <c r="Y156"/>
  <c r="V156"/>
  <c r="S156"/>
  <c r="P156"/>
  <c r="M156"/>
  <c r="J156"/>
  <c r="F156"/>
  <c r="E156"/>
  <c r="AX155"/>
  <c r="AW155"/>
  <c r="AV155"/>
  <c r="AU155"/>
  <c r="AN155"/>
  <c r="AK155"/>
  <c r="AH155"/>
  <c r="AE155"/>
  <c r="AB155"/>
  <c r="V155"/>
  <c r="P155"/>
  <c r="M155"/>
  <c r="J155"/>
  <c r="F155"/>
  <c r="E155"/>
  <c r="AX154"/>
  <c r="AW154"/>
  <c r="AV154"/>
  <c r="AU154"/>
  <c r="F154"/>
  <c r="E154"/>
  <c r="AO153"/>
  <c r="AQ153" s="1"/>
  <c r="AM153"/>
  <c r="AL153"/>
  <c r="AN153" s="1"/>
  <c r="AJ153"/>
  <c r="AI153"/>
  <c r="AX153" s="1"/>
  <c r="AG153"/>
  <c r="AF153"/>
  <c r="AH153" s="1"/>
  <c r="AD153"/>
  <c r="AC153"/>
  <c r="AA153"/>
  <c r="Z153"/>
  <c r="AW153" s="1"/>
  <c r="X153"/>
  <c r="W153"/>
  <c r="U153"/>
  <c r="T153"/>
  <c r="V153" s="1"/>
  <c r="R153"/>
  <c r="Q153"/>
  <c r="AV153" s="1"/>
  <c r="O153"/>
  <c r="AT153" s="1"/>
  <c r="N153"/>
  <c r="L153"/>
  <c r="K153"/>
  <c r="I153"/>
  <c r="H153"/>
  <c r="E153" s="1"/>
  <c r="F153"/>
  <c r="AX152"/>
  <c r="AW152"/>
  <c r="AV152"/>
  <c r="AU152"/>
  <c r="F152"/>
  <c r="E152"/>
  <c r="AX151"/>
  <c r="AW151"/>
  <c r="AV151"/>
  <c r="AU151"/>
  <c r="AQ151"/>
  <c r="AN151"/>
  <c r="AK151"/>
  <c r="AH151"/>
  <c r="AE151"/>
  <c r="AB151"/>
  <c r="Y151"/>
  <c r="V151"/>
  <c r="S151"/>
  <c r="P151"/>
  <c r="M151"/>
  <c r="J151"/>
  <c r="F151"/>
  <c r="E151"/>
  <c r="AX150"/>
  <c r="AW150"/>
  <c r="AV150"/>
  <c r="AU150"/>
  <c r="F150"/>
  <c r="E150"/>
  <c r="AX149"/>
  <c r="AW149"/>
  <c r="AV149"/>
  <c r="AU149"/>
  <c r="F149"/>
  <c r="E149"/>
  <c r="AO148"/>
  <c r="AQ148" s="1"/>
  <c r="AM148"/>
  <c r="AN148" s="1"/>
  <c r="AL148"/>
  <c r="AJ148"/>
  <c r="AI148"/>
  <c r="AX148" s="1"/>
  <c r="AG148"/>
  <c r="AH148" s="1"/>
  <c r="AF148"/>
  <c r="AD148"/>
  <c r="AC148"/>
  <c r="AA148"/>
  <c r="AB148" s="1"/>
  <c r="Z148"/>
  <c r="AW148" s="1"/>
  <c r="X148"/>
  <c r="W148"/>
  <c r="U148"/>
  <c r="V148" s="1"/>
  <c r="T148"/>
  <c r="R148"/>
  <c r="Q148"/>
  <c r="AV148" s="1"/>
  <c r="O148"/>
  <c r="N148"/>
  <c r="L148"/>
  <c r="K148"/>
  <c r="I148"/>
  <c r="J148" s="1"/>
  <c r="H148"/>
  <c r="AU148" s="1"/>
  <c r="E148"/>
  <c r="AX147"/>
  <c r="AW147"/>
  <c r="AV147"/>
  <c r="AU147"/>
  <c r="F147"/>
  <c r="E147"/>
  <c r="AX146"/>
  <c r="AW146"/>
  <c r="AV146"/>
  <c r="AU146"/>
  <c r="AQ146"/>
  <c r="AK146"/>
  <c r="AH146"/>
  <c r="F146"/>
  <c r="E146"/>
  <c r="AX145"/>
  <c r="AW145"/>
  <c r="AV145"/>
  <c r="AU145"/>
  <c r="F145"/>
  <c r="E145"/>
  <c r="AX144"/>
  <c r="AW144"/>
  <c r="AV144"/>
  <c r="AU144"/>
  <c r="F144"/>
  <c r="E144"/>
  <c r="AQ143"/>
  <c r="AO143"/>
  <c r="AL143"/>
  <c r="AJ143"/>
  <c r="AI143"/>
  <c r="AX143" s="1"/>
  <c r="AG143"/>
  <c r="AF143"/>
  <c r="AH143" s="1"/>
  <c r="AC143"/>
  <c r="Z143"/>
  <c r="AW143" s="1"/>
  <c r="X143"/>
  <c r="W143"/>
  <c r="T143"/>
  <c r="Q143"/>
  <c r="AV143" s="1"/>
  <c r="O143"/>
  <c r="N143"/>
  <c r="K143"/>
  <c r="H143"/>
  <c r="E143" s="1"/>
  <c r="AX142"/>
  <c r="AW142"/>
  <c r="AV142"/>
  <c r="AU142"/>
  <c r="F142"/>
  <c r="E142"/>
  <c r="AX141"/>
  <c r="AW141"/>
  <c r="AV141"/>
  <c r="AU141"/>
  <c r="AH141"/>
  <c r="F141"/>
  <c r="G141" s="1"/>
  <c r="E141"/>
  <c r="AX140"/>
  <c r="AW140"/>
  <c r="AV140"/>
  <c r="AU140"/>
  <c r="F140"/>
  <c r="E140"/>
  <c r="AX139"/>
  <c r="AW139"/>
  <c r="AV139"/>
  <c r="AU139"/>
  <c r="F139"/>
  <c r="E139"/>
  <c r="AO138"/>
  <c r="AL138"/>
  <c r="AJ138"/>
  <c r="AI138"/>
  <c r="AG138"/>
  <c r="AH138" s="1"/>
  <c r="AF138"/>
  <c r="AC138"/>
  <c r="Z138"/>
  <c r="W138"/>
  <c r="T138"/>
  <c r="Q138"/>
  <c r="AV138" s="1"/>
  <c r="N138"/>
  <c r="K138"/>
  <c r="H138"/>
  <c r="E138"/>
  <c r="AX137"/>
  <c r="AW137"/>
  <c r="AV137"/>
  <c r="AU137"/>
  <c r="F137"/>
  <c r="E137"/>
  <c r="AX136"/>
  <c r="AW136"/>
  <c r="AV136"/>
  <c r="AK136"/>
  <c r="K136"/>
  <c r="F136"/>
  <c r="E136"/>
  <c r="G136" s="1"/>
  <c r="AX135"/>
  <c r="AW135"/>
  <c r="AV135"/>
  <c r="AU135"/>
  <c r="F135"/>
  <c r="E135"/>
  <c r="AX134"/>
  <c r="AW134"/>
  <c r="AV134"/>
  <c r="AU134"/>
  <c r="F134"/>
  <c r="E134"/>
  <c r="AO133"/>
  <c r="AL133"/>
  <c r="AJ133"/>
  <c r="AI133"/>
  <c r="AX133" s="1"/>
  <c r="AG133"/>
  <c r="AF133"/>
  <c r="AC133"/>
  <c r="Z133"/>
  <c r="AW133" s="1"/>
  <c r="W133"/>
  <c r="T133"/>
  <c r="Q133"/>
  <c r="N133"/>
  <c r="AT133" s="1"/>
  <c r="L133"/>
  <c r="K133"/>
  <c r="AU133" s="1"/>
  <c r="H133"/>
  <c r="J133" s="1"/>
  <c r="F133"/>
  <c r="AX132"/>
  <c r="AW132"/>
  <c r="AV132"/>
  <c r="AU132"/>
  <c r="AW131"/>
  <c r="AO131"/>
  <c r="AM131"/>
  <c r="AL131"/>
  <c r="AI131"/>
  <c r="AX131" s="1"/>
  <c r="AF131"/>
  <c r="AD131"/>
  <c r="AC131"/>
  <c r="AA131"/>
  <c r="Z131"/>
  <c r="X131"/>
  <c r="W131"/>
  <c r="U131"/>
  <c r="T131"/>
  <c r="R131"/>
  <c r="Q131"/>
  <c r="AV131" s="1"/>
  <c r="O131"/>
  <c r="N131"/>
  <c r="L131"/>
  <c r="F131" s="1"/>
  <c r="K131"/>
  <c r="H131"/>
  <c r="E131" s="1"/>
  <c r="AM130"/>
  <c r="AJ130"/>
  <c r="AI130"/>
  <c r="AG130"/>
  <c r="AF130"/>
  <c r="AH130" s="1"/>
  <c r="AD130"/>
  <c r="AC130"/>
  <c r="AA130"/>
  <c r="Z130"/>
  <c r="AW130" s="1"/>
  <c r="X130"/>
  <c r="U130"/>
  <c r="T130"/>
  <c r="R130"/>
  <c r="O130"/>
  <c r="F130" s="1"/>
  <c r="L130"/>
  <c r="K130"/>
  <c r="I130"/>
  <c r="H130"/>
  <c r="AM129"/>
  <c r="AL129"/>
  <c r="AJ129"/>
  <c r="AG129"/>
  <c r="AH129" s="1"/>
  <c r="AF129"/>
  <c r="AD129"/>
  <c r="AC129"/>
  <c r="AA129"/>
  <c r="X129"/>
  <c r="W129"/>
  <c r="Y129" s="1"/>
  <c r="U129"/>
  <c r="R129"/>
  <c r="O129"/>
  <c r="AT129" s="1"/>
  <c r="N129"/>
  <c r="L129"/>
  <c r="K129"/>
  <c r="I129"/>
  <c r="H129"/>
  <c r="AU129" s="1"/>
  <c r="AO128"/>
  <c r="AM128"/>
  <c r="AL128"/>
  <c r="AJ128"/>
  <c r="AJ127" s="1"/>
  <c r="AI128"/>
  <c r="AX128" s="1"/>
  <c r="AG128"/>
  <c r="AF128"/>
  <c r="AD128"/>
  <c r="AC128"/>
  <c r="AA128"/>
  <c r="Z128"/>
  <c r="AW128" s="1"/>
  <c r="X128"/>
  <c r="X127" s="1"/>
  <c r="W128"/>
  <c r="U128"/>
  <c r="T128"/>
  <c r="R128"/>
  <c r="R127" s="1"/>
  <c r="Q128"/>
  <c r="AV128" s="1"/>
  <c r="O128"/>
  <c r="N128"/>
  <c r="L128"/>
  <c r="F128" s="1"/>
  <c r="K128"/>
  <c r="H128"/>
  <c r="H127" s="1"/>
  <c r="AM127"/>
  <c r="AG127"/>
  <c r="AF127"/>
  <c r="AD127"/>
  <c r="AE127" s="1"/>
  <c r="AC127"/>
  <c r="AA127"/>
  <c r="U127"/>
  <c r="AX126"/>
  <c r="AW126"/>
  <c r="AV126"/>
  <c r="AU126"/>
  <c r="F126"/>
  <c r="E126"/>
  <c r="AX125"/>
  <c r="AW125"/>
  <c r="AV125"/>
  <c r="AU125"/>
  <c r="F125"/>
  <c r="E125"/>
  <c r="AU124"/>
  <c r="AO124"/>
  <c r="AQ124" s="1"/>
  <c r="AN124"/>
  <c r="AI124"/>
  <c r="AI129" s="1"/>
  <c r="AE124"/>
  <c r="Z124"/>
  <c r="Z129" s="1"/>
  <c r="Y124"/>
  <c r="V124"/>
  <c r="T124"/>
  <c r="T129" s="1"/>
  <c r="T127" s="1"/>
  <c r="S124"/>
  <c r="Q124"/>
  <c r="Q129" s="1"/>
  <c r="F124"/>
  <c r="E124"/>
  <c r="AX123"/>
  <c r="AW123"/>
  <c r="AV123"/>
  <c r="AU123"/>
  <c r="F123"/>
  <c r="E123"/>
  <c r="AO122"/>
  <c r="AQ122" s="1"/>
  <c r="AM122"/>
  <c r="AN122" s="1"/>
  <c r="AL122"/>
  <c r="AJ122"/>
  <c r="F122" s="1"/>
  <c r="AF122"/>
  <c r="AD122"/>
  <c r="AC122"/>
  <c r="AE122" s="1"/>
  <c r="AA122"/>
  <c r="Z122"/>
  <c r="AW122" s="1"/>
  <c r="X122"/>
  <c r="W122"/>
  <c r="Y122" s="1"/>
  <c r="U122"/>
  <c r="T122"/>
  <c r="R122"/>
  <c r="Q122"/>
  <c r="AV122" s="1"/>
  <c r="O122"/>
  <c r="N122"/>
  <c r="L122"/>
  <c r="H122"/>
  <c r="AU122" s="1"/>
  <c r="AX121"/>
  <c r="AW121"/>
  <c r="AV121"/>
  <c r="AU121"/>
  <c r="F121"/>
  <c r="E121"/>
  <c r="AX120"/>
  <c r="AW120"/>
  <c r="AV120"/>
  <c r="AU120"/>
  <c r="AQ120"/>
  <c r="AN120"/>
  <c r="AK120"/>
  <c r="AH120"/>
  <c r="Y120"/>
  <c r="V120"/>
  <c r="S120"/>
  <c r="P120"/>
  <c r="M120"/>
  <c r="F120"/>
  <c r="E120"/>
  <c r="AX119"/>
  <c r="AW119"/>
  <c r="AV119"/>
  <c r="AU119"/>
  <c r="F119"/>
  <c r="E119"/>
  <c r="AX118"/>
  <c r="AW118"/>
  <c r="AV118"/>
  <c r="AU118"/>
  <c r="F118"/>
  <c r="E118"/>
  <c r="AO117"/>
  <c r="AQ117" s="1"/>
  <c r="AM117"/>
  <c r="AL117"/>
  <c r="AJ117"/>
  <c r="AK117" s="1"/>
  <c r="AI117"/>
  <c r="AX117" s="1"/>
  <c r="AG117"/>
  <c r="AF117"/>
  <c r="AD117"/>
  <c r="AC117"/>
  <c r="AA117"/>
  <c r="Z117"/>
  <c r="AW117" s="1"/>
  <c r="X117"/>
  <c r="Y117" s="1"/>
  <c r="W117"/>
  <c r="U117"/>
  <c r="T117"/>
  <c r="R117"/>
  <c r="S117" s="1"/>
  <c r="Q117"/>
  <c r="AV117" s="1"/>
  <c r="O117"/>
  <c r="N117"/>
  <c r="AT117" s="1"/>
  <c r="L117"/>
  <c r="M117" s="1"/>
  <c r="I117"/>
  <c r="H117"/>
  <c r="AU117" s="1"/>
  <c r="AX116"/>
  <c r="AW116"/>
  <c r="AV116"/>
  <c r="AU116"/>
  <c r="F116"/>
  <c r="E116"/>
  <c r="AX115"/>
  <c r="AW115"/>
  <c r="AV115"/>
  <c r="AU115"/>
  <c r="AQ115"/>
  <c r="AN115"/>
  <c r="AK115"/>
  <c r="AH115"/>
  <c r="AE115"/>
  <c r="AB115"/>
  <c r="Y115"/>
  <c r="V115"/>
  <c r="S115"/>
  <c r="P115"/>
  <c r="M115"/>
  <c r="F115"/>
  <c r="E115"/>
  <c r="AX114"/>
  <c r="AW114"/>
  <c r="AV114"/>
  <c r="AU114"/>
  <c r="F114"/>
  <c r="E114"/>
  <c r="AX113"/>
  <c r="AW113"/>
  <c r="AV113"/>
  <c r="AU113"/>
  <c r="F113"/>
  <c r="E113"/>
  <c r="AQ112"/>
  <c r="AO112"/>
  <c r="AM112"/>
  <c r="AL112"/>
  <c r="AJ112"/>
  <c r="AK112" s="1"/>
  <c r="AI112"/>
  <c r="AX112" s="1"/>
  <c r="AG112"/>
  <c r="AF112"/>
  <c r="AD112"/>
  <c r="AE112" s="1"/>
  <c r="AC112"/>
  <c r="AA112"/>
  <c r="Z112"/>
  <c r="AW112" s="1"/>
  <c r="X112"/>
  <c r="Y112" s="1"/>
  <c r="W112"/>
  <c r="U112"/>
  <c r="T112"/>
  <c r="R112"/>
  <c r="Q112"/>
  <c r="AV112" s="1"/>
  <c r="O112"/>
  <c r="AT112" s="1"/>
  <c r="N112"/>
  <c r="L112"/>
  <c r="K112"/>
  <c r="I112"/>
  <c r="H112"/>
  <c r="E112" s="1"/>
  <c r="AX111"/>
  <c r="AW111"/>
  <c r="AV111"/>
  <c r="AU111"/>
  <c r="F111"/>
  <c r="E111"/>
  <c r="AW110"/>
  <c r="AV110"/>
  <c r="AU110"/>
  <c r="AO110"/>
  <c r="AO130" s="1"/>
  <c r="AQ130" s="1"/>
  <c r="AN110"/>
  <c r="AK110"/>
  <c r="AH110"/>
  <c r="AE110"/>
  <c r="AB110"/>
  <c r="Y110"/>
  <c r="V110"/>
  <c r="S110"/>
  <c r="P110"/>
  <c r="M110"/>
  <c r="J110"/>
  <c r="F110"/>
  <c r="E110"/>
  <c r="G110" s="1"/>
  <c r="AW109"/>
  <c r="AV109"/>
  <c r="AU109"/>
  <c r="AO109"/>
  <c r="AX109" s="1"/>
  <c r="AN109"/>
  <c r="AK109"/>
  <c r="AH109"/>
  <c r="AE109"/>
  <c r="AB109"/>
  <c r="Y109"/>
  <c r="V109"/>
  <c r="S109"/>
  <c r="P109"/>
  <c r="M109"/>
  <c r="J109"/>
  <c r="F109"/>
  <c r="AX108"/>
  <c r="AW108"/>
  <c r="AV108"/>
  <c r="AU108"/>
  <c r="F108"/>
  <c r="E108"/>
  <c r="AO107"/>
  <c r="AQ107" s="1"/>
  <c r="AM107"/>
  <c r="AL107"/>
  <c r="AJ107"/>
  <c r="AI107"/>
  <c r="AX107" s="1"/>
  <c r="AG107"/>
  <c r="AF107"/>
  <c r="AD107"/>
  <c r="AC107"/>
  <c r="AE107" s="1"/>
  <c r="AA107"/>
  <c r="Z107"/>
  <c r="AW107" s="1"/>
  <c r="X107"/>
  <c r="W107"/>
  <c r="Y107" s="1"/>
  <c r="U107"/>
  <c r="T107"/>
  <c r="R107"/>
  <c r="Q107"/>
  <c r="AV107" s="1"/>
  <c r="O107"/>
  <c r="AT107" s="1"/>
  <c r="N107"/>
  <c r="L107"/>
  <c r="K107"/>
  <c r="M107" s="1"/>
  <c r="I107"/>
  <c r="H107"/>
  <c r="AU107" s="1"/>
  <c r="AX106"/>
  <c r="AW106"/>
  <c r="AV106"/>
  <c r="AU106"/>
  <c r="F106"/>
  <c r="E106"/>
  <c r="AX105"/>
  <c r="AW105"/>
  <c r="AV105"/>
  <c r="AQ105"/>
  <c r="Y105"/>
  <c r="S105"/>
  <c r="F105"/>
  <c r="AX104"/>
  <c r="AW104"/>
  <c r="AV104"/>
  <c r="AU104"/>
  <c r="F104"/>
  <c r="E104"/>
  <c r="AX103"/>
  <c r="AW103"/>
  <c r="AV103"/>
  <c r="AU103"/>
  <c r="F103"/>
  <c r="E103"/>
  <c r="AO102"/>
  <c r="AQ102" s="1"/>
  <c r="AL102"/>
  <c r="AI102"/>
  <c r="AX102" s="1"/>
  <c r="AG102"/>
  <c r="AF102"/>
  <c r="AC102"/>
  <c r="Z102"/>
  <c r="AW102" s="1"/>
  <c r="X102"/>
  <c r="W102"/>
  <c r="U102"/>
  <c r="T102"/>
  <c r="R102"/>
  <c r="Q102"/>
  <c r="AV102" s="1"/>
  <c r="O102"/>
  <c r="N102"/>
  <c r="AT102" s="1"/>
  <c r="K102"/>
  <c r="H102"/>
  <c r="AX101"/>
  <c r="AW101"/>
  <c r="AV101"/>
  <c r="AU101"/>
  <c r="F101"/>
  <c r="E101"/>
  <c r="AX100"/>
  <c r="AW100"/>
  <c r="AV100"/>
  <c r="AU100"/>
  <c r="AQ100"/>
  <c r="AH100"/>
  <c r="F100"/>
  <c r="E100"/>
  <c r="AX99"/>
  <c r="AW99"/>
  <c r="AV99"/>
  <c r="AU99"/>
  <c r="F99"/>
  <c r="E99"/>
  <c r="AX98"/>
  <c r="AW98"/>
  <c r="AV98"/>
  <c r="AU98"/>
  <c r="F98"/>
  <c r="E98"/>
  <c r="AO97"/>
  <c r="AQ97" s="1"/>
  <c r="AL97"/>
  <c r="AI97"/>
  <c r="AX97" s="1"/>
  <c r="AG97"/>
  <c r="AF97"/>
  <c r="AH97" s="1"/>
  <c r="AC97"/>
  <c r="Z97"/>
  <c r="AW97" s="1"/>
  <c r="X97"/>
  <c r="W97"/>
  <c r="T97"/>
  <c r="Q97"/>
  <c r="AV97" s="1"/>
  <c r="N97"/>
  <c r="K97"/>
  <c r="E97" s="1"/>
  <c r="H97"/>
  <c r="F97"/>
  <c r="AX96"/>
  <c r="AW96"/>
  <c r="AV96"/>
  <c r="AU96"/>
  <c r="F96"/>
  <c r="E96"/>
  <c r="AX95"/>
  <c r="AW95"/>
  <c r="AV95"/>
  <c r="AU95"/>
  <c r="AQ95"/>
  <c r="AN95"/>
  <c r="AH95"/>
  <c r="AB95"/>
  <c r="Y95"/>
  <c r="V95"/>
  <c r="S95"/>
  <c r="M95"/>
  <c r="F95"/>
  <c r="E95"/>
  <c r="G95" s="1"/>
  <c r="AX94"/>
  <c r="AW94"/>
  <c r="AV94"/>
  <c r="AU94"/>
  <c r="AN94"/>
  <c r="AE94"/>
  <c r="AB94"/>
  <c r="Y94"/>
  <c r="F94"/>
  <c r="E94"/>
  <c r="AX93"/>
  <c r="AW93"/>
  <c r="AV93"/>
  <c r="AU93"/>
  <c r="F93"/>
  <c r="E93"/>
  <c r="AO92"/>
  <c r="AQ92" s="1"/>
  <c r="AM92"/>
  <c r="AN92" s="1"/>
  <c r="AL92"/>
  <c r="AJ92"/>
  <c r="AI92"/>
  <c r="AX92" s="1"/>
  <c r="AG92"/>
  <c r="AF92"/>
  <c r="AD92"/>
  <c r="AE92" s="1"/>
  <c r="AC92"/>
  <c r="AA92"/>
  <c r="Z92"/>
  <c r="AW92" s="1"/>
  <c r="X92"/>
  <c r="Y92" s="1"/>
  <c r="W92"/>
  <c r="U92"/>
  <c r="T92"/>
  <c r="R92"/>
  <c r="S92" s="1"/>
  <c r="Q92"/>
  <c r="AV92" s="1"/>
  <c r="O92"/>
  <c r="N92"/>
  <c r="L92"/>
  <c r="M92" s="1"/>
  <c r="K92"/>
  <c r="H92"/>
  <c r="AU92" s="1"/>
  <c r="AX91"/>
  <c r="AW91"/>
  <c r="AV91"/>
  <c r="AU91"/>
  <c r="F91"/>
  <c r="E91"/>
  <c r="AX90"/>
  <c r="AW90"/>
  <c r="AV90"/>
  <c r="AU90"/>
  <c r="F90"/>
  <c r="E90"/>
  <c r="AX89"/>
  <c r="AW89"/>
  <c r="AV89"/>
  <c r="AU89"/>
  <c r="F89"/>
  <c r="E89"/>
  <c r="AX88"/>
  <c r="AW88"/>
  <c r="AV88"/>
  <c r="AU88"/>
  <c r="F88"/>
  <c r="E88"/>
  <c r="AO87"/>
  <c r="AL87"/>
  <c r="AI87"/>
  <c r="AF87"/>
  <c r="AC87"/>
  <c r="Z87"/>
  <c r="AW87" s="1"/>
  <c r="W87"/>
  <c r="T87"/>
  <c r="Q87"/>
  <c r="N87"/>
  <c r="K87"/>
  <c r="H87"/>
  <c r="AU87" s="1"/>
  <c r="F87"/>
  <c r="AX86"/>
  <c r="AW86"/>
  <c r="AV86"/>
  <c r="AU86"/>
  <c r="F86"/>
  <c r="E86"/>
  <c r="AX85"/>
  <c r="AW85"/>
  <c r="AV85"/>
  <c r="AU85"/>
  <c r="AQ85"/>
  <c r="AN85"/>
  <c r="AL130"/>
  <c r="AK85"/>
  <c r="AE85"/>
  <c r="Y85"/>
  <c r="W85"/>
  <c r="W130" s="1"/>
  <c r="W127" s="1"/>
  <c r="S85"/>
  <c r="Q85"/>
  <c r="Q130" s="1"/>
  <c r="AV130" s="1"/>
  <c r="J85"/>
  <c r="F85"/>
  <c r="E85"/>
  <c r="AX84"/>
  <c r="AW84"/>
  <c r="AV84"/>
  <c r="AU84"/>
  <c r="F84"/>
  <c r="E84"/>
  <c r="AX83"/>
  <c r="AW83"/>
  <c r="AV83"/>
  <c r="AU83"/>
  <c r="F83"/>
  <c r="E83"/>
  <c r="AO82"/>
  <c r="AQ82" s="1"/>
  <c r="AM82"/>
  <c r="AN82" s="1"/>
  <c r="AL82"/>
  <c r="AJ82"/>
  <c r="AI82"/>
  <c r="AX82" s="1"/>
  <c r="AF82"/>
  <c r="AD82"/>
  <c r="AC82"/>
  <c r="AE82" s="1"/>
  <c r="Z82"/>
  <c r="X82"/>
  <c r="W82"/>
  <c r="U82"/>
  <c r="T82"/>
  <c r="R82"/>
  <c r="S82" s="1"/>
  <c r="Q82"/>
  <c r="O82"/>
  <c r="P82" s="1"/>
  <c r="N82"/>
  <c r="AT82" s="1"/>
  <c r="K82"/>
  <c r="I82"/>
  <c r="H82"/>
  <c r="AU82" s="1"/>
  <c r="AX81"/>
  <c r="AW81"/>
  <c r="AV81"/>
  <c r="AU81"/>
  <c r="F81"/>
  <c r="E81"/>
  <c r="AX80"/>
  <c r="AW80"/>
  <c r="AV80"/>
  <c r="AU80"/>
  <c r="AQ80"/>
  <c r="AN80"/>
  <c r="V80"/>
  <c r="F80"/>
  <c r="E80"/>
  <c r="AX79"/>
  <c r="AW79"/>
  <c r="AV79"/>
  <c r="AU79"/>
  <c r="S79"/>
  <c r="F79"/>
  <c r="E79"/>
  <c r="AX78"/>
  <c r="AW78"/>
  <c r="AV78"/>
  <c r="AU78"/>
  <c r="F78"/>
  <c r="E78"/>
  <c r="AO77"/>
  <c r="AQ77" s="1"/>
  <c r="AM77"/>
  <c r="AL77"/>
  <c r="AN77" s="1"/>
  <c r="AJ77"/>
  <c r="AI77"/>
  <c r="AX77" s="1"/>
  <c r="AF77"/>
  <c r="AC77"/>
  <c r="Z77"/>
  <c r="W77"/>
  <c r="U77"/>
  <c r="T77"/>
  <c r="R77"/>
  <c r="Q77"/>
  <c r="AV77" s="1"/>
  <c r="O77"/>
  <c r="N77"/>
  <c r="K77"/>
  <c r="M77" s="1"/>
  <c r="H77"/>
  <c r="AU77" s="1"/>
  <c r="AX76"/>
  <c r="AW76"/>
  <c r="AV76"/>
  <c r="AU76"/>
  <c r="AM246"/>
  <c r="AN74"/>
  <c r="F74"/>
  <c r="AD71"/>
  <c r="AW73"/>
  <c r="X71"/>
  <c r="R71"/>
  <c r="F73"/>
  <c r="AM71"/>
  <c r="AX72"/>
  <c r="AG71"/>
  <c r="AC71"/>
  <c r="AA71"/>
  <c r="AV72"/>
  <c r="F72"/>
  <c r="AL71"/>
  <c r="AJ71"/>
  <c r="U71"/>
  <c r="AX65"/>
  <c r="AW65"/>
  <c r="AV65"/>
  <c r="AU65"/>
  <c r="F65"/>
  <c r="E65"/>
  <c r="AO64"/>
  <c r="AN64"/>
  <c r="AK64"/>
  <c r="AI64"/>
  <c r="AH64"/>
  <c r="AE64"/>
  <c r="AB64"/>
  <c r="Z64"/>
  <c r="W64"/>
  <c r="V64"/>
  <c r="S64"/>
  <c r="Q64"/>
  <c r="N64"/>
  <c r="F64"/>
  <c r="AX63"/>
  <c r="AW63"/>
  <c r="AV63"/>
  <c r="AU63"/>
  <c r="F63"/>
  <c r="E63"/>
  <c r="AX62"/>
  <c r="AW62"/>
  <c r="AV62"/>
  <c r="AU62"/>
  <c r="F62"/>
  <c r="E62"/>
  <c r="AL61"/>
  <c r="AJ61"/>
  <c r="AI61"/>
  <c r="AG61"/>
  <c r="AF61"/>
  <c r="AH61" s="1"/>
  <c r="AD61"/>
  <c r="AC61"/>
  <c r="AA61"/>
  <c r="Z61"/>
  <c r="AB61" s="1"/>
  <c r="U61"/>
  <c r="T61"/>
  <c r="R61"/>
  <c r="S61" s="1"/>
  <c r="Q61"/>
  <c r="N61"/>
  <c r="L61"/>
  <c r="K61"/>
  <c r="H61"/>
  <c r="AU61" s="1"/>
  <c r="AX60"/>
  <c r="AW60"/>
  <c r="AV60"/>
  <c r="AU60"/>
  <c r="F60"/>
  <c r="E60"/>
  <c r="AX59"/>
  <c r="AW59"/>
  <c r="AU59"/>
  <c r="AQ59"/>
  <c r="AN59"/>
  <c r="AK59"/>
  <c r="AH59"/>
  <c r="AE59"/>
  <c r="AB59"/>
  <c r="Q59"/>
  <c r="P59"/>
  <c r="F59"/>
  <c r="AX58"/>
  <c r="AW58"/>
  <c r="AV58"/>
  <c r="AU58"/>
  <c r="AK58"/>
  <c r="AH58"/>
  <c r="AE58"/>
  <c r="Y58"/>
  <c r="F58"/>
  <c r="E58"/>
  <c r="AX57"/>
  <c r="AW57"/>
  <c r="AV57"/>
  <c r="AU57"/>
  <c r="F57"/>
  <c r="E57"/>
  <c r="AO56"/>
  <c r="AQ56" s="1"/>
  <c r="AM56"/>
  <c r="AL56"/>
  <c r="AN56" s="1"/>
  <c r="AJ56"/>
  <c r="AI56"/>
  <c r="AX56" s="1"/>
  <c r="AG56"/>
  <c r="AF56"/>
  <c r="AH56" s="1"/>
  <c r="AD56"/>
  <c r="AC56"/>
  <c r="AA56"/>
  <c r="Z56"/>
  <c r="AW56" s="1"/>
  <c r="X56"/>
  <c r="W56"/>
  <c r="U56"/>
  <c r="T56"/>
  <c r="R56"/>
  <c r="Q56"/>
  <c r="S56" s="1"/>
  <c r="O56"/>
  <c r="N56"/>
  <c r="L56"/>
  <c r="K56"/>
  <c r="H56"/>
  <c r="F56"/>
  <c r="AX55"/>
  <c r="AW55"/>
  <c r="AV55"/>
  <c r="AU55"/>
  <c r="F55"/>
  <c r="E55"/>
  <c r="AX54"/>
  <c r="AW54"/>
  <c r="AV54"/>
  <c r="AU54"/>
  <c r="F54"/>
  <c r="E54"/>
  <c r="AX53"/>
  <c r="AW53"/>
  <c r="AV53"/>
  <c r="AU53"/>
  <c r="F53"/>
  <c r="E53"/>
  <c r="AX52"/>
  <c r="AW52"/>
  <c r="AV52"/>
  <c r="AU52"/>
  <c r="F52"/>
  <c r="E52"/>
  <c r="AO51"/>
  <c r="AL51"/>
  <c r="AI51"/>
  <c r="AF51"/>
  <c r="AC51"/>
  <c r="Z51"/>
  <c r="AW51" s="1"/>
  <c r="W51"/>
  <c r="T51"/>
  <c r="Q51"/>
  <c r="N51"/>
  <c r="K51"/>
  <c r="H51"/>
  <c r="AU51" s="1"/>
  <c r="F51"/>
  <c r="E51"/>
  <c r="AX50"/>
  <c r="AW50"/>
  <c r="AV50"/>
  <c r="AU50"/>
  <c r="F50"/>
  <c r="E50"/>
  <c r="AX49"/>
  <c r="AW49"/>
  <c r="AV49"/>
  <c r="AU49"/>
  <c r="F49"/>
  <c r="E49"/>
  <c r="AX48"/>
  <c r="AW48"/>
  <c r="AV48"/>
  <c r="AU48"/>
  <c r="F48"/>
  <c r="E48"/>
  <c r="AX47"/>
  <c r="AW47"/>
  <c r="AV47"/>
  <c r="AU47"/>
  <c r="F47"/>
  <c r="E47"/>
  <c r="AO46"/>
  <c r="AL46"/>
  <c r="AI46"/>
  <c r="AF46"/>
  <c r="AC46"/>
  <c r="Z46"/>
  <c r="AW46" s="1"/>
  <c r="W46"/>
  <c r="T46"/>
  <c r="Q46"/>
  <c r="N46"/>
  <c r="K46"/>
  <c r="H46"/>
  <c r="AU46" s="1"/>
  <c r="F46"/>
  <c r="E46"/>
  <c r="AX44"/>
  <c r="AW44"/>
  <c r="AV44"/>
  <c r="AU44"/>
  <c r="F44"/>
  <c r="E44"/>
  <c r="AW43"/>
  <c r="AV43"/>
  <c r="AU43"/>
  <c r="F43"/>
  <c r="E43"/>
  <c r="AX42"/>
  <c r="AW42"/>
  <c r="AV42"/>
  <c r="AU42"/>
  <c r="F42"/>
  <c r="E42"/>
  <c r="AX41"/>
  <c r="AW41"/>
  <c r="AV41"/>
  <c r="AU41"/>
  <c r="F41"/>
  <c r="E41"/>
  <c r="AO40"/>
  <c r="AL40"/>
  <c r="AF40"/>
  <c r="AC40"/>
  <c r="Z40"/>
  <c r="W40"/>
  <c r="T40"/>
  <c r="Q40"/>
  <c r="N40"/>
  <c r="K40"/>
  <c r="H40"/>
  <c r="AU40" s="1"/>
  <c r="F40"/>
  <c r="AX39"/>
  <c r="AW39"/>
  <c r="AV39"/>
  <c r="AU39"/>
  <c r="F39"/>
  <c r="E39"/>
  <c r="AX38"/>
  <c r="AW38"/>
  <c r="AV38"/>
  <c r="AU38"/>
  <c r="F38"/>
  <c r="E38"/>
  <c r="AX37"/>
  <c r="AW37"/>
  <c r="AV37"/>
  <c r="AU37"/>
  <c r="F37"/>
  <c r="E37"/>
  <c r="AX36"/>
  <c r="AW36"/>
  <c r="AV36"/>
  <c r="AU36"/>
  <c r="F36"/>
  <c r="E36"/>
  <c r="AO35"/>
  <c r="AL35"/>
  <c r="AI35"/>
  <c r="AX35" s="1"/>
  <c r="AF35"/>
  <c r="AC35"/>
  <c r="Z35"/>
  <c r="W35"/>
  <c r="T35"/>
  <c r="Q35"/>
  <c r="AV35" s="1"/>
  <c r="N35"/>
  <c r="K35"/>
  <c r="E35" s="1"/>
  <c r="H35"/>
  <c r="F35"/>
  <c r="AX34"/>
  <c r="AW34"/>
  <c r="AV34"/>
  <c r="AU34"/>
  <c r="AO33"/>
  <c r="AO246" s="1"/>
  <c r="AL33"/>
  <c r="AL246" s="1"/>
  <c r="AI33"/>
  <c r="AF33"/>
  <c r="AD33"/>
  <c r="AD246" s="1"/>
  <c r="AC33"/>
  <c r="AC246" s="1"/>
  <c r="AA33"/>
  <c r="Z33"/>
  <c r="X33"/>
  <c r="X246" s="1"/>
  <c r="W33"/>
  <c r="W246" s="1"/>
  <c r="U33"/>
  <c r="T33"/>
  <c r="R33"/>
  <c r="R246" s="1"/>
  <c r="Q33"/>
  <c r="Q246" s="1"/>
  <c r="O33"/>
  <c r="N33"/>
  <c r="L33"/>
  <c r="L246" s="1"/>
  <c r="K33"/>
  <c r="K246" s="1"/>
  <c r="I33"/>
  <c r="H33"/>
  <c r="F33"/>
  <c r="E33"/>
  <c r="AM32"/>
  <c r="AL32"/>
  <c r="AJ32"/>
  <c r="AJ245" s="1"/>
  <c r="AI32"/>
  <c r="AG32"/>
  <c r="AF32"/>
  <c r="AD32"/>
  <c r="AC32"/>
  <c r="AC245" s="1"/>
  <c r="AA32"/>
  <c r="Z32"/>
  <c r="X32"/>
  <c r="W32"/>
  <c r="U32"/>
  <c r="U245" s="1"/>
  <c r="T32"/>
  <c r="R32"/>
  <c r="R245" s="1"/>
  <c r="Q32"/>
  <c r="O32"/>
  <c r="AT32" s="1"/>
  <c r="N32"/>
  <c r="L32"/>
  <c r="L245" s="1"/>
  <c r="K32"/>
  <c r="I32"/>
  <c r="H32"/>
  <c r="AM31"/>
  <c r="AM244" s="1"/>
  <c r="AL31"/>
  <c r="AL244" s="1"/>
  <c r="AJ31"/>
  <c r="AI31"/>
  <c r="AI29" s="1"/>
  <c r="AG31"/>
  <c r="AG244" s="1"/>
  <c r="AF31"/>
  <c r="AF244" s="1"/>
  <c r="AD31"/>
  <c r="AC31"/>
  <c r="AA31"/>
  <c r="AA244" s="1"/>
  <c r="Z31"/>
  <c r="Z244" s="1"/>
  <c r="X31"/>
  <c r="W31"/>
  <c r="U31"/>
  <c r="U244" s="1"/>
  <c r="T31"/>
  <c r="T244" s="1"/>
  <c r="R31"/>
  <c r="Q31"/>
  <c r="O31"/>
  <c r="N31"/>
  <c r="N244" s="1"/>
  <c r="L31"/>
  <c r="K31"/>
  <c r="I31"/>
  <c r="I244" s="1"/>
  <c r="H31"/>
  <c r="H244" s="1"/>
  <c r="F31"/>
  <c r="AO30"/>
  <c r="AM30"/>
  <c r="AL30"/>
  <c r="AL243" s="1"/>
  <c r="AJ30"/>
  <c r="AJ243" s="1"/>
  <c r="AI30"/>
  <c r="AG30"/>
  <c r="AF30"/>
  <c r="AF243" s="1"/>
  <c r="AD30"/>
  <c r="AD243" s="1"/>
  <c r="AC30"/>
  <c r="AA30"/>
  <c r="Z30"/>
  <c r="Z243" s="1"/>
  <c r="X30"/>
  <c r="X243" s="1"/>
  <c r="W30"/>
  <c r="U30"/>
  <c r="T30"/>
  <c r="T243" s="1"/>
  <c r="R30"/>
  <c r="R243" s="1"/>
  <c r="Q30"/>
  <c r="O30"/>
  <c r="N30"/>
  <c r="N243" s="1"/>
  <c r="L30"/>
  <c r="L243" s="1"/>
  <c r="K30"/>
  <c r="I30"/>
  <c r="H30"/>
  <c r="H243" s="1"/>
  <c r="F30"/>
  <c r="E30"/>
  <c r="AM29"/>
  <c r="AL29"/>
  <c r="AN29" s="1"/>
  <c r="AJ29"/>
  <c r="AG29"/>
  <c r="AF29"/>
  <c r="AH29" s="1"/>
  <c r="AD29"/>
  <c r="AC29"/>
  <c r="AA29"/>
  <c r="Z29"/>
  <c r="AW29" s="1"/>
  <c r="X29"/>
  <c r="W29"/>
  <c r="U29"/>
  <c r="T29"/>
  <c r="V29" s="1"/>
  <c r="R29"/>
  <c r="Q29"/>
  <c r="AV29" s="1"/>
  <c r="N29"/>
  <c r="L29"/>
  <c r="K29"/>
  <c r="I29"/>
  <c r="H29"/>
  <c r="AX28"/>
  <c r="AW28"/>
  <c r="AV28"/>
  <c r="AU28"/>
  <c r="F28"/>
  <c r="E28"/>
  <c r="AX27"/>
  <c r="AW27"/>
  <c r="AV27"/>
  <c r="AU27"/>
  <c r="F27"/>
  <c r="E27"/>
  <c r="AX26"/>
  <c r="AW26"/>
  <c r="AV26"/>
  <c r="AU26"/>
  <c r="AQ26"/>
  <c r="AN26"/>
  <c r="AK26"/>
  <c r="AH26"/>
  <c r="AE26"/>
  <c r="AB26"/>
  <c r="Y26"/>
  <c r="V26"/>
  <c r="S26"/>
  <c r="P26"/>
  <c r="M26"/>
  <c r="F26"/>
  <c r="E26"/>
  <c r="AX25"/>
  <c r="AW25"/>
  <c r="AV25"/>
  <c r="AU25"/>
  <c r="F25"/>
  <c r="E25"/>
  <c r="AQ24"/>
  <c r="AO24"/>
  <c r="AM24"/>
  <c r="AL24"/>
  <c r="AJ24"/>
  <c r="AK24" s="1"/>
  <c r="AI24"/>
  <c r="AX24" s="1"/>
  <c r="AG24"/>
  <c r="AF24"/>
  <c r="AD24"/>
  <c r="AE24" s="1"/>
  <c r="AC24"/>
  <c r="AA24"/>
  <c r="Z24"/>
  <c r="AW24" s="1"/>
  <c r="X24"/>
  <c r="Y24" s="1"/>
  <c r="W24"/>
  <c r="U24"/>
  <c r="T24"/>
  <c r="R24"/>
  <c r="S24" s="1"/>
  <c r="Q24"/>
  <c r="AV24" s="1"/>
  <c r="O24"/>
  <c r="AT24" s="1"/>
  <c r="N24"/>
  <c r="L24"/>
  <c r="K24"/>
  <c r="H24"/>
  <c r="E24" s="1"/>
  <c r="AX23"/>
  <c r="AW23"/>
  <c r="AV23"/>
  <c r="AU23"/>
  <c r="F23"/>
  <c r="E23"/>
  <c r="AW22"/>
  <c r="AV22"/>
  <c r="AU22"/>
  <c r="AO22"/>
  <c r="AO32" s="1"/>
  <c r="AN22"/>
  <c r="AK22"/>
  <c r="AH22"/>
  <c r="AE22"/>
  <c r="AB22"/>
  <c r="Y22"/>
  <c r="V22"/>
  <c r="S22"/>
  <c r="P22"/>
  <c r="M22"/>
  <c r="J22"/>
  <c r="F22"/>
  <c r="AW21"/>
  <c r="AV21"/>
  <c r="AU21"/>
  <c r="AQ21"/>
  <c r="AO21"/>
  <c r="AO31" s="1"/>
  <c r="AN21"/>
  <c r="AK21"/>
  <c r="AH21"/>
  <c r="AE21"/>
  <c r="AB21"/>
  <c r="Y21"/>
  <c r="V21"/>
  <c r="S21"/>
  <c r="P21"/>
  <c r="M21"/>
  <c r="J21"/>
  <c r="F21"/>
  <c r="E21"/>
  <c r="AX20"/>
  <c r="AW20"/>
  <c r="AV20"/>
  <c r="AU20"/>
  <c r="F20"/>
  <c r="E20"/>
  <c r="AM19"/>
  <c r="AN19" s="1"/>
  <c r="AL19"/>
  <c r="AJ19"/>
  <c r="AI19"/>
  <c r="AG19"/>
  <c r="AH19" s="1"/>
  <c r="AF19"/>
  <c r="AD19"/>
  <c r="AC19"/>
  <c r="AA19"/>
  <c r="AB19" s="1"/>
  <c r="Z19"/>
  <c r="AW19" s="1"/>
  <c r="X19"/>
  <c r="W19"/>
  <c r="U19"/>
  <c r="V19" s="1"/>
  <c r="T19"/>
  <c r="R19"/>
  <c r="Q19"/>
  <c r="AV19" s="1"/>
  <c r="O19"/>
  <c r="N19"/>
  <c r="L19"/>
  <c r="K19"/>
  <c r="I19"/>
  <c r="J19" s="1"/>
  <c r="H19"/>
  <c r="AU19" s="1"/>
  <c r="AX18"/>
  <c r="AW18"/>
  <c r="AV18"/>
  <c r="AU18"/>
  <c r="F18"/>
  <c r="E18"/>
  <c r="AX17"/>
  <c r="AW17"/>
  <c r="AV17"/>
  <c r="AU17"/>
  <c r="F17"/>
  <c r="E17"/>
  <c r="AX16"/>
  <c r="AW16"/>
  <c r="AV16"/>
  <c r="AU16"/>
  <c r="F16"/>
  <c r="E16"/>
  <c r="AX15"/>
  <c r="AW15"/>
  <c r="AV15"/>
  <c r="AU15"/>
  <c r="F15"/>
  <c r="E15"/>
  <c r="AO14"/>
  <c r="AL14"/>
  <c r="AI14"/>
  <c r="AF14"/>
  <c r="AC14"/>
  <c r="Z14"/>
  <c r="AW14" s="1"/>
  <c r="W14"/>
  <c r="T14"/>
  <c r="Q14"/>
  <c r="N14"/>
  <c r="K14"/>
  <c r="H14"/>
  <c r="AU14" s="1"/>
  <c r="F14"/>
  <c r="AX13"/>
  <c r="AW13"/>
  <c r="AV13"/>
  <c r="AU13"/>
  <c r="F13"/>
  <c r="E13"/>
  <c r="AX12"/>
  <c r="AW12"/>
  <c r="AV12"/>
  <c r="AU12"/>
  <c r="F12"/>
  <c r="E12"/>
  <c r="AX11"/>
  <c r="AW11"/>
  <c r="AV11"/>
  <c r="AU11"/>
  <c r="Y11"/>
  <c r="S11"/>
  <c r="F11"/>
  <c r="E11"/>
  <c r="AX10"/>
  <c r="AW10"/>
  <c r="AV10"/>
  <c r="AU10"/>
  <c r="F10"/>
  <c r="E10"/>
  <c r="AO9"/>
  <c r="AL9"/>
  <c r="AI9"/>
  <c r="AX9" s="1"/>
  <c r="AF9"/>
  <c r="AC9"/>
  <c r="Z9"/>
  <c r="X9"/>
  <c r="W9"/>
  <c r="T9"/>
  <c r="R9"/>
  <c r="Q9"/>
  <c r="AV9" s="1"/>
  <c r="N9"/>
  <c r="K9"/>
  <c r="E9" s="1"/>
  <c r="H9"/>
  <c r="F9"/>
  <c r="AJ242" l="1"/>
  <c r="AX197"/>
  <c r="G43"/>
  <c r="F251"/>
  <c r="P40"/>
  <c r="AT40"/>
  <c r="F248"/>
  <c r="O243"/>
  <c r="O262" s="1"/>
  <c r="U243"/>
  <c r="U242" s="1"/>
  <c r="AA243"/>
  <c r="AA262" s="1"/>
  <c r="AG243"/>
  <c r="AM243"/>
  <c r="AM255" s="1"/>
  <c r="X245"/>
  <c r="X264" s="1"/>
  <c r="E72"/>
  <c r="AE71"/>
  <c r="AU75"/>
  <c r="H248"/>
  <c r="Z248"/>
  <c r="AW248" s="1"/>
  <c r="AM245"/>
  <c r="AM276" s="1"/>
  <c r="AM264" s="1"/>
  <c r="AA246"/>
  <c r="AW72"/>
  <c r="F75"/>
  <c r="K248"/>
  <c r="Q248"/>
  <c r="AV248" s="1"/>
  <c r="AP248"/>
  <c r="AQ248" s="1"/>
  <c r="F250"/>
  <c r="AV251"/>
  <c r="L244"/>
  <c r="L242" s="1"/>
  <c r="R244"/>
  <c r="R263" s="1"/>
  <c r="X244"/>
  <c r="AD244"/>
  <c r="AJ244"/>
  <c r="AJ256" s="1"/>
  <c r="AA245"/>
  <c r="AA264" s="1"/>
  <c r="AG245"/>
  <c r="AG257" s="1"/>
  <c r="O246"/>
  <c r="O265" s="1"/>
  <c r="U246"/>
  <c r="U265" s="1"/>
  <c r="AI246"/>
  <c r="AI258" s="1"/>
  <c r="T71"/>
  <c r="AF71"/>
  <c r="AV73"/>
  <c r="AX73"/>
  <c r="AW75"/>
  <c r="K243"/>
  <c r="Q243"/>
  <c r="W243"/>
  <c r="W262" s="1"/>
  <c r="AC243"/>
  <c r="AC242" s="1"/>
  <c r="AI243"/>
  <c r="AI262" s="1"/>
  <c r="AO243"/>
  <c r="K244"/>
  <c r="AU244" s="1"/>
  <c r="Q244"/>
  <c r="AV244" s="1"/>
  <c r="W244"/>
  <c r="AC244"/>
  <c r="AI244"/>
  <c r="AF245"/>
  <c r="AF242" s="1"/>
  <c r="H246"/>
  <c r="H265" s="1"/>
  <c r="N246"/>
  <c r="T246"/>
  <c r="AV246" s="1"/>
  <c r="Z246"/>
  <c r="Z258" s="1"/>
  <c r="AF246"/>
  <c r="AF265" s="1"/>
  <c r="W71"/>
  <c r="L71"/>
  <c r="AU73"/>
  <c r="O71"/>
  <c r="AH73"/>
  <c r="V74"/>
  <c r="AE74"/>
  <c r="AV75"/>
  <c r="E250"/>
  <c r="AV250"/>
  <c r="AX250"/>
  <c r="AT251"/>
  <c r="AU252"/>
  <c r="AW252"/>
  <c r="AX222"/>
  <c r="E222"/>
  <c r="O237"/>
  <c r="AK189"/>
  <c r="AI194"/>
  <c r="W194"/>
  <c r="AV194" s="1"/>
  <c r="W245"/>
  <c r="W264" s="1"/>
  <c r="AV189"/>
  <c r="T245"/>
  <c r="V245" s="1"/>
  <c r="V264" s="1"/>
  <c r="AV197"/>
  <c r="Q194"/>
  <c r="S194" s="1"/>
  <c r="AX184"/>
  <c r="AT184"/>
  <c r="G187"/>
  <c r="AT197"/>
  <c r="AT194"/>
  <c r="AU102"/>
  <c r="AT189"/>
  <c r="AT196"/>
  <c r="P153"/>
  <c r="F165"/>
  <c r="G165" s="1"/>
  <c r="P148"/>
  <c r="AT148"/>
  <c r="F112"/>
  <c r="F24"/>
  <c r="G24" s="1"/>
  <c r="O244"/>
  <c r="AT31"/>
  <c r="P19"/>
  <c r="AT19"/>
  <c r="O29"/>
  <c r="P29" s="1"/>
  <c r="P222"/>
  <c r="AT222"/>
  <c r="F237"/>
  <c r="F210"/>
  <c r="G210" s="1"/>
  <c r="O216"/>
  <c r="AT216" s="1"/>
  <c r="E189"/>
  <c r="P194"/>
  <c r="P166"/>
  <c r="AT166"/>
  <c r="O163"/>
  <c r="AT163" s="1"/>
  <c r="O127"/>
  <c r="O245"/>
  <c r="AB237"/>
  <c r="AB239"/>
  <c r="V237"/>
  <c r="V239"/>
  <c r="AW40"/>
  <c r="M237"/>
  <c r="AU9"/>
  <c r="Y9"/>
  <c r="AW9"/>
  <c r="AV14"/>
  <c r="AX14"/>
  <c r="M19"/>
  <c r="Y19"/>
  <c r="AE19"/>
  <c r="AO19"/>
  <c r="G21"/>
  <c r="E22"/>
  <c r="G22" s="1"/>
  <c r="P24"/>
  <c r="V24"/>
  <c r="AH24"/>
  <c r="AN24"/>
  <c r="G26"/>
  <c r="M29"/>
  <c r="S29"/>
  <c r="Y29"/>
  <c r="AE29"/>
  <c r="AK29"/>
  <c r="AU35"/>
  <c r="AW35"/>
  <c r="AV40"/>
  <c r="AI40"/>
  <c r="AX40" s="1"/>
  <c r="AV46"/>
  <c r="AX46"/>
  <c r="AV51"/>
  <c r="AX51"/>
  <c r="AU56"/>
  <c r="P56"/>
  <c r="AE56"/>
  <c r="AK56"/>
  <c r="E59"/>
  <c r="G59" s="1"/>
  <c r="S59"/>
  <c r="V61"/>
  <c r="W61"/>
  <c r="E61" s="1"/>
  <c r="AE61"/>
  <c r="AK61"/>
  <c r="AO61"/>
  <c r="AQ61" s="1"/>
  <c r="AV64"/>
  <c r="AX64"/>
  <c r="K71"/>
  <c r="AN71"/>
  <c r="AU72"/>
  <c r="AE73"/>
  <c r="AH74"/>
  <c r="E75"/>
  <c r="AX75"/>
  <c r="E77"/>
  <c r="V77"/>
  <c r="AW77"/>
  <c r="G80"/>
  <c r="AV82"/>
  <c r="Y82"/>
  <c r="AW82"/>
  <c r="E87"/>
  <c r="AV87"/>
  <c r="AX87"/>
  <c r="V92"/>
  <c r="AH92"/>
  <c r="AU97"/>
  <c r="E102"/>
  <c r="P102"/>
  <c r="Y102"/>
  <c r="E107"/>
  <c r="J107"/>
  <c r="P107"/>
  <c r="V107"/>
  <c r="AB107"/>
  <c r="AH107"/>
  <c r="AN107"/>
  <c r="E109"/>
  <c r="G109" s="1"/>
  <c r="AQ109"/>
  <c r="P112"/>
  <c r="V112"/>
  <c r="AH112"/>
  <c r="AN112"/>
  <c r="E117"/>
  <c r="J117"/>
  <c r="P117"/>
  <c r="V117"/>
  <c r="AH117"/>
  <c r="AN117"/>
  <c r="V122"/>
  <c r="AB122"/>
  <c r="AI122"/>
  <c r="AX122" s="1"/>
  <c r="V127"/>
  <c r="AK124"/>
  <c r="AH127"/>
  <c r="E128"/>
  <c r="J129"/>
  <c r="P129"/>
  <c r="V129"/>
  <c r="AE129"/>
  <c r="AN129"/>
  <c r="V130"/>
  <c r="AE130"/>
  <c r="E133"/>
  <c r="G133" s="1"/>
  <c r="AV133"/>
  <c r="AU138"/>
  <c r="AW138"/>
  <c r="AX138"/>
  <c r="AU143"/>
  <c r="AK143"/>
  <c r="G146"/>
  <c r="M148"/>
  <c r="Y148"/>
  <c r="AE148"/>
  <c r="G151"/>
  <c r="G153"/>
  <c r="M153"/>
  <c r="S153"/>
  <c r="Y153"/>
  <c r="AE153"/>
  <c r="AK153"/>
  <c r="G156"/>
  <c r="E158"/>
  <c r="AV158"/>
  <c r="AX158"/>
  <c r="V163"/>
  <c r="AH163"/>
  <c r="E167"/>
  <c r="G205"/>
  <c r="AW222"/>
  <c r="AX224"/>
  <c r="AN225"/>
  <c r="V227"/>
  <c r="AH227"/>
  <c r="G230"/>
  <c r="Y237"/>
  <c r="AE237"/>
  <c r="P239"/>
  <c r="Y239"/>
  <c r="AE239"/>
  <c r="S240"/>
  <c r="V240"/>
  <c r="AB240"/>
  <c r="AH240"/>
  <c r="P273"/>
  <c r="E14"/>
  <c r="AX61"/>
  <c r="Y71"/>
  <c r="V71"/>
  <c r="AH71"/>
  <c r="AU136"/>
  <c r="AV163"/>
  <c r="AX163"/>
  <c r="P165"/>
  <c r="V165"/>
  <c r="AW165"/>
  <c r="J166"/>
  <c r="Y166"/>
  <c r="AE166"/>
  <c r="AW167"/>
  <c r="AU169"/>
  <c r="P169"/>
  <c r="AU174"/>
  <c r="AW174"/>
  <c r="E179"/>
  <c r="AV179"/>
  <c r="AX179"/>
  <c r="AU184"/>
  <c r="P184"/>
  <c r="AW184"/>
  <c r="P189"/>
  <c r="V189"/>
  <c r="AN189"/>
  <c r="G191"/>
  <c r="V194"/>
  <c r="E195"/>
  <c r="P196"/>
  <c r="AV196"/>
  <c r="E197"/>
  <c r="P197"/>
  <c r="V197"/>
  <c r="AK197"/>
  <c r="E198"/>
  <c r="E200"/>
  <c r="AV200"/>
  <c r="AW200"/>
  <c r="AN200"/>
  <c r="AV205"/>
  <c r="AX205"/>
  <c r="E217"/>
  <c r="AU218"/>
  <c r="M219"/>
  <c r="V219"/>
  <c r="AB219"/>
  <c r="AN219"/>
  <c r="E220"/>
  <c r="AX220"/>
  <c r="AU222"/>
  <c r="AV222"/>
  <c r="V222"/>
  <c r="AB222"/>
  <c r="AH222"/>
  <c r="E227"/>
  <c r="AW227"/>
  <c r="AN227"/>
  <c r="G229"/>
  <c r="G203"/>
  <c r="E210"/>
  <c r="P210"/>
  <c r="AV210"/>
  <c r="Y210"/>
  <c r="AU216"/>
  <c r="M216"/>
  <c r="V216"/>
  <c r="AB216"/>
  <c r="AN216"/>
  <c r="AV216"/>
  <c r="P219"/>
  <c r="AV219"/>
  <c r="G213"/>
  <c r="F219"/>
  <c r="F196"/>
  <c r="F189"/>
  <c r="G192"/>
  <c r="L194"/>
  <c r="F194" s="1"/>
  <c r="F197"/>
  <c r="G115"/>
  <c r="M129"/>
  <c r="L127"/>
  <c r="F92"/>
  <c r="AU219"/>
  <c r="S112"/>
  <c r="E56"/>
  <c r="G56" s="1"/>
  <c r="Y73"/>
  <c r="Y56"/>
  <c r="AU128"/>
  <c r="M130"/>
  <c r="AU131"/>
  <c r="G124"/>
  <c r="M112"/>
  <c r="K127"/>
  <c r="M127" s="1"/>
  <c r="G155"/>
  <c r="I163"/>
  <c r="G120"/>
  <c r="I127"/>
  <c r="E82"/>
  <c r="J82"/>
  <c r="AK130"/>
  <c r="G85"/>
  <c r="AO29"/>
  <c r="AQ29" s="1"/>
  <c r="AQ31"/>
  <c r="AO245"/>
  <c r="AQ32"/>
  <c r="H262"/>
  <c r="H255"/>
  <c r="K262"/>
  <c r="N262"/>
  <c r="N255"/>
  <c r="Q262"/>
  <c r="Q255"/>
  <c r="T262"/>
  <c r="T255"/>
  <c r="Z262"/>
  <c r="Z255"/>
  <c r="AC262"/>
  <c r="AC255"/>
  <c r="AF262"/>
  <c r="AF255"/>
  <c r="AL262"/>
  <c r="AL255"/>
  <c r="AO262"/>
  <c r="H263"/>
  <c r="H256"/>
  <c r="L263"/>
  <c r="N263"/>
  <c r="N256"/>
  <c r="R256"/>
  <c r="T263"/>
  <c r="T256"/>
  <c r="X263"/>
  <c r="X256"/>
  <c r="Z263"/>
  <c r="Z256"/>
  <c r="AW244"/>
  <c r="AD263"/>
  <c r="AD256"/>
  <c r="AE244"/>
  <c r="AF263"/>
  <c r="AF256"/>
  <c r="AL263"/>
  <c r="AL256"/>
  <c r="I245"/>
  <c r="I242" s="1"/>
  <c r="Q245"/>
  <c r="AV32"/>
  <c r="U264"/>
  <c r="U257"/>
  <c r="AC264"/>
  <c r="AC257"/>
  <c r="AV74"/>
  <c r="Q71"/>
  <c r="AW74"/>
  <c r="Z71"/>
  <c r="AW129"/>
  <c r="Z127"/>
  <c r="AI127"/>
  <c r="AK129"/>
  <c r="S9"/>
  <c r="S19"/>
  <c r="AK19"/>
  <c r="AX22"/>
  <c r="AB24"/>
  <c r="AU24"/>
  <c r="J29"/>
  <c r="AB29"/>
  <c r="AU29"/>
  <c r="AV30"/>
  <c r="AX30"/>
  <c r="J31"/>
  <c r="P31"/>
  <c r="V31"/>
  <c r="AB31"/>
  <c r="AH31"/>
  <c r="AN31"/>
  <c r="AU31"/>
  <c r="AW31"/>
  <c r="E32"/>
  <c r="M32"/>
  <c r="S32"/>
  <c r="Y32"/>
  <c r="S74"/>
  <c r="AB74"/>
  <c r="Y130"/>
  <c r="AX239"/>
  <c r="AN239"/>
  <c r="L262"/>
  <c r="L255"/>
  <c r="R262"/>
  <c r="R255"/>
  <c r="X262"/>
  <c r="X255"/>
  <c r="AD262"/>
  <c r="AD255"/>
  <c r="AG255"/>
  <c r="AJ262"/>
  <c r="AJ255"/>
  <c r="I263"/>
  <c r="I256"/>
  <c r="J244"/>
  <c r="J263" s="1"/>
  <c r="Q263"/>
  <c r="Q256"/>
  <c r="U263"/>
  <c r="U256"/>
  <c r="V244"/>
  <c r="AA263"/>
  <c r="AA256"/>
  <c r="AB256" s="1"/>
  <c r="AB244"/>
  <c r="AC263"/>
  <c r="AC256"/>
  <c r="AG263"/>
  <c r="AG256"/>
  <c r="AH244"/>
  <c r="AH263" s="1"/>
  <c r="AM275"/>
  <c r="AM256"/>
  <c r="AN244"/>
  <c r="H245"/>
  <c r="H242" s="1"/>
  <c r="AU32"/>
  <c r="L264"/>
  <c r="L257"/>
  <c r="R264"/>
  <c r="R257"/>
  <c r="Z245"/>
  <c r="AW32"/>
  <c r="AD245"/>
  <c r="AE32"/>
  <c r="AQ74"/>
  <c r="AO71"/>
  <c r="AQ71" s="1"/>
  <c r="AN130"/>
  <c r="AL127"/>
  <c r="AN127" s="1"/>
  <c r="Q127"/>
  <c r="AV127" s="1"/>
  <c r="AV129"/>
  <c r="S129"/>
  <c r="AQ240"/>
  <c r="AO237"/>
  <c r="AQ237" s="1"/>
  <c r="F19"/>
  <c r="AX21"/>
  <c r="AQ22"/>
  <c r="M24"/>
  <c r="AU30"/>
  <c r="AW30"/>
  <c r="E31"/>
  <c r="G31" s="1"/>
  <c r="M31"/>
  <c r="S31"/>
  <c r="Y31"/>
  <c r="AE31"/>
  <c r="AK31"/>
  <c r="AV31"/>
  <c r="AX31"/>
  <c r="F32"/>
  <c r="G32" s="1"/>
  <c r="J32"/>
  <c r="P32"/>
  <c r="V32"/>
  <c r="AB32"/>
  <c r="G112"/>
  <c r="Y127"/>
  <c r="AK127"/>
  <c r="AB129"/>
  <c r="S130"/>
  <c r="AX130"/>
  <c r="AN194"/>
  <c r="G200"/>
  <c r="AU239"/>
  <c r="M240"/>
  <c r="AJ264"/>
  <c r="AJ257"/>
  <c r="K265"/>
  <c r="K258"/>
  <c r="N265"/>
  <c r="N258"/>
  <c r="Q265"/>
  <c r="Q258"/>
  <c r="W265"/>
  <c r="W258"/>
  <c r="AC265"/>
  <c r="AC258"/>
  <c r="AL265"/>
  <c r="AL258"/>
  <c r="AI248"/>
  <c r="AX251"/>
  <c r="E251"/>
  <c r="AM258"/>
  <c r="AM277"/>
  <c r="F277" s="1"/>
  <c r="AH32"/>
  <c r="AN32"/>
  <c r="AU33"/>
  <c r="AW33"/>
  <c r="AX43"/>
  <c r="AV56"/>
  <c r="AV59"/>
  <c r="F61"/>
  <c r="AN61"/>
  <c r="AW61"/>
  <c r="E64"/>
  <c r="G64" s="1"/>
  <c r="AQ64"/>
  <c r="AU64"/>
  <c r="AW64"/>
  <c r="AK73"/>
  <c r="AT74"/>
  <c r="AI245"/>
  <c r="AK245" s="1"/>
  <c r="AK264" s="1"/>
  <c r="S77"/>
  <c r="AK82"/>
  <c r="AB92"/>
  <c r="S102"/>
  <c r="AU105"/>
  <c r="S107"/>
  <c r="AK107"/>
  <c r="AX110"/>
  <c r="J112"/>
  <c r="AB112"/>
  <c r="AU112"/>
  <c r="S122"/>
  <c r="AK122"/>
  <c r="AV124"/>
  <c r="AX124"/>
  <c r="J127"/>
  <c r="AO129"/>
  <c r="J130"/>
  <c r="N130"/>
  <c r="AT130" s="1"/>
  <c r="AB130"/>
  <c r="AK133"/>
  <c r="S148"/>
  <c r="AK148"/>
  <c r="J153"/>
  <c r="AB153"/>
  <c r="AU153"/>
  <c r="J163"/>
  <c r="AB163"/>
  <c r="AV164"/>
  <c r="AX164"/>
  <c r="J165"/>
  <c r="AE165"/>
  <c r="AK165"/>
  <c r="AU165"/>
  <c r="K166"/>
  <c r="S166"/>
  <c r="AK166"/>
  <c r="AX169"/>
  <c r="AU189"/>
  <c r="AK194"/>
  <c r="AV195"/>
  <c r="V196"/>
  <c r="AK196"/>
  <c r="AO196"/>
  <c r="AX196" s="1"/>
  <c r="S197"/>
  <c r="AU197"/>
  <c r="AB200"/>
  <c r="AU200"/>
  <c r="AK205"/>
  <c r="AU210"/>
  <c r="Y216"/>
  <c r="AK216"/>
  <c r="Y219"/>
  <c r="AK219"/>
  <c r="AU220"/>
  <c r="M222"/>
  <c r="AE222"/>
  <c r="AU225"/>
  <c r="S227"/>
  <c r="AE227"/>
  <c r="S237"/>
  <c r="E239"/>
  <c r="G239" s="1"/>
  <c r="N240"/>
  <c r="N237" s="1"/>
  <c r="AL240"/>
  <c r="AN240" s="1"/>
  <c r="AM257"/>
  <c r="L258"/>
  <c r="L265"/>
  <c r="O258"/>
  <c r="R258"/>
  <c r="R265"/>
  <c r="X258"/>
  <c r="X265"/>
  <c r="AD258"/>
  <c r="AD265"/>
  <c r="AO265"/>
  <c r="AO258"/>
  <c r="AG265"/>
  <c r="AG258"/>
  <c r="AJ258"/>
  <c r="AJ265"/>
  <c r="AK32"/>
  <c r="AX32"/>
  <c r="AV33"/>
  <c r="AX33"/>
  <c r="AB56"/>
  <c r="E73"/>
  <c r="F77"/>
  <c r="G77" s="1"/>
  <c r="F82"/>
  <c r="G82" s="1"/>
  <c r="E92"/>
  <c r="G92" s="1"/>
  <c r="F102"/>
  <c r="G102" s="1"/>
  <c r="E105"/>
  <c r="G105" s="1"/>
  <c r="P105"/>
  <c r="F107"/>
  <c r="G107" s="1"/>
  <c r="AQ110"/>
  <c r="F117"/>
  <c r="E122"/>
  <c r="G122" s="1"/>
  <c r="AB124"/>
  <c r="AW124"/>
  <c r="F129"/>
  <c r="F138"/>
  <c r="G138" s="1"/>
  <c r="F143"/>
  <c r="G143" s="1"/>
  <c r="F148"/>
  <c r="G148" s="1"/>
  <c r="F166"/>
  <c r="E169"/>
  <c r="G169" s="1"/>
  <c r="E184"/>
  <c r="G184" s="1"/>
  <c r="M189"/>
  <c r="K194"/>
  <c r="AU194" s="1"/>
  <c r="E216"/>
  <c r="E219"/>
  <c r="G219" s="1"/>
  <c r="F222"/>
  <c r="AM274"/>
  <c r="AU224"/>
  <c r="E225"/>
  <c r="G225" s="1"/>
  <c r="M225"/>
  <c r="F227"/>
  <c r="G227" s="1"/>
  <c r="AK240"/>
  <c r="AX273"/>
  <c r="AQ250"/>
  <c r="AQ251"/>
  <c r="E267"/>
  <c r="E273"/>
  <c r="AT248" l="1"/>
  <c r="AH256"/>
  <c r="AX243"/>
  <c r="AO255"/>
  <c r="AN256"/>
  <c r="AM242"/>
  <c r="AW71"/>
  <c r="AD242"/>
  <c r="Z265"/>
  <c r="AW265" s="1"/>
  <c r="Z242"/>
  <c r="X242"/>
  <c r="W255"/>
  <c r="X257"/>
  <c r="Y257" s="1"/>
  <c r="AV243"/>
  <c r="U262"/>
  <c r="U261" s="1"/>
  <c r="F246"/>
  <c r="O255"/>
  <c r="AB263"/>
  <c r="V263"/>
  <c r="V242"/>
  <c r="AU243"/>
  <c r="AG262"/>
  <c r="AG242"/>
  <c r="AA242"/>
  <c r="AX246"/>
  <c r="AG264"/>
  <c r="T258"/>
  <c r="K263"/>
  <c r="AA257"/>
  <c r="F244"/>
  <c r="AW246"/>
  <c r="AU246"/>
  <c r="Y244"/>
  <c r="Y263" s="1"/>
  <c r="R242"/>
  <c r="AE263"/>
  <c r="T242"/>
  <c r="AI265"/>
  <c r="T265"/>
  <c r="S244"/>
  <c r="K256"/>
  <c r="AU256" s="1"/>
  <c r="AA255"/>
  <c r="AA254" s="1"/>
  <c r="U255"/>
  <c r="AW243"/>
  <c r="Q242"/>
  <c r="M244"/>
  <c r="M263" s="1"/>
  <c r="AI256"/>
  <c r="AK256" s="1"/>
  <c r="AI242"/>
  <c r="O264"/>
  <c r="O242"/>
  <c r="AF257"/>
  <c r="AH257" s="1"/>
  <c r="AH245"/>
  <c r="AF264"/>
  <c r="AF261" s="1"/>
  <c r="W257"/>
  <c r="W242"/>
  <c r="Y245"/>
  <c r="AI263"/>
  <c r="AA258"/>
  <c r="U258"/>
  <c r="U254" s="1"/>
  <c r="E246"/>
  <c r="F243"/>
  <c r="AK244"/>
  <c r="AI255"/>
  <c r="E243"/>
  <c r="H258"/>
  <c r="AU258" s="1"/>
  <c r="L256"/>
  <c r="L254" s="1"/>
  <c r="F71"/>
  <c r="AF258"/>
  <c r="AW258" s="1"/>
  <c r="AB71"/>
  <c r="W263"/>
  <c r="W261" s="1"/>
  <c r="AJ263"/>
  <c r="AJ261" s="1"/>
  <c r="K255"/>
  <c r="AU255" s="1"/>
  <c r="E74"/>
  <c r="G74" s="1"/>
  <c r="AX265"/>
  <c r="AA265"/>
  <c r="W256"/>
  <c r="AV256" s="1"/>
  <c r="V256"/>
  <c r="AU248"/>
  <c r="S245"/>
  <c r="S264" s="1"/>
  <c r="P244"/>
  <c r="P263" s="1"/>
  <c r="AT237"/>
  <c r="AT240"/>
  <c r="G222"/>
  <c r="E196"/>
  <c r="G196" s="1"/>
  <c r="Y194"/>
  <c r="T257"/>
  <c r="V257" s="1"/>
  <c r="G197"/>
  <c r="T264"/>
  <c r="AU130"/>
  <c r="F163"/>
  <c r="P163"/>
  <c r="O263"/>
  <c r="AT263" s="1"/>
  <c r="AT244"/>
  <c r="O256"/>
  <c r="P256" s="1"/>
  <c r="AT29"/>
  <c r="F29"/>
  <c r="F216"/>
  <c r="G216" s="1"/>
  <c r="P216"/>
  <c r="G189"/>
  <c r="F127"/>
  <c r="G117"/>
  <c r="O257"/>
  <c r="AQ19"/>
  <c r="E19"/>
  <c r="G19" s="1"/>
  <c r="G61"/>
  <c r="AV61"/>
  <c r="E40"/>
  <c r="G40" s="1"/>
  <c r="AO244"/>
  <c r="AX19"/>
  <c r="S127"/>
  <c r="F274"/>
  <c r="AM273"/>
  <c r="M166"/>
  <c r="E166"/>
  <c r="G166" s="1"/>
  <c r="P130"/>
  <c r="N127"/>
  <c r="AT127" s="1"/>
  <c r="AX74"/>
  <c r="AK74"/>
  <c r="AI71"/>
  <c r="AD264"/>
  <c r="AD261" s="1"/>
  <c r="AD257"/>
  <c r="AE257" s="1"/>
  <c r="AE245"/>
  <c r="AE264" s="1"/>
  <c r="Z264"/>
  <c r="AW264" s="1"/>
  <c r="Z257"/>
  <c r="AW245"/>
  <c r="AN275"/>
  <c r="AN263" s="1"/>
  <c r="F275"/>
  <c r="G275" s="1"/>
  <c r="J256"/>
  <c r="L261"/>
  <c r="AW127"/>
  <c r="AB127"/>
  <c r="AV71"/>
  <c r="S71"/>
  <c r="I264"/>
  <c r="I261" s="1"/>
  <c r="I257"/>
  <c r="J245"/>
  <c r="J264" s="1"/>
  <c r="F245"/>
  <c r="AX262"/>
  <c r="AW255"/>
  <c r="AV262"/>
  <c r="E262"/>
  <c r="AU262"/>
  <c r="AO264"/>
  <c r="AQ264" s="1"/>
  <c r="AO257"/>
  <c r="AQ257" s="1"/>
  <c r="AQ245"/>
  <c r="AX258"/>
  <c r="AL245"/>
  <c r="AM265"/>
  <c r="AX240"/>
  <c r="AU240"/>
  <c r="P237"/>
  <c r="K163"/>
  <c r="AV263"/>
  <c r="AM262"/>
  <c r="AJ254"/>
  <c r="AG261"/>
  <c r="AA261"/>
  <c r="R254"/>
  <c r="AU237"/>
  <c r="AL237"/>
  <c r="M194"/>
  <c r="AU166"/>
  <c r="E130"/>
  <c r="G130" s="1"/>
  <c r="AX129"/>
  <c r="AB245"/>
  <c r="AB264" s="1"/>
  <c r="AW263"/>
  <c r="S256"/>
  <c r="AC261"/>
  <c r="E29"/>
  <c r="AI264"/>
  <c r="AI257"/>
  <c r="AN276"/>
  <c r="F276"/>
  <c r="G276" s="1"/>
  <c r="AQ196"/>
  <c r="AO194"/>
  <c r="E194" s="1"/>
  <c r="G194" s="1"/>
  <c r="AQ129"/>
  <c r="AO127"/>
  <c r="AQ127" s="1"/>
  <c r="N71"/>
  <c r="AT71" s="1"/>
  <c r="P74"/>
  <c r="AX248"/>
  <c r="E248"/>
  <c r="AU265"/>
  <c r="H264"/>
  <c r="H261" s="1"/>
  <c r="H257"/>
  <c r="H254" s="1"/>
  <c r="AV245"/>
  <c r="Q264"/>
  <c r="Q257"/>
  <c r="Q254" s="1"/>
  <c r="AU263"/>
  <c r="AW262"/>
  <c r="AV255"/>
  <c r="N245"/>
  <c r="N242" s="1"/>
  <c r="E129"/>
  <c r="G129" s="1"/>
  <c r="AM263"/>
  <c r="AM254"/>
  <c r="AG254"/>
  <c r="X261"/>
  <c r="R261"/>
  <c r="P240"/>
  <c r="E240"/>
  <c r="G240" s="1"/>
  <c r="AU74"/>
  <c r="K245"/>
  <c r="K242" s="1"/>
  <c r="AX127"/>
  <c r="AE256"/>
  <c r="AW242"/>
  <c r="AW256"/>
  <c r="Y256"/>
  <c r="J242"/>
  <c r="AC254"/>
  <c r="AX29"/>
  <c r="AX255" l="1"/>
  <c r="X254"/>
  <c r="E258"/>
  <c r="F255"/>
  <c r="E265"/>
  <c r="AB242"/>
  <c r="F262"/>
  <c r="T261"/>
  <c r="V261" s="1"/>
  <c r="M256"/>
  <c r="S263"/>
  <c r="S242"/>
  <c r="AX245"/>
  <c r="AL242"/>
  <c r="AE242"/>
  <c r="AV265"/>
  <c r="AI254"/>
  <c r="AK254" s="1"/>
  <c r="G243"/>
  <c r="AV258"/>
  <c r="W254"/>
  <c r="AO263"/>
  <c r="AQ263" s="1"/>
  <c r="AO242"/>
  <c r="AQ242" s="1"/>
  <c r="AK263"/>
  <c r="AK242"/>
  <c r="AW257"/>
  <c r="AH264"/>
  <c r="AH242"/>
  <c r="Y264"/>
  <c r="Y242"/>
  <c r="E255"/>
  <c r="AI261"/>
  <c r="AK261" s="1"/>
  <c r="F258"/>
  <c r="AF254"/>
  <c r="AH254" s="1"/>
  <c r="AB257"/>
  <c r="F265"/>
  <c r="AT245"/>
  <c r="AE261"/>
  <c r="Z261"/>
  <c r="AW261" s="1"/>
  <c r="AX244"/>
  <c r="Z254"/>
  <c r="AW254" s="1"/>
  <c r="S257"/>
  <c r="AD254"/>
  <c r="AE254" s="1"/>
  <c r="G29"/>
  <c r="AO256"/>
  <c r="AQ256" s="1"/>
  <c r="AQ244"/>
  <c r="E244"/>
  <c r="G244" s="1"/>
  <c r="AV257"/>
  <c r="T254"/>
  <c r="V254" s="1"/>
  <c r="AV242"/>
  <c r="AV264"/>
  <c r="AK257"/>
  <c r="F256"/>
  <c r="F263"/>
  <c r="O261"/>
  <c r="O254"/>
  <c r="AT256"/>
  <c r="AX263"/>
  <c r="AO261"/>
  <c r="AQ261" s="1"/>
  <c r="E263"/>
  <c r="J261"/>
  <c r="AQ194"/>
  <c r="AX194"/>
  <c r="M163"/>
  <c r="AU163"/>
  <c r="E163"/>
  <c r="G163" s="1"/>
  <c r="J257"/>
  <c r="F257"/>
  <c r="I254"/>
  <c r="AX71"/>
  <c r="AK71"/>
  <c r="AU245"/>
  <c r="AH261"/>
  <c r="AM261"/>
  <c r="Q261"/>
  <c r="K264"/>
  <c r="K261" s="1"/>
  <c r="K257"/>
  <c r="M242"/>
  <c r="M245"/>
  <c r="M264" s="1"/>
  <c r="N264"/>
  <c r="AU264" s="1"/>
  <c r="N257"/>
  <c r="AT257" s="1"/>
  <c r="P245"/>
  <c r="P264" s="1"/>
  <c r="E71"/>
  <c r="G71" s="1"/>
  <c r="P71"/>
  <c r="AU71"/>
  <c r="AX237"/>
  <c r="E237"/>
  <c r="G237" s="1"/>
  <c r="AN237"/>
  <c r="AL264"/>
  <c r="AL261" s="1"/>
  <c r="AL257"/>
  <c r="AN245"/>
  <c r="F264"/>
  <c r="E127"/>
  <c r="G127" s="1"/>
  <c r="P127"/>
  <c r="AU127"/>
  <c r="AN273"/>
  <c r="F273"/>
  <c r="G273" s="1"/>
  <c r="Y261"/>
  <c r="F242"/>
  <c r="E245"/>
  <c r="G245" s="1"/>
  <c r="S254"/>
  <c r="Y254" l="1"/>
  <c r="AO254"/>
  <c r="AQ254" s="1"/>
  <c r="AX256"/>
  <c r="AB261"/>
  <c r="AV261"/>
  <c r="AN264"/>
  <c r="AN242"/>
  <c r="E256"/>
  <c r="G256" s="1"/>
  <c r="AX261"/>
  <c r="AB254"/>
  <c r="G263"/>
  <c r="S261"/>
  <c r="AX264"/>
  <c r="F261"/>
  <c r="AV254"/>
  <c r="N261"/>
  <c r="E261" s="1"/>
  <c r="AT264"/>
  <c r="P242"/>
  <c r="AT242"/>
  <c r="P257"/>
  <c r="N254"/>
  <c r="M257"/>
  <c r="K254"/>
  <c r="E264"/>
  <c r="G264" s="1"/>
  <c r="AU242"/>
  <c r="M261"/>
  <c r="AU257"/>
  <c r="AL254"/>
  <c r="AN257"/>
  <c r="J254"/>
  <c r="F254"/>
  <c r="E242"/>
  <c r="G242" s="1"/>
  <c r="AN261"/>
  <c r="AX257"/>
  <c r="AX242"/>
  <c r="E257"/>
  <c r="G257" s="1"/>
  <c r="G261" l="1"/>
  <c r="AU261"/>
  <c r="P254"/>
  <c r="AT254"/>
  <c r="P261"/>
  <c r="AT261"/>
  <c r="AN254"/>
  <c r="AX254"/>
  <c r="E254"/>
  <c r="G254" s="1"/>
  <c r="AU254"/>
  <c r="M254"/>
</calcChain>
</file>

<file path=xl/sharedStrings.xml><?xml version="1.0" encoding="utf-8"?>
<sst xmlns="http://schemas.openxmlformats.org/spreadsheetml/2006/main" count="501" uniqueCount="175">
  <si>
    <t>Наименование программных мероприятий</t>
  </si>
  <si>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</si>
  <si>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</si>
  <si>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</si>
  <si>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</si>
  <si>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</si>
  <si>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Бюджет городского округа Урай</t>
  </si>
  <si>
    <t>Управление образования и молодежной политики администрации города Урай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</si>
  <si>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</si>
  <si>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</si>
  <si>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</si>
  <si>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</si>
  <si>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</si>
  <si>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</si>
  <si>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</si>
  <si>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</si>
  <si>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</si>
  <si>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</si>
  <si>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</si>
  <si>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</si>
  <si>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</si>
  <si>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</si>
  <si>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</si>
  <si>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</si>
  <si>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</si>
  <si>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</si>
  <si>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</si>
  <si>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</si>
  <si>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</si>
  <si>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</si>
  <si>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</si>
  <si>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</si>
  <si>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</si>
  <si>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</si>
  <si>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</si>
  <si>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</si>
  <si>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</si>
  <si>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Исполнитель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</si>
  <si>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</si>
  <si>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</si>
  <si>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</si>
  <si>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Объем финансирования всего на год, тыс.рублей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</si>
  <si>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</si>
  <si>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</si>
  <si>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</si>
  <si>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</si>
  <si>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</si>
  <si>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</si>
  <si>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М.Н. Бусова</t>
  </si>
  <si>
    <t>Местный бюджет</t>
  </si>
  <si>
    <t>1.</t>
  </si>
  <si>
    <t>1..3</t>
  </si>
  <si>
    <t>1..4</t>
  </si>
  <si>
    <t>2.1.</t>
  </si>
  <si>
    <t>2.</t>
  </si>
  <si>
    <t>2.2.</t>
  </si>
  <si>
    <t>2.3.</t>
  </si>
  <si>
    <t>2.4.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</si>
  <si>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</si>
  <si>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</si>
  <si>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</si>
  <si>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</si>
  <si>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</si>
  <si>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</si>
  <si>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</si>
  <si>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</si>
  <si>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</si>
  <si>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</si>
  <si>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</si>
  <si>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</si>
  <si>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</si>
  <si>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</si>
  <si>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</si>
  <si>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</si>
  <si>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</si>
  <si>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</si>
  <si>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</si>
  <si>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</si>
  <si>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</si>
  <si>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</si>
  <si>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</si>
  <si>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</si>
  <si>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</si>
  <si>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</si>
  <si>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</si>
  <si>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</si>
  <si>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</si>
  <si>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</si>
  <si>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</si>
  <si>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</si>
  <si>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</si>
  <si>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Поддержка инновационной деятельности дошкольных образовательных организаций (проведение грантовых конкурсов и  др.) (1, 2, 3, 4, 5)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</si>
  <si>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</si>
  <si>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</si>
  <si>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</si>
  <si>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</si>
  <si>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</si>
  <si>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</si>
  <si>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</si>
  <si>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</si>
  <si>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</si>
  <si>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</si>
  <si>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</si>
  <si>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</si>
  <si>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</si>
  <si>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</si>
  <si>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</si>
  <si>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</si>
  <si>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</si>
  <si>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Расходы на обеспечение деятельности (оказание услуг) муниципального автономного учреждения города Урай «Городской методический центр» (20, 21, 22)</t>
  </si>
  <si>
    <t>Расходы на обеспечение деятельности Управления образования и молодежной политики администрации города Урай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</si>
  <si>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</si>
  <si>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</si>
  <si>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</si>
  <si>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</si>
  <si>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</si>
  <si>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Организация питания обучающихся в муниципальных общеобразовательных организациях (23)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</si>
  <si>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 (24)</t>
  </si>
  <si>
    <t>6.2.</t>
  </si>
  <si>
    <t>Организация участия детей и молодежи в возрасте от 14 до 30 лет во всероссийских, окружных молодежных мероприятиях (24)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</si>
  <si>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</si>
  <si>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</si>
  <si>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</si>
  <si>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</si>
  <si>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</si>
  <si>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</si>
  <si>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</si>
  <si>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</si>
  <si>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Ю.А. Чигинцева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</si>
  <si>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</si>
  <si>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</si>
  <si>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</si>
  <si>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</si>
  <si>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 xml:space="preserve">Ответственный исполнитель
Управление образования и молодежной политики администрации города Урай
</t>
  </si>
  <si>
    <t>Муниципальное казенное учреждение «Управление капитального строительства города Урай»</t>
  </si>
  <si>
    <t>Управление образования и молодежной политики администрации города Урай; органы администрации города Урай: сводно-аналитический отдел администрации города Урай</t>
  </si>
  <si>
    <t>Управление образования и молодежной политики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</si>
  <si>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Урай)</t>
  </si>
  <si>
    <t>И.В. Хусаинова</t>
  </si>
  <si>
    <t>тел.2-31-86 (822)</t>
  </si>
  <si>
    <t>Начальник УОиМП</t>
  </si>
  <si>
    <t>Заместитель начальника УОиМП</t>
  </si>
  <si>
    <t>Остатки прошлых лет</t>
  </si>
  <si>
    <t>Обеспечение деятельности восьми дошкольных образовательных учреждений в части выполнения стандарта дошкольного образования  за 1 квартал 2020 года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</si>
  <si>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1 квартал 2020 года</t>
  </si>
  <si>
    <t>Финансирование по фактически начисленной компенсации части родительской платы</t>
  </si>
  <si>
    <t>Выплата компенсации части родительской платы за 1 квартал 2020 года</t>
  </si>
  <si>
    <t>Реконструкция узла учета холодного водоснабжения в МБДОУ "Детский сад №6 "Дюймовочка". Межевание территории стадиона МБОУ СОШ №6</t>
  </si>
  <si>
    <t>Организация работы медицинского класса на базе МБОУ СОШ №4</t>
  </si>
  <si>
    <t>Участие учащихся в региональном этапе всероссийской олимпиады школьников</t>
  </si>
  <si>
    <t>Приобретение дипломов для проведения военно-спортивной игры "Зарница"</t>
  </si>
  <si>
    <t>Приобретение оборудования для проведения городской игры "Брейн-ринг"среди детских организаций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</si>
  <si>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 квартал 2020 года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</si>
  <si>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 квартал 2020 года</t>
  </si>
  <si>
    <t>Обеспечение деятельности МБУ ДО "ЦМДО" в части содержания зданий и сооружений и прочих общехозяйственных расходов за 1 квартал 2020 года</t>
  </si>
  <si>
    <t>Обеспечение персонифицированного финансирования дополнительного образования детей</t>
  </si>
  <si>
    <t>Обеспечение деятельности МАУ "Городской методический центр" в части исполнения муниципального  задания за 1 квартал 2020 года</t>
  </si>
  <si>
    <t>Осуществление деятельности по выплате компенсации части родительской платы (администрирование) за 1 квартал 2020 года</t>
  </si>
  <si>
    <t>Расходы по содержанию аппарата Управления образования и молодежной политики за 1 квартал 2020 года</t>
  </si>
  <si>
    <t>Приобретение кубков для проведения городской спартакиады школьников "Старты надежд"</t>
  </si>
  <si>
    <t>Предоставление метеоинформации (трансляция объявлений)</t>
  </si>
  <si>
    <t>Обеспечение учащихся шести общеобразовательных организаций завтраками и обедами (льготная категория)</t>
  </si>
  <si>
    <t>Отмена организации лагеря дневного пребываня в период весенних каникул в связи с проведением карантинных мероприятий</t>
  </si>
  <si>
    <t>Оплата услуг модератора</t>
  </si>
  <si>
    <t>Осуществление деятельности муниципального ресурсного Центра развития и поддержки добровольчества (волонтерства) города Урай. Приобретение экипировки для волонтеров</t>
  </si>
  <si>
    <t>Экономия по фактически сложившимся расходам на оплату труда специалистов</t>
  </si>
  <si>
    <t>Экономия по фактически начисленной  заработной плате работникам (с учетом больничных листов), по оплате путевок и проезда санаторно-курортного лечения,  фактическим расходам по служебным командировкам, оплатой услуг связи и прочих расходов в связи с принятием карантинных мероприятий</t>
  </si>
  <si>
    <t>Проведение тестирования руководителей МБДОУ "Детский сад №21" и МБОУ СОШ №4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</si>
  <si>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1 квартал 2020 года</t>
  </si>
  <si>
    <t xml:space="preserve">Реализация регионального проекта «Современная школа». 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
</t>
  </si>
  <si>
    <t>Реализация регионального проекта «Современная школа». 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(«Школа в микрорайоне Земля Санникова (Общеобразовательная организация с универсальной безбарьерной средой)») (6, 7, 8, 9)</t>
  </si>
  <si>
    <t>Выполнение проектных работ по объекту "Капитальный ремонт МБУ ДО ЦМДО"</t>
  </si>
  <si>
    <t xml:space="preserve">Неисполнение в связи с необходимостью дополнительного финансирования по причине увеличения стоимости услуг по проведению гос.экспертизы проекта ПСД по объекту «Капитальный ремонт МБОУ СОШ №6» </t>
  </si>
  <si>
    <t>2.7.</t>
  </si>
  <si>
    <t>Реализация регионального проекта «Современная школа». Проведение ремонтных работ  (6, 8)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</si>
</sst>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7" formatCode="_-* #,##0.000_р_._-;\-* #,##0.000_р_._-;_-* &quot;-&quot;?_р_._-;_-@_-"/>
    <numFmt numFmtId="168" formatCode="_(* #,##0.00_);_(* \(#,##0.00\);_(* &quot;-&quot;??_);_(@_)"/>
    <numFmt numFmtId="169" formatCode="0.0%"/>
    <numFmt numFmtId="170" formatCode="_-* #,##0.00000_р_._-;\-* #,##0.00000_р_._-;_-* &quot;-&quot;?_р_._-;_-@_-"/>
    <numFmt numFmtId="171" formatCode="_-* #,##0.000000_р_._-;\-* #,##0.000000_р_._-;_-* &quot;-&quot;?_р_._-;_-@_-"/>
    <numFmt numFmtId="172" formatCode="_-* #,##0.00000_р_._-;\-* #,##0.00000_р_._-;_-* &quot;-&quot;??_р_._-;_-@_-"/>
    <numFmt numFmtId="173" formatCode="_-* #,##0.0000_р_._-;\-* #,##0.0000_р_._-;_-* &quot;-&quot;?_р_._-;_-@_-"/>
    <numFmt numFmtId="174" formatCode="_-* #,##0.00000_р_._-;\-* #,##0.00000_р_._-;_-* &quot;-&quot;???_р_._-;_-@_-"/>
    <numFmt numFmtId="175" formatCode="_-* #,##0.0000_р_._-;\-* #,##0.0000_р_._-;_-* &quot;-&quot;??_р_._-;_-@_-"/>
  </numFmts>
  <fonts count="17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5">
    <xf numFmtId="0" fontId="0" fillId="0" borderId="0" xfId="0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Alignment="1">
      <alignment horizontal="right"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5" fillId="2" borderId="0" xfId="1" applyNumberFormat="1" applyFont="1" applyFill="1" applyBorder="1" applyAlignment="1">
      <alignment horizontal="left" vertical="center" wrapText="1"/>
    </xf>
    <xf numFmtId="169" fontId="3" fillId="2" borderId="1" xfId="3" applyNumberFormat="1" applyFont="1" applyFill="1" applyBorder="1" applyAlignment="1">
      <alignment horizontal="center" vertical="top" wrapText="1"/>
    </xf>
    <xf numFmtId="169" fontId="10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0" fillId="2" borderId="1" xfId="1" applyNumberFormat="1" applyFont="1" applyFill="1" applyBorder="1" applyAlignment="1">
      <alignment horizontal="center" vertical="top"/>
    </xf>
    <xf numFmtId="9" fontId="12" fillId="2" borderId="0" xfId="3" applyFont="1" applyFill="1" applyBorder="1"/>
    <xf numFmtId="0" fontId="1" fillId="2" borderId="0" xfId="0" applyFont="1" applyFill="1"/>
    <xf numFmtId="0" fontId="13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1" fillId="2" borderId="1" xfId="0" applyFont="1" applyFill="1" applyBorder="1"/>
    <xf numFmtId="0" fontId="15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167" fontId="1" fillId="2" borderId="0" xfId="0" applyNumberFormat="1" applyFont="1" applyFill="1"/>
    <xf numFmtId="170" fontId="1" fillId="2" borderId="0" xfId="0" applyNumberFormat="1" applyFont="1" applyFill="1"/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/>
    </xf>
    <xf numFmtId="0" fontId="1" fillId="2" borderId="0" xfId="0" applyFont="1" applyFill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174" fontId="1" fillId="2" borderId="0" xfId="0" applyNumberFormat="1" applyFont="1" applyFill="1"/>
    <xf numFmtId="175" fontId="11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justify" vertical="top"/>
    </xf>
    <xf numFmtId="0" fontId="2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/>
    <xf numFmtId="167" fontId="16" fillId="2" borderId="0" xfId="0" applyNumberFormat="1" applyFont="1" applyFill="1"/>
    <xf numFmtId="170" fontId="16" fillId="2" borderId="0" xfId="0" applyNumberFormat="1" applyFont="1" applyFill="1"/>
    <xf numFmtId="166" fontId="3" fillId="2" borderId="1" xfId="1" applyNumberFormat="1" applyFont="1" applyFill="1" applyBorder="1" applyAlignment="1">
      <alignment horizontal="center" vertical="top" wrapText="1"/>
    </xf>
    <xf numFmtId="173" fontId="1" fillId="2" borderId="0" xfId="0" applyNumberFormat="1" applyFont="1" applyFill="1"/>
    <xf numFmtId="164" fontId="5" fillId="2" borderId="1" xfId="1" applyNumberFormat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171" fontId="1" fillId="2" borderId="0" xfId="0" applyNumberFormat="1" applyFont="1" applyFill="1"/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 applyBorder="1"/>
    <xf numFmtId="166" fontId="6" fillId="2" borderId="0" xfId="1" applyNumberFormat="1" applyFont="1" applyFill="1" applyAlignment="1"/>
    <xf numFmtId="166" fontId="6" fillId="2" borderId="8" xfId="1" applyNumberFormat="1" applyFont="1" applyFill="1" applyBorder="1" applyAlignment="1">
      <alignment horizontal="left"/>
    </xf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75" fontId="3" fillId="2" borderId="1" xfId="1" applyNumberFormat="1" applyFont="1" applyFill="1" applyBorder="1" applyAlignment="1">
      <alignment horizontal="center" vertical="top" wrapText="1"/>
    </xf>
    <xf numFmtId="169" fontId="12" fillId="2" borderId="0" xfId="3" applyNumberFormat="1" applyFont="1" applyFill="1" applyBorder="1"/>
    <xf numFmtId="0" fontId="6" fillId="2" borderId="0" xfId="0" applyFont="1" applyFill="1" applyBorder="1"/>
    <xf numFmtId="165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/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85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I270" sqref="AI270"/>
    </sheetView>
  </sheetViews>
  <sheetFormatPr defaultColWidth="9.140625" defaultRowHeight="15"/>
  <cols>
    <col min="1" max="1" width="4.5703125" style="28" customWidth="1"/>
    <col min="2" max="2" width="42.7109375" style="28" customWidth="1"/>
    <col min="3" max="3" width="29.42578125" style="28" hidden="1" customWidth="1"/>
    <col min="4" max="4" width="23.28515625" style="28" customWidth="1"/>
    <col min="5" max="5" width="10.5703125" style="28" customWidth="1"/>
    <col min="6" max="6" width="9.28515625" style="28" customWidth="1"/>
    <col min="7" max="7" width="7.42578125" style="28" customWidth="1"/>
    <col min="8" max="8" width="8.42578125" style="28" customWidth="1"/>
    <col min="9" max="9" width="9" style="28" customWidth="1"/>
    <col min="10" max="10" width="7" style="28" customWidth="1"/>
    <col min="11" max="11" width="9.42578125" style="28" customWidth="1"/>
    <col min="12" max="12" width="9.5703125" style="28" bestFit="1" customWidth="1"/>
    <col min="13" max="13" width="7.28515625" style="28" customWidth="1"/>
    <col min="14" max="14" width="10.28515625" style="28" customWidth="1"/>
    <col min="15" max="15" width="9.28515625" style="28" customWidth="1"/>
    <col min="16" max="16" width="7.28515625" style="28" customWidth="1"/>
    <col min="17" max="17" width="10.28515625" style="28" customWidth="1"/>
    <col min="18" max="18" width="9.5703125" style="28" hidden="1" customWidth="1"/>
    <col min="19" max="19" width="9.7109375" style="28" hidden="1" customWidth="1"/>
    <col min="20" max="20" width="10.42578125" style="28" customWidth="1"/>
    <col min="21" max="22" width="10.5703125" style="28" hidden="1" customWidth="1"/>
    <col min="23" max="23" width="10.140625" style="28" customWidth="1"/>
    <col min="24" max="24" width="9.85546875" style="28" hidden="1" customWidth="1"/>
    <col min="25" max="25" width="10.5703125" style="28" hidden="1" customWidth="1"/>
    <col min="26" max="26" width="9.5703125" style="28" customWidth="1"/>
    <col min="27" max="27" width="9.28515625" style="28" hidden="1" customWidth="1"/>
    <col min="28" max="28" width="10" style="28" hidden="1" customWidth="1"/>
    <col min="29" max="29" width="8.5703125" style="28" customWidth="1"/>
    <col min="30" max="30" width="9.42578125" style="28" hidden="1" customWidth="1"/>
    <col min="31" max="31" width="10.5703125" style="28" hidden="1" customWidth="1"/>
    <col min="32" max="32" width="9.42578125" style="28" customWidth="1"/>
    <col min="33" max="33" width="8.5703125" style="28" hidden="1" customWidth="1"/>
    <col min="34" max="34" width="9.7109375" style="28" hidden="1" customWidth="1"/>
    <col min="35" max="35" width="9.5703125" style="28" customWidth="1"/>
    <col min="36" max="36" width="9.85546875" style="28" hidden="1" customWidth="1"/>
    <col min="37" max="37" width="9.7109375" style="28" hidden="1" customWidth="1"/>
    <col min="38" max="38" width="9.42578125" style="28" customWidth="1"/>
    <col min="39" max="40" width="10.85546875" style="28" hidden="1" customWidth="1"/>
    <col min="41" max="41" width="9.5703125" style="28" customWidth="1"/>
    <col min="42" max="43" width="10.7109375" style="28" hidden="1" customWidth="1"/>
    <col min="44" max="44" width="23.85546875" style="28" customWidth="1"/>
    <col min="45" max="45" width="31" style="28" customWidth="1"/>
    <col min="46" max="46" width="9.28515625" style="28" customWidth="1"/>
    <col min="47" max="50" width="17.140625" style="28" customWidth="1"/>
    <col min="51" max="16384" width="9.140625" style="28"/>
  </cols>
  <sheetData>
    <row r="1" spans="1:50">
      <c r="A1" s="127" t="s">
        <v>168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97"/>
    </row>
    <row r="2" spans="1:50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</row>
    <row r="3" spans="1:50">
      <c r="A3" s="127" t="s">
        <v>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97"/>
    </row>
    <row r="4" spans="1:50">
      <c r="A4" s="29"/>
      <c r="B4" s="29"/>
      <c r="C4" s="29"/>
      <c r="D4" s="29"/>
      <c r="E4" s="30"/>
      <c r="F4" s="57"/>
      <c r="G4" s="30"/>
      <c r="H4" s="31"/>
      <c r="I4" s="31"/>
      <c r="J4" s="31"/>
      <c r="K4" s="32"/>
      <c r="L4" s="32"/>
      <c r="M4" s="32"/>
      <c r="N4" s="29"/>
      <c r="O4" s="29"/>
      <c r="P4" s="29"/>
      <c r="Q4" s="29"/>
      <c r="R4" s="29"/>
      <c r="S4" s="29"/>
      <c r="T4" s="29"/>
      <c r="U4" s="29"/>
      <c r="V4" s="29"/>
      <c r="W4" s="55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33"/>
      <c r="AP4" s="34"/>
      <c r="AQ4" s="34"/>
      <c r="AU4" s="56"/>
    </row>
    <row r="5" spans="1:50">
      <c r="A5" s="128" t="s">
        <v>127</v>
      </c>
      <c r="B5" s="128" t="s">
        <v>0</v>
      </c>
      <c r="C5" s="128" t="s">
        <v>37</v>
      </c>
      <c r="D5" s="128" t="s">
        <v>1</v>
      </c>
      <c r="E5" s="128" t="s">
        <v>41</v>
      </c>
      <c r="F5" s="128"/>
      <c r="G5" s="128"/>
      <c r="H5" s="129" t="s">
        <v>38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1"/>
      <c r="AR5" s="132" t="s">
        <v>39</v>
      </c>
      <c r="AS5" s="132" t="s">
        <v>40</v>
      </c>
      <c r="AT5" s="35"/>
    </row>
    <row r="6" spans="1:50">
      <c r="A6" s="128"/>
      <c r="B6" s="128"/>
      <c r="C6" s="128"/>
      <c r="D6" s="128"/>
      <c r="E6" s="128"/>
      <c r="F6" s="128"/>
      <c r="G6" s="128"/>
      <c r="H6" s="128" t="s">
        <v>25</v>
      </c>
      <c r="I6" s="128"/>
      <c r="J6" s="128"/>
      <c r="K6" s="128" t="s">
        <v>26</v>
      </c>
      <c r="L6" s="128"/>
      <c r="M6" s="128"/>
      <c r="N6" s="128" t="s">
        <v>27</v>
      </c>
      <c r="O6" s="128"/>
      <c r="P6" s="128"/>
      <c r="Q6" s="128" t="s">
        <v>28</v>
      </c>
      <c r="R6" s="128"/>
      <c r="S6" s="128"/>
      <c r="T6" s="128" t="s">
        <v>29</v>
      </c>
      <c r="U6" s="128"/>
      <c r="V6" s="128"/>
      <c r="W6" s="128" t="s">
        <v>30</v>
      </c>
      <c r="X6" s="128"/>
      <c r="Y6" s="128"/>
      <c r="Z6" s="128" t="s">
        <v>31</v>
      </c>
      <c r="AA6" s="128"/>
      <c r="AB6" s="128"/>
      <c r="AC6" s="128" t="s">
        <v>32</v>
      </c>
      <c r="AD6" s="128"/>
      <c r="AE6" s="128"/>
      <c r="AF6" s="128" t="s">
        <v>33</v>
      </c>
      <c r="AG6" s="128"/>
      <c r="AH6" s="128"/>
      <c r="AI6" s="128" t="s">
        <v>34</v>
      </c>
      <c r="AJ6" s="128"/>
      <c r="AK6" s="128"/>
      <c r="AL6" s="128" t="s">
        <v>35</v>
      </c>
      <c r="AM6" s="128"/>
      <c r="AN6" s="128"/>
      <c r="AO6" s="128" t="s">
        <v>36</v>
      </c>
      <c r="AP6" s="128"/>
      <c r="AQ6" s="128"/>
      <c r="AR6" s="133"/>
      <c r="AS6" s="133"/>
      <c r="AT6" s="35"/>
    </row>
    <row r="7" spans="1:50" ht="24.75">
      <c r="A7" s="128"/>
      <c r="B7" s="128"/>
      <c r="C7" s="128"/>
      <c r="D7" s="128"/>
      <c r="E7" s="58" t="s">
        <v>46</v>
      </c>
      <c r="F7" s="58" t="s">
        <v>47</v>
      </c>
      <c r="G7" s="59" t="s">
        <v>45</v>
      </c>
      <c r="H7" s="58" t="s">
        <v>46</v>
      </c>
      <c r="I7" s="58" t="s">
        <v>47</v>
      </c>
      <c r="J7" s="59" t="s">
        <v>45</v>
      </c>
      <c r="K7" s="58" t="s">
        <v>46</v>
      </c>
      <c r="L7" s="58" t="s">
        <v>47</v>
      </c>
      <c r="M7" s="59" t="s">
        <v>45</v>
      </c>
      <c r="N7" s="58" t="s">
        <v>46</v>
      </c>
      <c r="O7" s="58" t="s">
        <v>47</v>
      </c>
      <c r="P7" s="59" t="s">
        <v>45</v>
      </c>
      <c r="Q7" s="58" t="s">
        <v>46</v>
      </c>
      <c r="R7" s="58" t="s">
        <v>47</v>
      </c>
      <c r="S7" s="59" t="s">
        <v>45</v>
      </c>
      <c r="T7" s="58" t="s">
        <v>46</v>
      </c>
      <c r="U7" s="58" t="s">
        <v>47</v>
      </c>
      <c r="V7" s="59" t="s">
        <v>45</v>
      </c>
      <c r="W7" s="58" t="s">
        <v>46</v>
      </c>
      <c r="X7" s="58" t="s">
        <v>47</v>
      </c>
      <c r="Y7" s="59" t="s">
        <v>45</v>
      </c>
      <c r="Z7" s="58" t="s">
        <v>46</v>
      </c>
      <c r="AA7" s="58" t="s">
        <v>47</v>
      </c>
      <c r="AB7" s="59" t="s">
        <v>45</v>
      </c>
      <c r="AC7" s="58" t="s">
        <v>46</v>
      </c>
      <c r="AD7" s="58" t="s">
        <v>47</v>
      </c>
      <c r="AE7" s="59" t="s">
        <v>45</v>
      </c>
      <c r="AF7" s="58" t="s">
        <v>46</v>
      </c>
      <c r="AG7" s="58" t="s">
        <v>47</v>
      </c>
      <c r="AH7" s="59" t="s">
        <v>45</v>
      </c>
      <c r="AI7" s="58" t="s">
        <v>46</v>
      </c>
      <c r="AJ7" s="58" t="s">
        <v>47</v>
      </c>
      <c r="AK7" s="59" t="s">
        <v>45</v>
      </c>
      <c r="AL7" s="58" t="s">
        <v>46</v>
      </c>
      <c r="AM7" s="58" t="s">
        <v>47</v>
      </c>
      <c r="AN7" s="59" t="s">
        <v>45</v>
      </c>
      <c r="AO7" s="58" t="s">
        <v>46</v>
      </c>
      <c r="AP7" s="58" t="s">
        <v>47</v>
      </c>
      <c r="AQ7" s="59" t="s">
        <v>45</v>
      </c>
      <c r="AR7" s="134"/>
      <c r="AS7" s="134"/>
      <c r="AT7" s="35"/>
      <c r="AU7" s="54">
        <v>1</v>
      </c>
      <c r="AV7" s="54">
        <v>2</v>
      </c>
      <c r="AW7" s="54">
        <v>3</v>
      </c>
      <c r="AX7" s="54">
        <v>4</v>
      </c>
    </row>
    <row r="8" spans="1:50" ht="15.75">
      <c r="A8" s="95" t="s">
        <v>50</v>
      </c>
      <c r="B8" s="37" t="s">
        <v>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6"/>
      <c r="AS8" s="36"/>
      <c r="AT8" s="27"/>
    </row>
    <row r="9" spans="1:50" ht="15.75">
      <c r="A9" s="117" t="s">
        <v>2</v>
      </c>
      <c r="B9" s="117" t="s">
        <v>91</v>
      </c>
      <c r="C9" s="117" t="s">
        <v>7</v>
      </c>
      <c r="D9" s="38" t="s">
        <v>4</v>
      </c>
      <c r="E9" s="24">
        <f>H9+K9+N9+Q9+T9+W9+Z9+AC9+AF9+AI9+AL9+AO9</f>
        <v>0</v>
      </c>
      <c r="F9" s="24">
        <f>I9+L9+O9+R9+U9+X9+AA9+AD9+AG9+AJ9+AM9+AP9</f>
        <v>0</v>
      </c>
      <c r="G9" s="25"/>
      <c r="H9" s="24">
        <f>H10+H11+H12+H13</f>
        <v>0</v>
      </c>
      <c r="I9" s="24"/>
      <c r="J9" s="24"/>
      <c r="K9" s="24">
        <f t="shared" ref="K9:AO9" si="0">K10+K11+K12+K13</f>
        <v>0</v>
      </c>
      <c r="L9" s="24"/>
      <c r="M9" s="24"/>
      <c r="N9" s="24">
        <f t="shared" si="0"/>
        <v>0</v>
      </c>
      <c r="O9" s="24"/>
      <c r="P9" s="24"/>
      <c r="Q9" s="24">
        <f t="shared" si="0"/>
        <v>0</v>
      </c>
      <c r="R9" s="24">
        <f t="shared" si="0"/>
        <v>0</v>
      </c>
      <c r="S9" s="25" t="e">
        <f>R9/Q9*100</f>
        <v>#DIV/0!</v>
      </c>
      <c r="T9" s="24">
        <f t="shared" si="0"/>
        <v>0</v>
      </c>
      <c r="U9" s="24"/>
      <c r="V9" s="24"/>
      <c r="W9" s="24">
        <f t="shared" si="0"/>
        <v>0</v>
      </c>
      <c r="X9" s="24">
        <f t="shared" si="0"/>
        <v>0</v>
      </c>
      <c r="Y9" s="25" t="e">
        <f>X9/W9*100</f>
        <v>#DIV/0!</v>
      </c>
      <c r="Z9" s="24">
        <f t="shared" si="0"/>
        <v>0</v>
      </c>
      <c r="AA9" s="24"/>
      <c r="AB9" s="24"/>
      <c r="AC9" s="24">
        <f t="shared" si="0"/>
        <v>0</v>
      </c>
      <c r="AD9" s="24"/>
      <c r="AE9" s="24"/>
      <c r="AF9" s="24">
        <f t="shared" si="0"/>
        <v>0</v>
      </c>
      <c r="AG9" s="24"/>
      <c r="AH9" s="24"/>
      <c r="AI9" s="24">
        <f t="shared" si="0"/>
        <v>0</v>
      </c>
      <c r="AJ9" s="24"/>
      <c r="AK9" s="24"/>
      <c r="AL9" s="24">
        <f t="shared" si="0"/>
        <v>0</v>
      </c>
      <c r="AM9" s="24"/>
      <c r="AN9" s="24"/>
      <c r="AO9" s="24">
        <f t="shared" si="0"/>
        <v>0</v>
      </c>
      <c r="AP9" s="24"/>
      <c r="AQ9" s="24"/>
      <c r="AR9" s="36"/>
      <c r="AS9" s="36"/>
      <c r="AT9" s="90"/>
      <c r="AU9" s="39">
        <f>H9+K9+N9</f>
        <v>0</v>
      </c>
      <c r="AV9" s="39">
        <f>Q9+T9+W9</f>
        <v>0</v>
      </c>
      <c r="AW9" s="39">
        <f>Z9+AC9+AF9</f>
        <v>0</v>
      </c>
      <c r="AX9" s="39">
        <f>AI9+AL9+AO9</f>
        <v>0</v>
      </c>
    </row>
    <row r="10" spans="1:50" ht="15.75">
      <c r="A10" s="117"/>
      <c r="B10" s="117"/>
      <c r="C10" s="117"/>
      <c r="D10" s="38" t="s">
        <v>23</v>
      </c>
      <c r="E10" s="24">
        <f t="shared" ref="E10:F28" si="1">H10+K10+N10+Q10+T10+W10+Z10+AC10+AF10+AI10+AL10+AO10</f>
        <v>0</v>
      </c>
      <c r="F10" s="24">
        <f t="shared" si="1"/>
        <v>0</v>
      </c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4"/>
      <c r="U10" s="24"/>
      <c r="V10" s="24"/>
      <c r="W10" s="24"/>
      <c r="X10" s="24"/>
      <c r="Y10" s="22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36"/>
      <c r="AS10" s="36"/>
      <c r="AT10" s="90"/>
      <c r="AU10" s="39">
        <f t="shared" ref="AU10:AU79" si="2">H10+K10+N10</f>
        <v>0</v>
      </c>
      <c r="AV10" s="39">
        <f t="shared" ref="AV10:AV79" si="3">Q10+T10+W10</f>
        <v>0</v>
      </c>
      <c r="AW10" s="39">
        <f t="shared" ref="AW10:AW79" si="4">Z10+AC10+AF10</f>
        <v>0</v>
      </c>
      <c r="AX10" s="39">
        <f t="shared" ref="AX10:AX79" si="5">AI10+AL10+AO10</f>
        <v>0</v>
      </c>
    </row>
    <row r="11" spans="1:50" ht="24">
      <c r="A11" s="117"/>
      <c r="B11" s="117"/>
      <c r="C11" s="117"/>
      <c r="D11" s="38" t="s">
        <v>5</v>
      </c>
      <c r="E11" s="24">
        <f t="shared" si="1"/>
        <v>0</v>
      </c>
      <c r="F11" s="24">
        <f t="shared" si="1"/>
        <v>0</v>
      </c>
      <c r="G11" s="2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 t="e">
        <f>R11/Q11*100</f>
        <v>#DIV/0!</v>
      </c>
      <c r="T11" s="24"/>
      <c r="U11" s="24"/>
      <c r="V11" s="24"/>
      <c r="W11" s="24"/>
      <c r="X11" s="24"/>
      <c r="Y11" s="25" t="e">
        <f>X11/W11*100</f>
        <v>#DIV/0!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96"/>
      <c r="AS11" s="36"/>
      <c r="AT11" s="90"/>
      <c r="AU11" s="39">
        <f t="shared" si="2"/>
        <v>0</v>
      </c>
      <c r="AV11" s="39">
        <f t="shared" si="3"/>
        <v>0</v>
      </c>
      <c r="AW11" s="39">
        <f t="shared" si="4"/>
        <v>0</v>
      </c>
      <c r="AX11" s="39">
        <f t="shared" si="5"/>
        <v>0</v>
      </c>
    </row>
    <row r="12" spans="1:50" ht="15.75">
      <c r="A12" s="117"/>
      <c r="B12" s="117"/>
      <c r="C12" s="117"/>
      <c r="D12" s="38" t="s">
        <v>49</v>
      </c>
      <c r="E12" s="24">
        <f t="shared" si="1"/>
        <v>0</v>
      </c>
      <c r="F12" s="24">
        <f t="shared" si="1"/>
        <v>0</v>
      </c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36"/>
      <c r="AS12" s="36"/>
      <c r="AT12" s="90"/>
      <c r="AU12" s="39">
        <f t="shared" si="2"/>
        <v>0</v>
      </c>
      <c r="AV12" s="39">
        <f t="shared" si="3"/>
        <v>0</v>
      </c>
      <c r="AW12" s="39">
        <f t="shared" si="4"/>
        <v>0</v>
      </c>
      <c r="AX12" s="39">
        <f t="shared" si="5"/>
        <v>0</v>
      </c>
    </row>
    <row r="13" spans="1:50" ht="15.75">
      <c r="A13" s="117"/>
      <c r="B13" s="117"/>
      <c r="C13" s="117"/>
      <c r="D13" s="38" t="s">
        <v>24</v>
      </c>
      <c r="E13" s="24">
        <f t="shared" si="1"/>
        <v>0</v>
      </c>
      <c r="F13" s="24">
        <f t="shared" si="1"/>
        <v>0</v>
      </c>
      <c r="G13" s="2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36"/>
      <c r="AS13" s="36"/>
      <c r="AT13" s="90"/>
      <c r="AU13" s="39">
        <f t="shared" si="2"/>
        <v>0</v>
      </c>
      <c r="AV13" s="39">
        <f t="shared" si="3"/>
        <v>0</v>
      </c>
      <c r="AW13" s="39">
        <f t="shared" si="4"/>
        <v>0</v>
      </c>
      <c r="AX13" s="39">
        <f t="shared" si="5"/>
        <v>0</v>
      </c>
    </row>
    <row r="14" spans="1:50" ht="15.75">
      <c r="A14" s="117" t="s">
        <v>22</v>
      </c>
      <c r="B14" s="117" t="s">
        <v>92</v>
      </c>
      <c r="C14" s="117" t="s">
        <v>7</v>
      </c>
      <c r="D14" s="38" t="s">
        <v>4</v>
      </c>
      <c r="E14" s="24">
        <f t="shared" si="1"/>
        <v>0</v>
      </c>
      <c r="F14" s="24">
        <f t="shared" si="1"/>
        <v>0</v>
      </c>
      <c r="G14" s="22"/>
      <c r="H14" s="24">
        <f>H15+H16+H17+H18</f>
        <v>0</v>
      </c>
      <c r="I14" s="24"/>
      <c r="J14" s="24"/>
      <c r="K14" s="24">
        <f t="shared" ref="K14:AO14" si="6">K15+K16+K17+K18</f>
        <v>0</v>
      </c>
      <c r="L14" s="24"/>
      <c r="M14" s="24"/>
      <c r="N14" s="24">
        <f t="shared" si="6"/>
        <v>0</v>
      </c>
      <c r="O14" s="24"/>
      <c r="P14" s="24"/>
      <c r="Q14" s="24">
        <f t="shared" si="6"/>
        <v>0</v>
      </c>
      <c r="R14" s="24"/>
      <c r="S14" s="24"/>
      <c r="T14" s="24">
        <f t="shared" si="6"/>
        <v>0</v>
      </c>
      <c r="U14" s="24"/>
      <c r="V14" s="24"/>
      <c r="W14" s="24">
        <f t="shared" si="6"/>
        <v>0</v>
      </c>
      <c r="X14" s="24"/>
      <c r="Y14" s="24"/>
      <c r="Z14" s="24">
        <f t="shared" si="6"/>
        <v>0</v>
      </c>
      <c r="AA14" s="24"/>
      <c r="AB14" s="24"/>
      <c r="AC14" s="24">
        <f t="shared" si="6"/>
        <v>0</v>
      </c>
      <c r="AD14" s="24"/>
      <c r="AE14" s="24"/>
      <c r="AF14" s="24">
        <f t="shared" si="6"/>
        <v>0</v>
      </c>
      <c r="AG14" s="24"/>
      <c r="AH14" s="24"/>
      <c r="AI14" s="24">
        <f t="shared" si="6"/>
        <v>0</v>
      </c>
      <c r="AJ14" s="24"/>
      <c r="AK14" s="24"/>
      <c r="AL14" s="24">
        <f t="shared" si="6"/>
        <v>0</v>
      </c>
      <c r="AM14" s="24"/>
      <c r="AN14" s="24"/>
      <c r="AO14" s="24">
        <f t="shared" si="6"/>
        <v>0</v>
      </c>
      <c r="AP14" s="24"/>
      <c r="AQ14" s="24"/>
      <c r="AR14" s="36"/>
      <c r="AS14" s="36"/>
      <c r="AT14" s="90"/>
      <c r="AU14" s="39">
        <f t="shared" si="2"/>
        <v>0</v>
      </c>
      <c r="AV14" s="39">
        <f t="shared" si="3"/>
        <v>0</v>
      </c>
      <c r="AW14" s="39">
        <f t="shared" si="4"/>
        <v>0</v>
      </c>
      <c r="AX14" s="39">
        <f t="shared" si="5"/>
        <v>0</v>
      </c>
    </row>
    <row r="15" spans="1:50" ht="15.75">
      <c r="A15" s="117"/>
      <c r="B15" s="117"/>
      <c r="C15" s="117"/>
      <c r="D15" s="38" t="s">
        <v>23</v>
      </c>
      <c r="E15" s="24">
        <f t="shared" si="1"/>
        <v>0</v>
      </c>
      <c r="F15" s="24">
        <f t="shared" si="1"/>
        <v>0</v>
      </c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36"/>
      <c r="AS15" s="36"/>
      <c r="AT15" s="90"/>
      <c r="AU15" s="39">
        <f t="shared" si="2"/>
        <v>0</v>
      </c>
      <c r="AV15" s="39">
        <f t="shared" si="3"/>
        <v>0</v>
      </c>
      <c r="AW15" s="39">
        <f t="shared" si="4"/>
        <v>0</v>
      </c>
      <c r="AX15" s="39">
        <f t="shared" si="5"/>
        <v>0</v>
      </c>
    </row>
    <row r="16" spans="1:50" ht="24">
      <c r="A16" s="117"/>
      <c r="B16" s="117"/>
      <c r="C16" s="117"/>
      <c r="D16" s="38" t="s">
        <v>5</v>
      </c>
      <c r="E16" s="24">
        <f t="shared" si="1"/>
        <v>0</v>
      </c>
      <c r="F16" s="24">
        <f t="shared" si="1"/>
        <v>0</v>
      </c>
      <c r="G16" s="2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36"/>
      <c r="AS16" s="36"/>
      <c r="AT16" s="90"/>
      <c r="AU16" s="39">
        <f t="shared" si="2"/>
        <v>0</v>
      </c>
      <c r="AV16" s="39">
        <f t="shared" si="3"/>
        <v>0</v>
      </c>
      <c r="AW16" s="39">
        <f t="shared" si="4"/>
        <v>0</v>
      </c>
      <c r="AX16" s="39">
        <f t="shared" si="5"/>
        <v>0</v>
      </c>
    </row>
    <row r="17" spans="1:50" ht="15.75">
      <c r="A17" s="117"/>
      <c r="B17" s="117"/>
      <c r="C17" s="117"/>
      <c r="D17" s="38" t="s">
        <v>49</v>
      </c>
      <c r="E17" s="24">
        <f t="shared" si="1"/>
        <v>0</v>
      </c>
      <c r="F17" s="24">
        <f t="shared" si="1"/>
        <v>0</v>
      </c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36"/>
      <c r="AS17" s="36"/>
      <c r="AT17" s="90"/>
      <c r="AU17" s="39">
        <f t="shared" si="2"/>
        <v>0</v>
      </c>
      <c r="AV17" s="39">
        <f t="shared" si="3"/>
        <v>0</v>
      </c>
      <c r="AW17" s="39">
        <f t="shared" si="4"/>
        <v>0</v>
      </c>
      <c r="AX17" s="39">
        <f t="shared" si="5"/>
        <v>0</v>
      </c>
    </row>
    <row r="18" spans="1:50" ht="15.75">
      <c r="A18" s="117"/>
      <c r="B18" s="117"/>
      <c r="C18" s="117"/>
      <c r="D18" s="38" t="s">
        <v>24</v>
      </c>
      <c r="E18" s="24">
        <f t="shared" si="1"/>
        <v>0</v>
      </c>
      <c r="F18" s="24">
        <f t="shared" si="1"/>
        <v>0</v>
      </c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36"/>
      <c r="AS18" s="36"/>
      <c r="AT18" s="90"/>
      <c r="AU18" s="39">
        <f t="shared" si="2"/>
        <v>0</v>
      </c>
      <c r="AV18" s="39">
        <f t="shared" si="3"/>
        <v>0</v>
      </c>
      <c r="AW18" s="39">
        <f t="shared" si="4"/>
        <v>0</v>
      </c>
      <c r="AX18" s="39">
        <f t="shared" si="5"/>
        <v>0</v>
      </c>
    </row>
    <row r="19" spans="1:50" ht="15.75">
      <c r="A19" s="117" t="s">
        <v>51</v>
      </c>
      <c r="B19" s="117" t="s">
        <v>124</v>
      </c>
      <c r="C19" s="117" t="s">
        <v>7</v>
      </c>
      <c r="D19" s="38" t="s">
        <v>4</v>
      </c>
      <c r="E19" s="24">
        <f>H19+K19+N19+Q19+T19+W19+Z19+AC19+AF19+AI19+AL19+AO19</f>
        <v>698352.8</v>
      </c>
      <c r="F19" s="24">
        <f>I19+L19+O19+R19+U19+X19+AA19+AD19+AG19+AJ19+AM19+AP19</f>
        <v>119439.1</v>
      </c>
      <c r="G19" s="25">
        <f>F19/E19*100</f>
        <v>17.10297431326974</v>
      </c>
      <c r="H19" s="24">
        <f>H20+H21+H22+H23</f>
        <v>16695.5</v>
      </c>
      <c r="I19" s="24">
        <f>I20+I21+I22+I23</f>
        <v>16695.5</v>
      </c>
      <c r="J19" s="25">
        <f>I19/H19*100</f>
        <v>100</v>
      </c>
      <c r="K19" s="24">
        <f t="shared" ref="K19:AO19" si="7">K20+K21+K22+K23</f>
        <v>53273.5</v>
      </c>
      <c r="L19" s="24">
        <f t="shared" si="7"/>
        <v>53273.5</v>
      </c>
      <c r="M19" s="25">
        <f>L19/K19*100</f>
        <v>100</v>
      </c>
      <c r="N19" s="24">
        <f t="shared" si="7"/>
        <v>49470.1</v>
      </c>
      <c r="O19" s="24">
        <f t="shared" si="7"/>
        <v>49470.1</v>
      </c>
      <c r="P19" s="25">
        <f>O19/N19*100</f>
        <v>100</v>
      </c>
      <c r="Q19" s="24">
        <f t="shared" si="7"/>
        <v>61917.100000000006</v>
      </c>
      <c r="R19" s="24">
        <f t="shared" si="7"/>
        <v>0</v>
      </c>
      <c r="S19" s="25">
        <f>R19/Q19*100</f>
        <v>0</v>
      </c>
      <c r="T19" s="24">
        <f t="shared" si="7"/>
        <v>80500.7</v>
      </c>
      <c r="U19" s="24">
        <f t="shared" si="7"/>
        <v>0</v>
      </c>
      <c r="V19" s="25">
        <f>U19/T19*100</f>
        <v>0</v>
      </c>
      <c r="W19" s="24">
        <f t="shared" si="7"/>
        <v>82492</v>
      </c>
      <c r="X19" s="24">
        <f t="shared" si="7"/>
        <v>0</v>
      </c>
      <c r="Y19" s="25">
        <f>X19/W19*100</f>
        <v>0</v>
      </c>
      <c r="Z19" s="24">
        <f t="shared" si="7"/>
        <v>64776.700000000004</v>
      </c>
      <c r="AA19" s="24">
        <f t="shared" si="7"/>
        <v>0</v>
      </c>
      <c r="AB19" s="25">
        <f>AA19/Z19*100</f>
        <v>0</v>
      </c>
      <c r="AC19" s="24">
        <f t="shared" si="7"/>
        <v>39978.699999999997</v>
      </c>
      <c r="AD19" s="24">
        <f t="shared" si="7"/>
        <v>0</v>
      </c>
      <c r="AE19" s="25">
        <f>AD19/AC19*100</f>
        <v>0</v>
      </c>
      <c r="AF19" s="24">
        <f t="shared" si="7"/>
        <v>37801.300000000003</v>
      </c>
      <c r="AG19" s="24">
        <f t="shared" si="7"/>
        <v>0</v>
      </c>
      <c r="AH19" s="25">
        <f>AG19/AF19*100</f>
        <v>0</v>
      </c>
      <c r="AI19" s="24">
        <f t="shared" si="7"/>
        <v>65883</v>
      </c>
      <c r="AJ19" s="24">
        <f t="shared" si="7"/>
        <v>0</v>
      </c>
      <c r="AK19" s="25">
        <f>AJ19/AI19*100</f>
        <v>0</v>
      </c>
      <c r="AL19" s="24">
        <f>AL20+AL21+AL22+AL23</f>
        <v>49383.7</v>
      </c>
      <c r="AM19" s="24">
        <f>AM20+AM21+AM22+AM23</f>
        <v>0</v>
      </c>
      <c r="AN19" s="25">
        <f>AM19/AL19*100</f>
        <v>0</v>
      </c>
      <c r="AO19" s="24">
        <f t="shared" si="7"/>
        <v>96180.5</v>
      </c>
      <c r="AP19" s="24"/>
      <c r="AQ19" s="22">
        <f t="shared" ref="AQ19:AQ22" si="8">AP19/AO19</f>
        <v>0</v>
      </c>
      <c r="AR19" s="36"/>
      <c r="AS19" s="36"/>
      <c r="AT19" s="90">
        <f t="shared" ref="AT19:AT77" si="9">(I19+L19+O19)/(H19+K19+N19)</f>
        <v>1</v>
      </c>
      <c r="AU19" s="39">
        <f t="shared" si="2"/>
        <v>119439.1</v>
      </c>
      <c r="AV19" s="39">
        <f t="shared" si="3"/>
        <v>224909.8</v>
      </c>
      <c r="AW19" s="39">
        <f t="shared" si="4"/>
        <v>142556.70000000001</v>
      </c>
      <c r="AX19" s="39">
        <f>AI19+AL19+AO19</f>
        <v>211447.2</v>
      </c>
    </row>
    <row r="20" spans="1:50" ht="15.75">
      <c r="A20" s="117"/>
      <c r="B20" s="117"/>
      <c r="C20" s="117"/>
      <c r="D20" s="38" t="s">
        <v>23</v>
      </c>
      <c r="E20" s="24">
        <f t="shared" si="1"/>
        <v>0</v>
      </c>
      <c r="F20" s="24">
        <f t="shared" si="1"/>
        <v>0</v>
      </c>
      <c r="G20" s="22"/>
      <c r="H20" s="24"/>
      <c r="I20" s="24"/>
      <c r="J20" s="22"/>
      <c r="K20" s="24"/>
      <c r="L20" s="24"/>
      <c r="M20" s="22"/>
      <c r="N20" s="24"/>
      <c r="O20" s="24"/>
      <c r="P20" s="22"/>
      <c r="Q20" s="24"/>
      <c r="R20" s="24"/>
      <c r="S20" s="22"/>
      <c r="T20" s="24"/>
      <c r="U20" s="24"/>
      <c r="V20" s="22"/>
      <c r="W20" s="24"/>
      <c r="X20" s="24"/>
      <c r="Y20" s="22"/>
      <c r="Z20" s="24"/>
      <c r="AA20" s="24"/>
      <c r="AB20" s="22"/>
      <c r="AC20" s="24"/>
      <c r="AD20" s="24"/>
      <c r="AE20" s="22"/>
      <c r="AF20" s="24"/>
      <c r="AG20" s="24"/>
      <c r="AH20" s="22"/>
      <c r="AI20" s="24"/>
      <c r="AJ20" s="24"/>
      <c r="AK20" s="22"/>
      <c r="AL20" s="24"/>
      <c r="AM20" s="24"/>
      <c r="AN20" s="22"/>
      <c r="AO20" s="24"/>
      <c r="AP20" s="24"/>
      <c r="AQ20" s="22"/>
      <c r="AR20" s="36"/>
      <c r="AS20" s="36"/>
      <c r="AT20" s="90"/>
      <c r="AU20" s="39">
        <f t="shared" si="2"/>
        <v>0</v>
      </c>
      <c r="AV20" s="39">
        <f t="shared" si="3"/>
        <v>0</v>
      </c>
      <c r="AW20" s="39">
        <f t="shared" si="4"/>
        <v>0</v>
      </c>
      <c r="AX20" s="39">
        <f t="shared" si="5"/>
        <v>0</v>
      </c>
    </row>
    <row r="21" spans="1:50" ht="72" customHeight="1">
      <c r="A21" s="117"/>
      <c r="B21" s="117"/>
      <c r="C21" s="117"/>
      <c r="D21" s="38" t="s">
        <v>5</v>
      </c>
      <c r="E21" s="24">
        <f t="shared" si="1"/>
        <v>578973.5</v>
      </c>
      <c r="F21" s="24">
        <f t="shared" si="1"/>
        <v>96747</v>
      </c>
      <c r="G21" s="25">
        <f>F21/E21*100</f>
        <v>16.710091221791672</v>
      </c>
      <c r="H21" s="24">
        <v>14401</v>
      </c>
      <c r="I21" s="24">
        <v>14401</v>
      </c>
      <c r="J21" s="25">
        <f>I21/H21*100</f>
        <v>100</v>
      </c>
      <c r="K21" s="24">
        <v>42416</v>
      </c>
      <c r="L21" s="24">
        <v>42416</v>
      </c>
      <c r="M21" s="25">
        <f>L21/K21*100</f>
        <v>100</v>
      </c>
      <c r="N21" s="24">
        <v>39930</v>
      </c>
      <c r="O21" s="24">
        <v>39930</v>
      </c>
      <c r="P21" s="25">
        <f>O21/N21*100</f>
        <v>100</v>
      </c>
      <c r="Q21" s="24">
        <v>49934.9</v>
      </c>
      <c r="R21" s="24"/>
      <c r="S21" s="25">
        <f>R21/Q21*100</f>
        <v>0</v>
      </c>
      <c r="T21" s="24">
        <v>69285</v>
      </c>
      <c r="U21" s="24"/>
      <c r="V21" s="25">
        <f>U21/T21*100</f>
        <v>0</v>
      </c>
      <c r="W21" s="24">
        <v>71612</v>
      </c>
      <c r="X21" s="24"/>
      <c r="Y21" s="25">
        <f>X21/W21*100</f>
        <v>0</v>
      </c>
      <c r="Z21" s="24">
        <v>52512.800000000003</v>
      </c>
      <c r="AA21" s="24"/>
      <c r="AB21" s="25">
        <f>AA21/Z21*100</f>
        <v>0</v>
      </c>
      <c r="AC21" s="24">
        <v>31896</v>
      </c>
      <c r="AD21" s="24"/>
      <c r="AE21" s="25">
        <f>AD21/AC21*100</f>
        <v>0</v>
      </c>
      <c r="AF21" s="24">
        <v>29868.7</v>
      </c>
      <c r="AG21" s="24"/>
      <c r="AH21" s="25">
        <f>AG21/AF21*100</f>
        <v>0</v>
      </c>
      <c r="AI21" s="24">
        <f>39717+15900.5</f>
        <v>55617.5</v>
      </c>
      <c r="AJ21" s="24"/>
      <c r="AK21" s="25">
        <f>AJ21/AI21*100</f>
        <v>0</v>
      </c>
      <c r="AL21" s="24">
        <v>40714</v>
      </c>
      <c r="AM21" s="24"/>
      <c r="AN21" s="25">
        <f>AM21/AL21*100</f>
        <v>0</v>
      </c>
      <c r="AO21" s="24">
        <f>65147.9+15637.7</f>
        <v>80785.600000000006</v>
      </c>
      <c r="AP21" s="24"/>
      <c r="AQ21" s="22">
        <f t="shared" si="8"/>
        <v>0</v>
      </c>
      <c r="AR21" s="95" t="s">
        <v>143</v>
      </c>
      <c r="AS21" s="36"/>
      <c r="AT21" s="90">
        <f t="shared" si="9"/>
        <v>1</v>
      </c>
      <c r="AU21" s="39">
        <f t="shared" si="2"/>
        <v>96747</v>
      </c>
      <c r="AV21" s="39">
        <f t="shared" si="3"/>
        <v>190831.9</v>
      </c>
      <c r="AW21" s="39">
        <f t="shared" si="4"/>
        <v>114277.5</v>
      </c>
      <c r="AX21" s="39">
        <f t="shared" si="5"/>
        <v>177117.1</v>
      </c>
    </row>
    <row r="22" spans="1:50" ht="86.25" customHeight="1">
      <c r="A22" s="117"/>
      <c r="B22" s="117"/>
      <c r="C22" s="117"/>
      <c r="D22" s="38" t="s">
        <v>49</v>
      </c>
      <c r="E22" s="24">
        <f t="shared" si="1"/>
        <v>119379.29999999999</v>
      </c>
      <c r="F22" s="24">
        <f t="shared" si="1"/>
        <v>22692.1</v>
      </c>
      <c r="G22" s="25">
        <f>F22/E22*100</f>
        <v>19.008404304598873</v>
      </c>
      <c r="H22" s="24">
        <v>2294.5</v>
      </c>
      <c r="I22" s="24">
        <v>2294.5</v>
      </c>
      <c r="J22" s="25">
        <f>I22/H22*100</f>
        <v>100</v>
      </c>
      <c r="K22" s="24">
        <v>10857.5</v>
      </c>
      <c r="L22" s="24">
        <v>10857.5</v>
      </c>
      <c r="M22" s="25">
        <f>L22/K22*100</f>
        <v>100</v>
      </c>
      <c r="N22" s="24">
        <v>9540.1</v>
      </c>
      <c r="O22" s="24">
        <v>9540.1</v>
      </c>
      <c r="P22" s="25">
        <f>O22/N22*100</f>
        <v>100</v>
      </c>
      <c r="Q22" s="24">
        <v>11982.2</v>
      </c>
      <c r="R22" s="24"/>
      <c r="S22" s="25">
        <f>R22/Q22*100</f>
        <v>0</v>
      </c>
      <c r="T22" s="24">
        <v>11215.7</v>
      </c>
      <c r="U22" s="24"/>
      <c r="V22" s="25">
        <f>U22/T22*100</f>
        <v>0</v>
      </c>
      <c r="W22" s="24">
        <v>10880</v>
      </c>
      <c r="X22" s="24"/>
      <c r="Y22" s="25">
        <f>X22/W22*100</f>
        <v>0</v>
      </c>
      <c r="Z22" s="24">
        <v>12263.9</v>
      </c>
      <c r="AA22" s="24"/>
      <c r="AB22" s="25">
        <f>AA22/Z22*100</f>
        <v>0</v>
      </c>
      <c r="AC22" s="24">
        <v>8082.7</v>
      </c>
      <c r="AD22" s="24"/>
      <c r="AE22" s="25">
        <f>AD22/AC22*100</f>
        <v>0</v>
      </c>
      <c r="AF22" s="24">
        <v>7932.6</v>
      </c>
      <c r="AG22" s="24"/>
      <c r="AH22" s="25">
        <f>AG22/AF22*100</f>
        <v>0</v>
      </c>
      <c r="AI22" s="24">
        <v>10265.5</v>
      </c>
      <c r="AJ22" s="24"/>
      <c r="AK22" s="25">
        <f>AJ22/AI22*100</f>
        <v>0</v>
      </c>
      <c r="AL22" s="24">
        <v>8669.7000000000007</v>
      </c>
      <c r="AM22" s="24"/>
      <c r="AN22" s="25">
        <f>AM22/AL22*100</f>
        <v>0</v>
      </c>
      <c r="AO22" s="24">
        <f>15394.9</f>
        <v>15394.9</v>
      </c>
      <c r="AP22" s="24"/>
      <c r="AQ22" s="22">
        <f t="shared" si="8"/>
        <v>0</v>
      </c>
      <c r="AR22" s="95" t="s">
        <v>144</v>
      </c>
      <c r="AS22" s="36"/>
      <c r="AT22" s="90">
        <f t="shared" si="9"/>
        <v>1</v>
      </c>
      <c r="AU22" s="39">
        <f t="shared" si="2"/>
        <v>22692.1</v>
      </c>
      <c r="AV22" s="39">
        <f t="shared" si="3"/>
        <v>34077.9</v>
      </c>
      <c r="AW22" s="39">
        <f t="shared" si="4"/>
        <v>28279.199999999997</v>
      </c>
      <c r="AX22" s="39">
        <f t="shared" si="5"/>
        <v>34330.1</v>
      </c>
    </row>
    <row r="23" spans="1:50" ht="15.75">
      <c r="A23" s="117"/>
      <c r="B23" s="117"/>
      <c r="C23" s="117"/>
      <c r="D23" s="38" t="s">
        <v>24</v>
      </c>
      <c r="E23" s="24">
        <f t="shared" si="1"/>
        <v>0</v>
      </c>
      <c r="F23" s="24">
        <f t="shared" si="1"/>
        <v>0</v>
      </c>
      <c r="G23" s="22"/>
      <c r="H23" s="24"/>
      <c r="I23" s="24"/>
      <c r="J23" s="24"/>
      <c r="K23" s="24"/>
      <c r="L23" s="24"/>
      <c r="M23" s="25"/>
      <c r="N23" s="24"/>
      <c r="O23" s="24"/>
      <c r="P23" s="25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2"/>
      <c r="AI23" s="24"/>
      <c r="AJ23" s="24"/>
      <c r="AK23" s="22"/>
      <c r="AL23" s="24"/>
      <c r="AM23" s="24"/>
      <c r="AN23" s="24"/>
      <c r="AO23" s="24"/>
      <c r="AP23" s="24"/>
      <c r="AQ23" s="24"/>
      <c r="AR23" s="36"/>
      <c r="AS23" s="36"/>
      <c r="AT23" s="90"/>
      <c r="AU23" s="39">
        <f t="shared" si="2"/>
        <v>0</v>
      </c>
      <c r="AV23" s="39">
        <f t="shared" si="3"/>
        <v>0</v>
      </c>
      <c r="AW23" s="39">
        <f t="shared" si="4"/>
        <v>0</v>
      </c>
      <c r="AX23" s="39">
        <f t="shared" si="5"/>
        <v>0</v>
      </c>
    </row>
    <row r="24" spans="1:50" ht="15.75">
      <c r="A24" s="117" t="s">
        <v>52</v>
      </c>
      <c r="B24" s="117" t="s">
        <v>93</v>
      </c>
      <c r="C24" s="117" t="s">
        <v>7</v>
      </c>
      <c r="D24" s="38" t="s">
        <v>4</v>
      </c>
      <c r="E24" s="24">
        <f t="shared" si="1"/>
        <v>38754</v>
      </c>
      <c r="F24" s="24">
        <f t="shared" si="1"/>
        <v>4785.1504999999997</v>
      </c>
      <c r="G24" s="25">
        <f>F24/E24*100</f>
        <v>12.347500903132579</v>
      </c>
      <c r="H24" s="24">
        <f>H25+H26+H27+H28</f>
        <v>0</v>
      </c>
      <c r="I24" s="24"/>
      <c r="J24" s="24"/>
      <c r="K24" s="24">
        <f t="shared" ref="K24:AO24" si="10">K25+K26+K27+K28</f>
        <v>3454</v>
      </c>
      <c r="L24" s="24">
        <f t="shared" si="10"/>
        <v>2438.5504999999998</v>
      </c>
      <c r="M24" s="25">
        <f t="shared" ref="M24:M26" si="11">L24/K24*100</f>
        <v>70.600767226404159</v>
      </c>
      <c r="N24" s="24">
        <f t="shared" si="10"/>
        <v>3100</v>
      </c>
      <c r="O24" s="24">
        <f t="shared" si="10"/>
        <v>2346.6</v>
      </c>
      <c r="P24" s="25">
        <f t="shared" ref="P24:P26" si="12">O24/N24*100</f>
        <v>75.696774193548393</v>
      </c>
      <c r="Q24" s="24">
        <f t="shared" si="10"/>
        <v>3550</v>
      </c>
      <c r="R24" s="24">
        <f t="shared" si="10"/>
        <v>0</v>
      </c>
      <c r="S24" s="25">
        <f>R24/Q24*100</f>
        <v>0</v>
      </c>
      <c r="T24" s="24">
        <f t="shared" si="10"/>
        <v>4000</v>
      </c>
      <c r="U24" s="24">
        <f t="shared" si="10"/>
        <v>0</v>
      </c>
      <c r="V24" s="25">
        <f>U24/T24*100</f>
        <v>0</v>
      </c>
      <c r="W24" s="24">
        <f t="shared" si="10"/>
        <v>3300</v>
      </c>
      <c r="X24" s="24">
        <f t="shared" si="10"/>
        <v>0</v>
      </c>
      <c r="Y24" s="25">
        <f>X24/W24*100</f>
        <v>0</v>
      </c>
      <c r="Z24" s="24">
        <f t="shared" si="10"/>
        <v>2200</v>
      </c>
      <c r="AA24" s="24">
        <f t="shared" si="10"/>
        <v>0</v>
      </c>
      <c r="AB24" s="25">
        <f>AA24/Z24*100</f>
        <v>0</v>
      </c>
      <c r="AC24" s="24">
        <f t="shared" si="10"/>
        <v>1650</v>
      </c>
      <c r="AD24" s="24">
        <f t="shared" si="10"/>
        <v>0</v>
      </c>
      <c r="AE24" s="25">
        <f>AD24/AC24*100</f>
        <v>0</v>
      </c>
      <c r="AF24" s="24">
        <f t="shared" si="10"/>
        <v>1900</v>
      </c>
      <c r="AG24" s="24">
        <f t="shared" si="10"/>
        <v>0</v>
      </c>
      <c r="AH24" s="25">
        <f>AG24/AF24*100</f>
        <v>0</v>
      </c>
      <c r="AI24" s="24">
        <f t="shared" si="10"/>
        <v>3000</v>
      </c>
      <c r="AJ24" s="24">
        <f t="shared" si="10"/>
        <v>0</v>
      </c>
      <c r="AK24" s="25">
        <f>AJ24/AI24*100</f>
        <v>0</v>
      </c>
      <c r="AL24" s="24">
        <f t="shared" si="10"/>
        <v>4200</v>
      </c>
      <c r="AM24" s="24">
        <f t="shared" si="10"/>
        <v>0</v>
      </c>
      <c r="AN24" s="25">
        <f>AM24/AL24*100</f>
        <v>0</v>
      </c>
      <c r="AO24" s="24">
        <f t="shared" si="10"/>
        <v>8400</v>
      </c>
      <c r="AP24" s="24"/>
      <c r="AQ24" s="22">
        <f t="shared" ref="AQ24:AQ26" si="13">AP24/AO24</f>
        <v>0</v>
      </c>
      <c r="AR24" s="36"/>
      <c r="AS24" s="36"/>
      <c r="AT24" s="90">
        <f t="shared" si="9"/>
        <v>0.7301114586512053</v>
      </c>
      <c r="AU24" s="39">
        <f t="shared" si="2"/>
        <v>6554</v>
      </c>
      <c r="AV24" s="39">
        <f t="shared" si="3"/>
        <v>10850</v>
      </c>
      <c r="AW24" s="39">
        <f t="shared" si="4"/>
        <v>5750</v>
      </c>
      <c r="AX24" s="39">
        <f t="shared" si="5"/>
        <v>15600</v>
      </c>
    </row>
    <row r="25" spans="1:50" ht="15.75">
      <c r="A25" s="117"/>
      <c r="B25" s="117"/>
      <c r="C25" s="117"/>
      <c r="D25" s="38" t="s">
        <v>23</v>
      </c>
      <c r="E25" s="24">
        <f t="shared" si="1"/>
        <v>0</v>
      </c>
      <c r="F25" s="24">
        <f t="shared" si="1"/>
        <v>0</v>
      </c>
      <c r="G25" s="22"/>
      <c r="H25" s="24"/>
      <c r="I25" s="24"/>
      <c r="J25" s="24"/>
      <c r="K25" s="24"/>
      <c r="L25" s="24"/>
      <c r="M25" s="25"/>
      <c r="N25" s="24"/>
      <c r="O25" s="24"/>
      <c r="P25" s="25"/>
      <c r="Q25" s="24"/>
      <c r="R25" s="24"/>
      <c r="S25" s="22"/>
      <c r="T25" s="24"/>
      <c r="U25" s="24"/>
      <c r="V25" s="22"/>
      <c r="W25" s="24"/>
      <c r="X25" s="24"/>
      <c r="Y25" s="22"/>
      <c r="Z25" s="24"/>
      <c r="AA25" s="24"/>
      <c r="AB25" s="22"/>
      <c r="AC25" s="24"/>
      <c r="AD25" s="24"/>
      <c r="AE25" s="22"/>
      <c r="AF25" s="24"/>
      <c r="AG25" s="24"/>
      <c r="AH25" s="22"/>
      <c r="AI25" s="24"/>
      <c r="AJ25" s="24"/>
      <c r="AK25" s="22"/>
      <c r="AL25" s="24"/>
      <c r="AM25" s="24"/>
      <c r="AN25" s="22"/>
      <c r="AO25" s="24"/>
      <c r="AP25" s="24"/>
      <c r="AQ25" s="22"/>
      <c r="AR25" s="36"/>
      <c r="AS25" s="36"/>
      <c r="AT25" s="90"/>
      <c r="AU25" s="39">
        <f t="shared" si="2"/>
        <v>0</v>
      </c>
      <c r="AV25" s="39">
        <f t="shared" si="3"/>
        <v>0</v>
      </c>
      <c r="AW25" s="39">
        <f t="shared" si="4"/>
        <v>0</v>
      </c>
      <c r="AX25" s="39">
        <f t="shared" si="5"/>
        <v>0</v>
      </c>
    </row>
    <row r="26" spans="1:50" ht="51.75" customHeight="1">
      <c r="A26" s="117"/>
      <c r="B26" s="117"/>
      <c r="C26" s="117"/>
      <c r="D26" s="38" t="s">
        <v>5</v>
      </c>
      <c r="E26" s="24">
        <f t="shared" si="1"/>
        <v>38754</v>
      </c>
      <c r="F26" s="24">
        <f t="shared" si="1"/>
        <v>4785.1504999999997</v>
      </c>
      <c r="G26" s="25">
        <f>F26/E26*100</f>
        <v>12.347500903132579</v>
      </c>
      <c r="H26" s="24">
        <v>0</v>
      </c>
      <c r="I26" s="24"/>
      <c r="J26" s="24"/>
      <c r="K26" s="24">
        <v>3454</v>
      </c>
      <c r="L26" s="24">
        <v>2438.5504999999998</v>
      </c>
      <c r="M26" s="25">
        <f t="shared" si="11"/>
        <v>70.600767226404159</v>
      </c>
      <c r="N26" s="24">
        <v>3100</v>
      </c>
      <c r="O26" s="24">
        <v>2346.6</v>
      </c>
      <c r="P26" s="25">
        <f t="shared" si="12"/>
        <v>75.696774193548393</v>
      </c>
      <c r="Q26" s="24">
        <v>3550</v>
      </c>
      <c r="R26" s="24"/>
      <c r="S26" s="25">
        <f>R26/Q26*100</f>
        <v>0</v>
      </c>
      <c r="T26" s="24">
        <v>4000</v>
      </c>
      <c r="U26" s="24"/>
      <c r="V26" s="25">
        <f>U26/T26*100</f>
        <v>0</v>
      </c>
      <c r="W26" s="24">
        <v>3300</v>
      </c>
      <c r="X26" s="24"/>
      <c r="Y26" s="25">
        <f>X26/W26*100</f>
        <v>0</v>
      </c>
      <c r="Z26" s="24">
        <v>2200</v>
      </c>
      <c r="AA26" s="24"/>
      <c r="AB26" s="25">
        <f>AA26/Z26*100</f>
        <v>0</v>
      </c>
      <c r="AC26" s="24">
        <v>1650</v>
      </c>
      <c r="AD26" s="24"/>
      <c r="AE26" s="25">
        <f>AD26/AC26*100</f>
        <v>0</v>
      </c>
      <c r="AF26" s="24">
        <v>1900</v>
      </c>
      <c r="AG26" s="24"/>
      <c r="AH26" s="25">
        <f>AG26/AF26*100</f>
        <v>0</v>
      </c>
      <c r="AI26" s="24">
        <v>3000</v>
      </c>
      <c r="AJ26" s="24"/>
      <c r="AK26" s="25">
        <f>AJ26/AI26*100</f>
        <v>0</v>
      </c>
      <c r="AL26" s="24">
        <v>4200</v>
      </c>
      <c r="AM26" s="24"/>
      <c r="AN26" s="25">
        <f>AM26/AL26*100</f>
        <v>0</v>
      </c>
      <c r="AO26" s="24">
        <v>8400</v>
      </c>
      <c r="AP26" s="24"/>
      <c r="AQ26" s="22">
        <f t="shared" si="13"/>
        <v>0</v>
      </c>
      <c r="AR26" s="95" t="s">
        <v>146</v>
      </c>
      <c r="AS26" s="95" t="s">
        <v>145</v>
      </c>
      <c r="AT26" s="90">
        <f t="shared" si="9"/>
        <v>0.7301114586512053</v>
      </c>
      <c r="AU26" s="39">
        <f t="shared" si="2"/>
        <v>6554</v>
      </c>
      <c r="AV26" s="39">
        <f t="shared" si="3"/>
        <v>10850</v>
      </c>
      <c r="AW26" s="39">
        <f t="shared" si="4"/>
        <v>5750</v>
      </c>
      <c r="AX26" s="39">
        <f t="shared" si="5"/>
        <v>15600</v>
      </c>
    </row>
    <row r="27" spans="1:50" ht="15.75">
      <c r="A27" s="117"/>
      <c r="B27" s="117"/>
      <c r="C27" s="117"/>
      <c r="D27" s="38" t="s">
        <v>49</v>
      </c>
      <c r="E27" s="24">
        <f t="shared" si="1"/>
        <v>0</v>
      </c>
      <c r="F27" s="24">
        <f t="shared" si="1"/>
        <v>0</v>
      </c>
      <c r="G27" s="25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  <c r="T27" s="24"/>
      <c r="U27" s="24"/>
      <c r="V27" s="25"/>
      <c r="W27" s="24"/>
      <c r="X27" s="24"/>
      <c r="Y27" s="25"/>
      <c r="Z27" s="24"/>
      <c r="AA27" s="24"/>
      <c r="AB27" s="25"/>
      <c r="AC27" s="24"/>
      <c r="AD27" s="24"/>
      <c r="AE27" s="24"/>
      <c r="AF27" s="24"/>
      <c r="AG27" s="24"/>
      <c r="AH27" s="25"/>
      <c r="AI27" s="24"/>
      <c r="AJ27" s="24"/>
      <c r="AK27" s="24"/>
      <c r="AL27" s="24"/>
      <c r="AM27" s="24"/>
      <c r="AN27" s="25"/>
      <c r="AO27" s="24"/>
      <c r="AP27" s="24"/>
      <c r="AQ27" s="24"/>
      <c r="AR27" s="36"/>
      <c r="AS27" s="36"/>
      <c r="AT27" s="90"/>
      <c r="AU27" s="39">
        <f t="shared" si="2"/>
        <v>0</v>
      </c>
      <c r="AV27" s="39">
        <f t="shared" si="3"/>
        <v>0</v>
      </c>
      <c r="AW27" s="39">
        <f t="shared" si="4"/>
        <v>0</v>
      </c>
      <c r="AX27" s="39">
        <f t="shared" si="5"/>
        <v>0</v>
      </c>
    </row>
    <row r="28" spans="1:50" ht="15.75">
      <c r="A28" s="117"/>
      <c r="B28" s="117"/>
      <c r="C28" s="117"/>
      <c r="D28" s="38" t="s">
        <v>24</v>
      </c>
      <c r="E28" s="24">
        <f t="shared" si="1"/>
        <v>0</v>
      </c>
      <c r="F28" s="24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36"/>
      <c r="AS28" s="36"/>
      <c r="AT28" s="90"/>
      <c r="AU28" s="39">
        <f t="shared" si="2"/>
        <v>0</v>
      </c>
      <c r="AV28" s="39">
        <f t="shared" si="3"/>
        <v>0</v>
      </c>
      <c r="AW28" s="39">
        <f t="shared" si="4"/>
        <v>0</v>
      </c>
      <c r="AX28" s="39">
        <f t="shared" si="5"/>
        <v>0</v>
      </c>
    </row>
    <row r="29" spans="1:50" ht="12" customHeight="1">
      <c r="A29" s="125" t="s">
        <v>8</v>
      </c>
      <c r="B29" s="125"/>
      <c r="C29" s="125"/>
      <c r="D29" s="41" t="s">
        <v>4</v>
      </c>
      <c r="E29" s="42">
        <f t="shared" ref="E29:F33" si="14">H29+K29+N29+Q29+T29+W29+Z29+AC29+AF29+AI29+AL29+AO29</f>
        <v>737106.8</v>
      </c>
      <c r="F29" s="42">
        <f t="shared" si="14"/>
        <v>124224.25049999999</v>
      </c>
      <c r="G29" s="26">
        <f>F29/E29*100</f>
        <v>16.852951363357384</v>
      </c>
      <c r="H29" s="42">
        <f>H31+H30+H32+H33</f>
        <v>16695.5</v>
      </c>
      <c r="I29" s="42">
        <f>I31+I30+I32+I33</f>
        <v>16695.5</v>
      </c>
      <c r="J29" s="26">
        <f>I29/H29*100</f>
        <v>100</v>
      </c>
      <c r="K29" s="42">
        <f t="shared" ref="K29:AO29" si="15">K31+K30+K32+K33</f>
        <v>56727.5</v>
      </c>
      <c r="L29" s="42">
        <f t="shared" si="15"/>
        <v>55712.050499999998</v>
      </c>
      <c r="M29" s="26">
        <f>L29/K29*100</f>
        <v>98.209951963333481</v>
      </c>
      <c r="N29" s="42">
        <f t="shared" si="15"/>
        <v>52570.1</v>
      </c>
      <c r="O29" s="42">
        <f t="shared" si="15"/>
        <v>51816.7</v>
      </c>
      <c r="P29" s="26">
        <f>O29/N29*100</f>
        <v>98.566865956123337</v>
      </c>
      <c r="Q29" s="42">
        <f t="shared" si="15"/>
        <v>65467.100000000006</v>
      </c>
      <c r="R29" s="42">
        <f t="shared" si="15"/>
        <v>0</v>
      </c>
      <c r="S29" s="26">
        <f>R29/Q29*100</f>
        <v>0</v>
      </c>
      <c r="T29" s="42">
        <f t="shared" si="15"/>
        <v>84500.7</v>
      </c>
      <c r="U29" s="42">
        <f t="shared" si="15"/>
        <v>0</v>
      </c>
      <c r="V29" s="26">
        <f>U29/T29*100</f>
        <v>0</v>
      </c>
      <c r="W29" s="42">
        <f t="shared" si="15"/>
        <v>85792</v>
      </c>
      <c r="X29" s="42">
        <f t="shared" si="15"/>
        <v>0</v>
      </c>
      <c r="Y29" s="26">
        <f>X29/W29*100</f>
        <v>0</v>
      </c>
      <c r="Z29" s="42">
        <f t="shared" si="15"/>
        <v>66976.7</v>
      </c>
      <c r="AA29" s="42">
        <f t="shared" si="15"/>
        <v>0</v>
      </c>
      <c r="AB29" s="26">
        <f>AA29/Z29*100</f>
        <v>0</v>
      </c>
      <c r="AC29" s="42">
        <f t="shared" si="15"/>
        <v>41628.699999999997</v>
      </c>
      <c r="AD29" s="42">
        <f t="shared" si="15"/>
        <v>0</v>
      </c>
      <c r="AE29" s="26">
        <f>AD29/AC29*100</f>
        <v>0</v>
      </c>
      <c r="AF29" s="42">
        <f t="shared" si="15"/>
        <v>39701.300000000003</v>
      </c>
      <c r="AG29" s="42">
        <f t="shared" si="15"/>
        <v>0</v>
      </c>
      <c r="AH29" s="26">
        <f>AG29/AF29*100</f>
        <v>0</v>
      </c>
      <c r="AI29" s="42">
        <f t="shared" si="15"/>
        <v>68883</v>
      </c>
      <c r="AJ29" s="42">
        <f t="shared" si="15"/>
        <v>0</v>
      </c>
      <c r="AK29" s="26">
        <f>AJ29/AI29*100</f>
        <v>0</v>
      </c>
      <c r="AL29" s="42">
        <f t="shared" si="15"/>
        <v>53583.7</v>
      </c>
      <c r="AM29" s="42">
        <f t="shared" si="15"/>
        <v>0</v>
      </c>
      <c r="AN29" s="26">
        <f>AM29/AL29*100</f>
        <v>0</v>
      </c>
      <c r="AO29" s="42">
        <f t="shared" si="15"/>
        <v>104580.5</v>
      </c>
      <c r="AP29" s="42"/>
      <c r="AQ29" s="23">
        <f t="shared" ref="AQ29:AQ32" si="16">AP29/AO29</f>
        <v>0</v>
      </c>
      <c r="AR29" s="36"/>
      <c r="AS29" s="36"/>
      <c r="AT29" s="90">
        <f t="shared" si="9"/>
        <v>0.98596074308831194</v>
      </c>
      <c r="AU29" s="64">
        <f t="shared" si="2"/>
        <v>125993.1</v>
      </c>
      <c r="AV29" s="64">
        <f t="shared" si="3"/>
        <v>235759.8</v>
      </c>
      <c r="AW29" s="64">
        <f t="shared" si="4"/>
        <v>148306.70000000001</v>
      </c>
      <c r="AX29" s="64">
        <f t="shared" si="5"/>
        <v>227047.2</v>
      </c>
    </row>
    <row r="30" spans="1:50" ht="13.5" customHeight="1">
      <c r="A30" s="125"/>
      <c r="B30" s="125"/>
      <c r="C30" s="125"/>
      <c r="D30" s="41" t="s">
        <v>23</v>
      </c>
      <c r="E30" s="42">
        <f t="shared" si="14"/>
        <v>0</v>
      </c>
      <c r="F30" s="42">
        <f t="shared" si="14"/>
        <v>0</v>
      </c>
      <c r="G30" s="23"/>
      <c r="H30" s="42">
        <f t="shared" ref="H30:I33" si="17">H10+H15+H20+H25</f>
        <v>0</v>
      </c>
      <c r="I30" s="42">
        <f t="shared" si="17"/>
        <v>0</v>
      </c>
      <c r="J30" s="23"/>
      <c r="K30" s="42">
        <f t="shared" ref="K30:AO33" si="18">K10+K15+K20+K25</f>
        <v>0</v>
      </c>
      <c r="L30" s="42">
        <f t="shared" si="18"/>
        <v>0</v>
      </c>
      <c r="M30" s="23"/>
      <c r="N30" s="42">
        <f t="shared" si="18"/>
        <v>0</v>
      </c>
      <c r="O30" s="42">
        <f t="shared" si="18"/>
        <v>0</v>
      </c>
      <c r="P30" s="23"/>
      <c r="Q30" s="42">
        <f t="shared" si="18"/>
        <v>0</v>
      </c>
      <c r="R30" s="42">
        <f t="shared" si="18"/>
        <v>0</v>
      </c>
      <c r="S30" s="23"/>
      <c r="T30" s="42">
        <f t="shared" si="18"/>
        <v>0</v>
      </c>
      <c r="U30" s="42">
        <f t="shared" si="18"/>
        <v>0</v>
      </c>
      <c r="V30" s="23"/>
      <c r="W30" s="42">
        <f t="shared" si="18"/>
        <v>0</v>
      </c>
      <c r="X30" s="42">
        <f t="shared" si="18"/>
        <v>0</v>
      </c>
      <c r="Y30" s="23"/>
      <c r="Z30" s="42">
        <f t="shared" si="18"/>
        <v>0</v>
      </c>
      <c r="AA30" s="42">
        <f t="shared" si="18"/>
        <v>0</v>
      </c>
      <c r="AB30" s="23"/>
      <c r="AC30" s="42">
        <f t="shared" si="18"/>
        <v>0</v>
      </c>
      <c r="AD30" s="42">
        <f t="shared" si="18"/>
        <v>0</v>
      </c>
      <c r="AE30" s="23"/>
      <c r="AF30" s="42">
        <f t="shared" si="18"/>
        <v>0</v>
      </c>
      <c r="AG30" s="42">
        <f t="shared" si="18"/>
        <v>0</v>
      </c>
      <c r="AH30" s="23"/>
      <c r="AI30" s="42">
        <f t="shared" si="18"/>
        <v>0</v>
      </c>
      <c r="AJ30" s="42">
        <f t="shared" si="18"/>
        <v>0</v>
      </c>
      <c r="AK30" s="23"/>
      <c r="AL30" s="42">
        <f t="shared" si="18"/>
        <v>0</v>
      </c>
      <c r="AM30" s="42">
        <f t="shared" si="18"/>
        <v>0</v>
      </c>
      <c r="AN30" s="23"/>
      <c r="AO30" s="42">
        <f t="shared" si="18"/>
        <v>0</v>
      </c>
      <c r="AP30" s="24"/>
      <c r="AQ30" s="23"/>
      <c r="AR30" s="36"/>
      <c r="AS30" s="36"/>
      <c r="AT30" s="90"/>
      <c r="AU30" s="64">
        <f t="shared" si="2"/>
        <v>0</v>
      </c>
      <c r="AV30" s="64">
        <f t="shared" si="3"/>
        <v>0</v>
      </c>
      <c r="AW30" s="64">
        <f t="shared" si="4"/>
        <v>0</v>
      </c>
      <c r="AX30" s="64">
        <f t="shared" si="5"/>
        <v>0</v>
      </c>
    </row>
    <row r="31" spans="1:50" ht="23.25" customHeight="1">
      <c r="A31" s="125"/>
      <c r="B31" s="125"/>
      <c r="C31" s="125"/>
      <c r="D31" s="41" t="s">
        <v>5</v>
      </c>
      <c r="E31" s="42">
        <f t="shared" si="14"/>
        <v>617727.5</v>
      </c>
      <c r="F31" s="42">
        <f t="shared" si="14"/>
        <v>101532.15049999999</v>
      </c>
      <c r="G31" s="26">
        <f>F31/E31*100</f>
        <v>16.436398007211917</v>
      </c>
      <c r="H31" s="42">
        <f t="shared" si="17"/>
        <v>14401</v>
      </c>
      <c r="I31" s="42">
        <f t="shared" si="17"/>
        <v>14401</v>
      </c>
      <c r="J31" s="26">
        <f>I31/H31*100</f>
        <v>100</v>
      </c>
      <c r="K31" s="42">
        <f t="shared" si="18"/>
        <v>45870</v>
      </c>
      <c r="L31" s="42">
        <f t="shared" si="18"/>
        <v>44854.550499999998</v>
      </c>
      <c r="M31" s="26">
        <f>L31/K31*100</f>
        <v>97.786244822323951</v>
      </c>
      <c r="N31" s="42">
        <f t="shared" si="18"/>
        <v>43030</v>
      </c>
      <c r="O31" s="42">
        <f t="shared" si="18"/>
        <v>42276.6</v>
      </c>
      <c r="P31" s="26">
        <f>O31/N31*100</f>
        <v>98.249128514989536</v>
      </c>
      <c r="Q31" s="42">
        <f t="shared" si="18"/>
        <v>53484.9</v>
      </c>
      <c r="R31" s="42">
        <f t="shared" si="18"/>
        <v>0</v>
      </c>
      <c r="S31" s="26">
        <f>R31/Q31*100</f>
        <v>0</v>
      </c>
      <c r="T31" s="42">
        <f t="shared" si="18"/>
        <v>73285</v>
      </c>
      <c r="U31" s="42">
        <f t="shared" si="18"/>
        <v>0</v>
      </c>
      <c r="V31" s="26">
        <f>U31/T31*100</f>
        <v>0</v>
      </c>
      <c r="W31" s="42">
        <f t="shared" si="18"/>
        <v>74912</v>
      </c>
      <c r="X31" s="42">
        <f t="shared" si="18"/>
        <v>0</v>
      </c>
      <c r="Y31" s="26">
        <f>X31/W31*100</f>
        <v>0</v>
      </c>
      <c r="Z31" s="42">
        <f t="shared" si="18"/>
        <v>54712.800000000003</v>
      </c>
      <c r="AA31" s="42">
        <f t="shared" si="18"/>
        <v>0</v>
      </c>
      <c r="AB31" s="26">
        <f>AA31/Z31*100</f>
        <v>0</v>
      </c>
      <c r="AC31" s="42">
        <f t="shared" si="18"/>
        <v>33546</v>
      </c>
      <c r="AD31" s="42">
        <f t="shared" si="18"/>
        <v>0</v>
      </c>
      <c r="AE31" s="26">
        <f>AD31/AC31*100</f>
        <v>0</v>
      </c>
      <c r="AF31" s="42">
        <f t="shared" si="18"/>
        <v>31768.7</v>
      </c>
      <c r="AG31" s="42">
        <f t="shared" si="18"/>
        <v>0</v>
      </c>
      <c r="AH31" s="26">
        <f>AG31/AF31*100</f>
        <v>0</v>
      </c>
      <c r="AI31" s="42">
        <f t="shared" si="18"/>
        <v>58617.5</v>
      </c>
      <c r="AJ31" s="42">
        <f t="shared" si="18"/>
        <v>0</v>
      </c>
      <c r="AK31" s="26">
        <f>AJ31/AI31*100</f>
        <v>0</v>
      </c>
      <c r="AL31" s="42">
        <f t="shared" si="18"/>
        <v>44914</v>
      </c>
      <c r="AM31" s="42">
        <f t="shared" si="18"/>
        <v>0</v>
      </c>
      <c r="AN31" s="26">
        <f>AM31/AL31*100</f>
        <v>0</v>
      </c>
      <c r="AO31" s="42">
        <f t="shared" si="18"/>
        <v>89185.600000000006</v>
      </c>
      <c r="AP31" s="24"/>
      <c r="AQ31" s="23">
        <f t="shared" si="16"/>
        <v>0</v>
      </c>
      <c r="AR31" s="36"/>
      <c r="AS31" s="36"/>
      <c r="AT31" s="90">
        <f t="shared" si="9"/>
        <v>0.98287674369076761</v>
      </c>
      <c r="AU31" s="64">
        <f t="shared" si="2"/>
        <v>103301</v>
      </c>
      <c r="AV31" s="64">
        <f t="shared" si="3"/>
        <v>201681.9</v>
      </c>
      <c r="AW31" s="64">
        <f t="shared" si="4"/>
        <v>120027.5</v>
      </c>
      <c r="AX31" s="64">
        <f t="shared" si="5"/>
        <v>192717.1</v>
      </c>
    </row>
    <row r="32" spans="1:50" ht="13.5" customHeight="1">
      <c r="A32" s="125"/>
      <c r="B32" s="125"/>
      <c r="C32" s="125"/>
      <c r="D32" s="41" t="s">
        <v>49</v>
      </c>
      <c r="E32" s="42">
        <f t="shared" si="14"/>
        <v>119379.29999999999</v>
      </c>
      <c r="F32" s="42">
        <f t="shared" si="14"/>
        <v>22692.1</v>
      </c>
      <c r="G32" s="26">
        <f>F32/E32*100</f>
        <v>19.008404304598873</v>
      </c>
      <c r="H32" s="42">
        <f t="shared" si="17"/>
        <v>2294.5</v>
      </c>
      <c r="I32" s="42">
        <f t="shared" si="17"/>
        <v>2294.5</v>
      </c>
      <c r="J32" s="26">
        <f>I32/H32*100</f>
        <v>100</v>
      </c>
      <c r="K32" s="42">
        <f t="shared" si="18"/>
        <v>10857.5</v>
      </c>
      <c r="L32" s="42">
        <f t="shared" si="18"/>
        <v>10857.5</v>
      </c>
      <c r="M32" s="26">
        <f>L32/K32*100</f>
        <v>100</v>
      </c>
      <c r="N32" s="42">
        <f t="shared" si="18"/>
        <v>9540.1</v>
      </c>
      <c r="O32" s="42">
        <f t="shared" si="18"/>
        <v>9540.1</v>
      </c>
      <c r="P32" s="26">
        <f>O32/N32*100</f>
        <v>100</v>
      </c>
      <c r="Q32" s="42">
        <f t="shared" si="18"/>
        <v>11982.2</v>
      </c>
      <c r="R32" s="42">
        <f t="shared" si="18"/>
        <v>0</v>
      </c>
      <c r="S32" s="26">
        <f>R32/Q32*100</f>
        <v>0</v>
      </c>
      <c r="T32" s="42">
        <f t="shared" si="18"/>
        <v>11215.7</v>
      </c>
      <c r="U32" s="42">
        <f t="shared" si="18"/>
        <v>0</v>
      </c>
      <c r="V32" s="26">
        <f>U32/T32*100</f>
        <v>0</v>
      </c>
      <c r="W32" s="42">
        <f t="shared" si="18"/>
        <v>10880</v>
      </c>
      <c r="X32" s="42">
        <f t="shared" si="18"/>
        <v>0</v>
      </c>
      <c r="Y32" s="26">
        <f>X32/W32*100</f>
        <v>0</v>
      </c>
      <c r="Z32" s="42">
        <f t="shared" si="18"/>
        <v>12263.9</v>
      </c>
      <c r="AA32" s="42">
        <f t="shared" si="18"/>
        <v>0</v>
      </c>
      <c r="AB32" s="26">
        <f>AA32/Z32*100</f>
        <v>0</v>
      </c>
      <c r="AC32" s="42">
        <f t="shared" si="18"/>
        <v>8082.7</v>
      </c>
      <c r="AD32" s="42">
        <f t="shared" si="18"/>
        <v>0</v>
      </c>
      <c r="AE32" s="26">
        <f>AD32/AC32*100</f>
        <v>0</v>
      </c>
      <c r="AF32" s="42">
        <f t="shared" si="18"/>
        <v>7932.6</v>
      </c>
      <c r="AG32" s="42">
        <f t="shared" si="18"/>
        <v>0</v>
      </c>
      <c r="AH32" s="26">
        <f>AG32/AF32*100</f>
        <v>0</v>
      </c>
      <c r="AI32" s="42">
        <f t="shared" si="18"/>
        <v>10265.5</v>
      </c>
      <c r="AJ32" s="42">
        <f t="shared" si="18"/>
        <v>0</v>
      </c>
      <c r="AK32" s="26">
        <f>AJ32/AI32*100</f>
        <v>0</v>
      </c>
      <c r="AL32" s="42">
        <f t="shared" si="18"/>
        <v>8669.7000000000007</v>
      </c>
      <c r="AM32" s="42">
        <f t="shared" si="18"/>
        <v>0</v>
      </c>
      <c r="AN32" s="26">
        <f>AM32/AL32*100</f>
        <v>0</v>
      </c>
      <c r="AO32" s="42">
        <f t="shared" si="18"/>
        <v>15394.9</v>
      </c>
      <c r="AP32" s="24"/>
      <c r="AQ32" s="23">
        <f t="shared" si="16"/>
        <v>0</v>
      </c>
      <c r="AR32" s="36"/>
      <c r="AS32" s="36"/>
      <c r="AT32" s="90">
        <f t="shared" si="9"/>
        <v>1</v>
      </c>
      <c r="AU32" s="64">
        <f t="shared" si="2"/>
        <v>22692.1</v>
      </c>
      <c r="AV32" s="64">
        <f t="shared" si="3"/>
        <v>34077.9</v>
      </c>
      <c r="AW32" s="64">
        <f t="shared" si="4"/>
        <v>28279.199999999997</v>
      </c>
      <c r="AX32" s="39">
        <f t="shared" si="5"/>
        <v>34330.1</v>
      </c>
    </row>
    <row r="33" spans="1:50" ht="15.75">
      <c r="A33" s="125"/>
      <c r="B33" s="125"/>
      <c r="C33" s="125"/>
      <c r="D33" s="41" t="s">
        <v>24</v>
      </c>
      <c r="E33" s="42">
        <f t="shared" si="14"/>
        <v>0</v>
      </c>
      <c r="F33" s="42">
        <f t="shared" si="14"/>
        <v>0</v>
      </c>
      <c r="G33" s="23"/>
      <c r="H33" s="42">
        <f t="shared" si="17"/>
        <v>0</v>
      </c>
      <c r="I33" s="42">
        <f t="shared" si="17"/>
        <v>0</v>
      </c>
      <c r="J33" s="42"/>
      <c r="K33" s="42">
        <f t="shared" si="18"/>
        <v>0</v>
      </c>
      <c r="L33" s="42">
        <f t="shared" si="18"/>
        <v>0</v>
      </c>
      <c r="M33" s="42"/>
      <c r="N33" s="42">
        <f t="shared" si="18"/>
        <v>0</v>
      </c>
      <c r="O33" s="42">
        <f t="shared" si="18"/>
        <v>0</v>
      </c>
      <c r="P33" s="42"/>
      <c r="Q33" s="42">
        <f t="shared" si="18"/>
        <v>0</v>
      </c>
      <c r="R33" s="42">
        <f t="shared" si="18"/>
        <v>0</v>
      </c>
      <c r="S33" s="42"/>
      <c r="T33" s="42">
        <f t="shared" si="18"/>
        <v>0</v>
      </c>
      <c r="U33" s="42">
        <f t="shared" si="18"/>
        <v>0</v>
      </c>
      <c r="V33" s="42"/>
      <c r="W33" s="42">
        <f t="shared" si="18"/>
        <v>0</v>
      </c>
      <c r="X33" s="42">
        <f t="shared" si="18"/>
        <v>0</v>
      </c>
      <c r="Y33" s="42"/>
      <c r="Z33" s="42">
        <f t="shared" si="18"/>
        <v>0</v>
      </c>
      <c r="AA33" s="42">
        <f t="shared" si="18"/>
        <v>0</v>
      </c>
      <c r="AB33" s="42"/>
      <c r="AC33" s="42">
        <f t="shared" si="18"/>
        <v>0</v>
      </c>
      <c r="AD33" s="42">
        <f t="shared" si="18"/>
        <v>0</v>
      </c>
      <c r="AE33" s="42"/>
      <c r="AF33" s="42">
        <f t="shared" si="18"/>
        <v>0</v>
      </c>
      <c r="AG33" s="42"/>
      <c r="AH33" s="42"/>
      <c r="AI33" s="42">
        <f t="shared" si="18"/>
        <v>0</v>
      </c>
      <c r="AJ33" s="42"/>
      <c r="AK33" s="42"/>
      <c r="AL33" s="42">
        <f t="shared" si="18"/>
        <v>0</v>
      </c>
      <c r="AM33" s="42"/>
      <c r="AN33" s="42"/>
      <c r="AO33" s="42">
        <f t="shared" si="18"/>
        <v>0</v>
      </c>
      <c r="AP33" s="24"/>
      <c r="AQ33" s="24"/>
      <c r="AR33" s="36"/>
      <c r="AS33" s="36"/>
      <c r="AT33" s="90"/>
      <c r="AU33" s="39">
        <f t="shared" si="2"/>
        <v>0</v>
      </c>
      <c r="AV33" s="39">
        <f t="shared" si="3"/>
        <v>0</v>
      </c>
      <c r="AW33" s="39">
        <f t="shared" si="4"/>
        <v>0</v>
      </c>
      <c r="AX33" s="39">
        <f t="shared" si="5"/>
        <v>0</v>
      </c>
    </row>
    <row r="34" spans="1:50" ht="15.75">
      <c r="A34" s="95" t="s">
        <v>54</v>
      </c>
      <c r="B34" s="37" t="s">
        <v>9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6"/>
      <c r="AS34" s="36"/>
      <c r="AT34" s="90"/>
      <c r="AU34" s="39">
        <f t="shared" si="2"/>
        <v>0</v>
      </c>
      <c r="AV34" s="39">
        <f t="shared" si="3"/>
        <v>0</v>
      </c>
      <c r="AW34" s="39">
        <f t="shared" si="4"/>
        <v>0</v>
      </c>
      <c r="AX34" s="39">
        <f t="shared" si="5"/>
        <v>0</v>
      </c>
    </row>
    <row r="35" spans="1:50" ht="15.75">
      <c r="A35" s="117" t="s">
        <v>53</v>
      </c>
      <c r="B35" s="117" t="s">
        <v>94</v>
      </c>
      <c r="C35" s="117" t="s">
        <v>7</v>
      </c>
      <c r="D35" s="38" t="s">
        <v>4</v>
      </c>
      <c r="E35" s="24">
        <f t="shared" ref="E35:F51" si="19">H35+K35+N35+Q35+T35+W35+Z35+AC35+AF35+AI35+AL35+AO35</f>
        <v>0</v>
      </c>
      <c r="F35" s="24">
        <f t="shared" si="19"/>
        <v>0</v>
      </c>
      <c r="G35" s="24"/>
      <c r="H35" s="24">
        <f>H36+H37+H38+H39</f>
        <v>0</v>
      </c>
      <c r="I35" s="24"/>
      <c r="J35" s="24"/>
      <c r="K35" s="24">
        <f t="shared" ref="K35:AO35" si="20">K36+K37+K38+K39</f>
        <v>0</v>
      </c>
      <c r="L35" s="24"/>
      <c r="M35" s="24"/>
      <c r="N35" s="24">
        <f t="shared" si="20"/>
        <v>0</v>
      </c>
      <c r="O35" s="24"/>
      <c r="P35" s="24"/>
      <c r="Q35" s="24">
        <f t="shared" si="20"/>
        <v>0</v>
      </c>
      <c r="R35" s="24"/>
      <c r="S35" s="24"/>
      <c r="T35" s="24">
        <f t="shared" si="20"/>
        <v>0</v>
      </c>
      <c r="U35" s="24"/>
      <c r="V35" s="24"/>
      <c r="W35" s="24">
        <f t="shared" si="20"/>
        <v>0</v>
      </c>
      <c r="X35" s="24"/>
      <c r="Y35" s="24"/>
      <c r="Z35" s="24">
        <f t="shared" si="20"/>
        <v>0</v>
      </c>
      <c r="AA35" s="24"/>
      <c r="AB35" s="24"/>
      <c r="AC35" s="24">
        <f t="shared" si="20"/>
        <v>0</v>
      </c>
      <c r="AD35" s="24"/>
      <c r="AE35" s="24"/>
      <c r="AF35" s="24">
        <f t="shared" si="20"/>
        <v>0</v>
      </c>
      <c r="AG35" s="24"/>
      <c r="AH35" s="24"/>
      <c r="AI35" s="24">
        <f t="shared" si="20"/>
        <v>0</v>
      </c>
      <c r="AJ35" s="24"/>
      <c r="AK35" s="24"/>
      <c r="AL35" s="24">
        <f t="shared" si="20"/>
        <v>0</v>
      </c>
      <c r="AM35" s="24"/>
      <c r="AN35" s="24"/>
      <c r="AO35" s="24">
        <f t="shared" si="20"/>
        <v>0</v>
      </c>
      <c r="AP35" s="24"/>
      <c r="AQ35" s="24"/>
      <c r="AR35" s="36"/>
      <c r="AS35" s="36"/>
      <c r="AT35" s="90"/>
      <c r="AU35" s="39">
        <f t="shared" si="2"/>
        <v>0</v>
      </c>
      <c r="AV35" s="39">
        <f t="shared" si="3"/>
        <v>0</v>
      </c>
      <c r="AW35" s="39">
        <f t="shared" si="4"/>
        <v>0</v>
      </c>
      <c r="AX35" s="39">
        <f t="shared" si="5"/>
        <v>0</v>
      </c>
    </row>
    <row r="36" spans="1:50" ht="15.75">
      <c r="A36" s="117"/>
      <c r="B36" s="117"/>
      <c r="C36" s="117"/>
      <c r="D36" s="38" t="s">
        <v>23</v>
      </c>
      <c r="E36" s="24">
        <f t="shared" si="19"/>
        <v>0</v>
      </c>
      <c r="F36" s="24">
        <f t="shared" si="19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36"/>
      <c r="AS36" s="36"/>
      <c r="AT36" s="90"/>
      <c r="AU36" s="39">
        <f t="shared" si="2"/>
        <v>0</v>
      </c>
      <c r="AV36" s="39">
        <f t="shared" si="3"/>
        <v>0</v>
      </c>
      <c r="AW36" s="39">
        <f t="shared" si="4"/>
        <v>0</v>
      </c>
      <c r="AX36" s="39">
        <f t="shared" si="5"/>
        <v>0</v>
      </c>
    </row>
    <row r="37" spans="1:50" ht="24">
      <c r="A37" s="117"/>
      <c r="B37" s="117"/>
      <c r="C37" s="117"/>
      <c r="D37" s="38" t="s">
        <v>5</v>
      </c>
      <c r="E37" s="24">
        <f t="shared" si="19"/>
        <v>0</v>
      </c>
      <c r="F37" s="24">
        <f t="shared" si="19"/>
        <v>0</v>
      </c>
      <c r="G37" s="2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6"/>
      <c r="AS37" s="36"/>
      <c r="AT37" s="90"/>
      <c r="AU37" s="39">
        <f t="shared" si="2"/>
        <v>0</v>
      </c>
      <c r="AV37" s="39">
        <f t="shared" si="3"/>
        <v>0</v>
      </c>
      <c r="AW37" s="39">
        <f t="shared" si="4"/>
        <v>0</v>
      </c>
      <c r="AX37" s="39">
        <f t="shared" si="5"/>
        <v>0</v>
      </c>
    </row>
    <row r="38" spans="1:50" ht="15.75">
      <c r="A38" s="117"/>
      <c r="B38" s="117"/>
      <c r="C38" s="117"/>
      <c r="D38" s="38" t="s">
        <v>49</v>
      </c>
      <c r="E38" s="24">
        <f t="shared" si="19"/>
        <v>0</v>
      </c>
      <c r="F38" s="24">
        <f t="shared" si="19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36"/>
      <c r="AS38" s="36"/>
      <c r="AT38" s="90"/>
      <c r="AU38" s="39">
        <f t="shared" si="2"/>
        <v>0</v>
      </c>
      <c r="AV38" s="39">
        <f t="shared" si="3"/>
        <v>0</v>
      </c>
      <c r="AW38" s="39">
        <f t="shared" si="4"/>
        <v>0</v>
      </c>
      <c r="AX38" s="39">
        <f t="shared" si="5"/>
        <v>0</v>
      </c>
    </row>
    <row r="39" spans="1:50" ht="15.75">
      <c r="A39" s="117"/>
      <c r="B39" s="117"/>
      <c r="C39" s="117"/>
      <c r="D39" s="38" t="s">
        <v>24</v>
      </c>
      <c r="E39" s="24">
        <f t="shared" si="19"/>
        <v>0</v>
      </c>
      <c r="F39" s="24">
        <f t="shared" si="19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36"/>
      <c r="AS39" s="36"/>
      <c r="AT39" s="90"/>
      <c r="AU39" s="39">
        <f t="shared" si="2"/>
        <v>0</v>
      </c>
      <c r="AV39" s="39">
        <f t="shared" si="3"/>
        <v>0</v>
      </c>
      <c r="AW39" s="39">
        <f t="shared" si="4"/>
        <v>0</v>
      </c>
      <c r="AX39" s="39">
        <f t="shared" si="5"/>
        <v>0</v>
      </c>
    </row>
    <row r="40" spans="1:50" ht="15.75" customHeight="1">
      <c r="A40" s="114" t="s">
        <v>55</v>
      </c>
      <c r="B40" s="114" t="s">
        <v>95</v>
      </c>
      <c r="C40" s="117" t="s">
        <v>134</v>
      </c>
      <c r="D40" s="38" t="s">
        <v>4</v>
      </c>
      <c r="E40" s="24">
        <f t="shared" si="19"/>
        <v>64823.1</v>
      </c>
      <c r="F40" s="24">
        <f t="shared" si="19"/>
        <v>0</v>
      </c>
      <c r="G40" s="25">
        <f>F40/E40*100</f>
        <v>0</v>
      </c>
      <c r="H40" s="24">
        <f>H41+H42+H43+H44</f>
        <v>0</v>
      </c>
      <c r="I40" s="24"/>
      <c r="J40" s="24"/>
      <c r="K40" s="24">
        <f t="shared" ref="K40:AO40" si="21">K41+K42+K43+K44</f>
        <v>0</v>
      </c>
      <c r="L40" s="24"/>
      <c r="M40" s="24"/>
      <c r="N40" s="24">
        <f t="shared" si="21"/>
        <v>47.3</v>
      </c>
      <c r="O40" s="24">
        <f t="shared" si="21"/>
        <v>0</v>
      </c>
      <c r="P40" s="25">
        <f>O40/N40*100</f>
        <v>0</v>
      </c>
      <c r="Q40" s="24">
        <f t="shared" si="21"/>
        <v>0</v>
      </c>
      <c r="R40" s="24"/>
      <c r="S40" s="24"/>
      <c r="T40" s="24">
        <f t="shared" si="21"/>
        <v>0</v>
      </c>
      <c r="U40" s="24"/>
      <c r="V40" s="24"/>
      <c r="W40" s="24">
        <f t="shared" si="21"/>
        <v>5000</v>
      </c>
      <c r="X40" s="24"/>
      <c r="Y40" s="24"/>
      <c r="Z40" s="24">
        <f t="shared" si="21"/>
        <v>15293.3</v>
      </c>
      <c r="AA40" s="24"/>
      <c r="AB40" s="24"/>
      <c r="AC40" s="24">
        <f t="shared" si="21"/>
        <v>15293.3</v>
      </c>
      <c r="AD40" s="24"/>
      <c r="AE40" s="24"/>
      <c r="AF40" s="24">
        <f t="shared" si="21"/>
        <v>15293.4</v>
      </c>
      <c r="AG40" s="24"/>
      <c r="AH40" s="24"/>
      <c r="AI40" s="24">
        <f t="shared" si="21"/>
        <v>13895.800000000001</v>
      </c>
      <c r="AJ40" s="24"/>
      <c r="AK40" s="24"/>
      <c r="AL40" s="24">
        <f t="shared" si="21"/>
        <v>0</v>
      </c>
      <c r="AM40" s="24"/>
      <c r="AN40" s="24"/>
      <c r="AO40" s="24">
        <f t="shared" si="21"/>
        <v>0</v>
      </c>
      <c r="AP40" s="24"/>
      <c r="AQ40" s="24"/>
      <c r="AR40" s="60"/>
      <c r="AS40" s="60"/>
      <c r="AT40" s="90">
        <f t="shared" si="9"/>
        <v>0</v>
      </c>
      <c r="AU40" s="39">
        <f t="shared" si="2"/>
        <v>47.3</v>
      </c>
      <c r="AV40" s="39">
        <f t="shared" si="3"/>
        <v>5000</v>
      </c>
      <c r="AW40" s="39">
        <f t="shared" si="4"/>
        <v>45880</v>
      </c>
      <c r="AX40" s="39">
        <f t="shared" si="5"/>
        <v>13895.800000000001</v>
      </c>
    </row>
    <row r="41" spans="1:50" ht="15.75">
      <c r="A41" s="121"/>
      <c r="B41" s="121"/>
      <c r="C41" s="117"/>
      <c r="D41" s="38" t="s">
        <v>23</v>
      </c>
      <c r="E41" s="24">
        <f t="shared" si="19"/>
        <v>0</v>
      </c>
      <c r="F41" s="24">
        <f t="shared" si="19"/>
        <v>0</v>
      </c>
      <c r="G41" s="22"/>
      <c r="H41" s="24"/>
      <c r="I41" s="24"/>
      <c r="J41" s="24"/>
      <c r="K41" s="24"/>
      <c r="L41" s="24"/>
      <c r="M41" s="24"/>
      <c r="N41" s="24"/>
      <c r="O41" s="24"/>
      <c r="P41" s="22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36"/>
      <c r="AS41" s="36"/>
      <c r="AT41" s="90"/>
      <c r="AU41" s="39">
        <f t="shared" si="2"/>
        <v>0</v>
      </c>
      <c r="AV41" s="39">
        <f t="shared" si="3"/>
        <v>0</v>
      </c>
      <c r="AW41" s="39">
        <f t="shared" si="4"/>
        <v>0</v>
      </c>
      <c r="AX41" s="39">
        <f t="shared" si="5"/>
        <v>0</v>
      </c>
    </row>
    <row r="42" spans="1:50" ht="24">
      <c r="A42" s="121"/>
      <c r="B42" s="121"/>
      <c r="C42" s="117"/>
      <c r="D42" s="38" t="s">
        <v>5</v>
      </c>
      <c r="E42" s="24">
        <f t="shared" si="19"/>
        <v>0</v>
      </c>
      <c r="F42" s="24">
        <f t="shared" si="19"/>
        <v>0</v>
      </c>
      <c r="G42" s="25"/>
      <c r="H42" s="24"/>
      <c r="I42" s="24"/>
      <c r="J42" s="24"/>
      <c r="K42" s="24"/>
      <c r="L42" s="24"/>
      <c r="M42" s="24"/>
      <c r="N42" s="24"/>
      <c r="O42" s="24"/>
      <c r="P42" s="25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36"/>
      <c r="AS42" s="36"/>
      <c r="AT42" s="90"/>
      <c r="AU42" s="39">
        <f t="shared" si="2"/>
        <v>0</v>
      </c>
      <c r="AV42" s="39">
        <f t="shared" si="3"/>
        <v>0</v>
      </c>
      <c r="AW42" s="39">
        <f t="shared" si="4"/>
        <v>0</v>
      </c>
      <c r="AX42" s="39">
        <f t="shared" si="5"/>
        <v>0</v>
      </c>
    </row>
    <row r="43" spans="1:50" ht="74.25" customHeight="1">
      <c r="A43" s="121"/>
      <c r="B43" s="121"/>
      <c r="C43" s="117"/>
      <c r="D43" s="38" t="s">
        <v>49</v>
      </c>
      <c r="E43" s="24">
        <f t="shared" si="19"/>
        <v>64823.1</v>
      </c>
      <c r="F43" s="24">
        <f t="shared" si="19"/>
        <v>0</v>
      </c>
      <c r="G43" s="25">
        <f>F43/E43*100</f>
        <v>0</v>
      </c>
      <c r="H43" s="24"/>
      <c r="I43" s="24"/>
      <c r="J43" s="24"/>
      <c r="K43" s="24"/>
      <c r="L43" s="24"/>
      <c r="M43" s="24"/>
      <c r="N43" s="24">
        <f>46.3+1</f>
        <v>47.3</v>
      </c>
      <c r="O43" s="24">
        <v>0</v>
      </c>
      <c r="P43" s="25">
        <f>O43/N43*100</f>
        <v>0</v>
      </c>
      <c r="Q43" s="24"/>
      <c r="R43" s="24"/>
      <c r="S43" s="24"/>
      <c r="T43" s="24"/>
      <c r="U43" s="24"/>
      <c r="V43" s="24"/>
      <c r="W43" s="24">
        <v>5000</v>
      </c>
      <c r="X43" s="24"/>
      <c r="Y43" s="24"/>
      <c r="Z43" s="24">
        <v>15293.3</v>
      </c>
      <c r="AA43" s="24"/>
      <c r="AB43" s="24"/>
      <c r="AC43" s="24">
        <v>15293.3</v>
      </c>
      <c r="AD43" s="24"/>
      <c r="AE43" s="24"/>
      <c r="AF43" s="24">
        <v>15293.4</v>
      </c>
      <c r="AG43" s="24"/>
      <c r="AH43" s="24"/>
      <c r="AI43" s="24">
        <f>25417.4-1-11520.6</f>
        <v>13895.800000000001</v>
      </c>
      <c r="AJ43" s="24"/>
      <c r="AK43" s="24"/>
      <c r="AL43" s="24"/>
      <c r="AM43" s="24"/>
      <c r="AN43" s="24"/>
      <c r="AO43" s="24"/>
      <c r="AP43" s="24"/>
      <c r="AQ43" s="24"/>
      <c r="AR43" s="92"/>
      <c r="AS43" s="92" t="s">
        <v>172</v>
      </c>
      <c r="AT43" s="90">
        <f t="shared" si="9"/>
        <v>0</v>
      </c>
      <c r="AU43" s="39">
        <f t="shared" si="2"/>
        <v>47.3</v>
      </c>
      <c r="AV43" s="39">
        <f t="shared" si="3"/>
        <v>5000</v>
      </c>
      <c r="AW43" s="39">
        <f t="shared" si="4"/>
        <v>45880</v>
      </c>
      <c r="AX43" s="40">
        <f t="shared" si="5"/>
        <v>13895.800000000001</v>
      </c>
    </row>
    <row r="44" spans="1:50" ht="15.75">
      <c r="A44" s="121"/>
      <c r="B44" s="121"/>
      <c r="C44" s="117"/>
      <c r="D44" s="38" t="s">
        <v>24</v>
      </c>
      <c r="E44" s="24">
        <f t="shared" si="19"/>
        <v>0</v>
      </c>
      <c r="F44" s="24">
        <f t="shared" si="19"/>
        <v>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60"/>
      <c r="AS44" s="60"/>
      <c r="AT44" s="90"/>
      <c r="AU44" s="39">
        <f t="shared" si="2"/>
        <v>0</v>
      </c>
      <c r="AV44" s="39">
        <f t="shared" si="3"/>
        <v>0</v>
      </c>
      <c r="AW44" s="39">
        <f t="shared" si="4"/>
        <v>0</v>
      </c>
      <c r="AX44" s="39">
        <f t="shared" si="5"/>
        <v>0</v>
      </c>
    </row>
    <row r="45" spans="1:50" ht="36.75">
      <c r="A45" s="115"/>
      <c r="B45" s="115"/>
      <c r="C45" s="95"/>
      <c r="D45" s="41" t="s">
        <v>142</v>
      </c>
      <c r="E45" s="24"/>
      <c r="F45" s="24">
        <f t="shared" si="19"/>
        <v>4399.2</v>
      </c>
      <c r="G45" s="24"/>
      <c r="H45" s="24"/>
      <c r="I45" s="24"/>
      <c r="J45" s="24"/>
      <c r="K45" s="24"/>
      <c r="L45" s="24"/>
      <c r="M45" s="24"/>
      <c r="N45" s="24"/>
      <c r="O45" s="24">
        <v>4399.2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98" t="s">
        <v>171</v>
      </c>
      <c r="AS45" s="60"/>
      <c r="AT45" s="90"/>
      <c r="AU45" s="39"/>
      <c r="AV45" s="39"/>
      <c r="AW45" s="39"/>
      <c r="AX45" s="39"/>
    </row>
    <row r="46" spans="1:50" ht="16.5" customHeight="1">
      <c r="A46" s="117" t="s">
        <v>56</v>
      </c>
      <c r="B46" s="117" t="s">
        <v>169</v>
      </c>
      <c r="C46" s="117" t="s">
        <v>135</v>
      </c>
      <c r="D46" s="38" t="s">
        <v>4</v>
      </c>
      <c r="E46" s="24">
        <f t="shared" si="19"/>
        <v>0</v>
      </c>
      <c r="F46" s="24">
        <f t="shared" si="19"/>
        <v>0</v>
      </c>
      <c r="G46" s="24"/>
      <c r="H46" s="24">
        <f>H47+H48+H49+H50</f>
        <v>0</v>
      </c>
      <c r="I46" s="24"/>
      <c r="J46" s="24"/>
      <c r="K46" s="24">
        <f t="shared" ref="K46:AO46" si="22">K47+K48+K49+K50</f>
        <v>0</v>
      </c>
      <c r="L46" s="24"/>
      <c r="M46" s="24"/>
      <c r="N46" s="24">
        <f t="shared" si="22"/>
        <v>0</v>
      </c>
      <c r="O46" s="24"/>
      <c r="P46" s="24"/>
      <c r="Q46" s="24">
        <f t="shared" si="22"/>
        <v>0</v>
      </c>
      <c r="R46" s="24"/>
      <c r="S46" s="24"/>
      <c r="T46" s="24">
        <f t="shared" si="22"/>
        <v>0</v>
      </c>
      <c r="U46" s="24"/>
      <c r="V46" s="24"/>
      <c r="W46" s="24">
        <f t="shared" si="22"/>
        <v>0</v>
      </c>
      <c r="X46" s="24"/>
      <c r="Y46" s="24"/>
      <c r="Z46" s="24">
        <f t="shared" si="22"/>
        <v>0</v>
      </c>
      <c r="AA46" s="24"/>
      <c r="AB46" s="24"/>
      <c r="AC46" s="24">
        <f t="shared" si="22"/>
        <v>0</v>
      </c>
      <c r="AD46" s="24"/>
      <c r="AE46" s="24"/>
      <c r="AF46" s="24">
        <f t="shared" si="22"/>
        <v>0</v>
      </c>
      <c r="AG46" s="24"/>
      <c r="AH46" s="24"/>
      <c r="AI46" s="24">
        <f t="shared" si="22"/>
        <v>0</v>
      </c>
      <c r="AJ46" s="24"/>
      <c r="AK46" s="24"/>
      <c r="AL46" s="24">
        <f t="shared" si="22"/>
        <v>0</v>
      </c>
      <c r="AM46" s="24"/>
      <c r="AN46" s="24"/>
      <c r="AO46" s="24">
        <f t="shared" si="22"/>
        <v>0</v>
      </c>
      <c r="AP46" s="24"/>
      <c r="AQ46" s="24"/>
      <c r="AR46" s="36"/>
      <c r="AS46" s="36"/>
      <c r="AT46" s="90"/>
      <c r="AU46" s="39">
        <f t="shared" si="2"/>
        <v>0</v>
      </c>
      <c r="AV46" s="39">
        <f t="shared" si="3"/>
        <v>0</v>
      </c>
      <c r="AW46" s="39">
        <f t="shared" si="4"/>
        <v>0</v>
      </c>
      <c r="AX46" s="39">
        <f t="shared" si="5"/>
        <v>0</v>
      </c>
    </row>
    <row r="47" spans="1:50" ht="15.75" customHeight="1">
      <c r="A47" s="117"/>
      <c r="B47" s="117"/>
      <c r="C47" s="117"/>
      <c r="D47" s="38" t="s">
        <v>23</v>
      </c>
      <c r="E47" s="24">
        <f t="shared" si="19"/>
        <v>0</v>
      </c>
      <c r="F47" s="24">
        <f t="shared" si="19"/>
        <v>0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36"/>
      <c r="AS47" s="36"/>
      <c r="AT47" s="90"/>
      <c r="AU47" s="39">
        <f t="shared" si="2"/>
        <v>0</v>
      </c>
      <c r="AV47" s="39">
        <f t="shared" si="3"/>
        <v>0</v>
      </c>
      <c r="AW47" s="39">
        <f t="shared" si="4"/>
        <v>0</v>
      </c>
      <c r="AX47" s="39">
        <f t="shared" si="5"/>
        <v>0</v>
      </c>
    </row>
    <row r="48" spans="1:50" ht="24.75" customHeight="1">
      <c r="A48" s="117"/>
      <c r="B48" s="117"/>
      <c r="C48" s="117"/>
      <c r="D48" s="38" t="s">
        <v>5</v>
      </c>
      <c r="E48" s="24">
        <f t="shared" si="19"/>
        <v>0</v>
      </c>
      <c r="F48" s="24">
        <f t="shared" si="19"/>
        <v>0</v>
      </c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36"/>
      <c r="AS48" s="36"/>
      <c r="AT48" s="90"/>
      <c r="AU48" s="39">
        <f t="shared" si="2"/>
        <v>0</v>
      </c>
      <c r="AV48" s="39">
        <f t="shared" si="3"/>
        <v>0</v>
      </c>
      <c r="AW48" s="39">
        <f t="shared" si="4"/>
        <v>0</v>
      </c>
      <c r="AX48" s="39">
        <f t="shared" si="5"/>
        <v>0</v>
      </c>
    </row>
    <row r="49" spans="1:50" ht="20.25" customHeight="1">
      <c r="A49" s="117"/>
      <c r="B49" s="117"/>
      <c r="C49" s="117"/>
      <c r="D49" s="38" t="s">
        <v>49</v>
      </c>
      <c r="E49" s="24">
        <f t="shared" si="19"/>
        <v>0</v>
      </c>
      <c r="F49" s="24">
        <f t="shared" si="19"/>
        <v>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36"/>
      <c r="AS49" s="36"/>
      <c r="AT49" s="90"/>
      <c r="AU49" s="39">
        <f t="shared" si="2"/>
        <v>0</v>
      </c>
      <c r="AV49" s="39">
        <f t="shared" si="3"/>
        <v>0</v>
      </c>
      <c r="AW49" s="39">
        <f t="shared" si="4"/>
        <v>0</v>
      </c>
      <c r="AX49" s="39">
        <f t="shared" si="5"/>
        <v>0</v>
      </c>
    </row>
    <row r="50" spans="1:50" ht="20.25" customHeight="1">
      <c r="A50" s="117"/>
      <c r="B50" s="117"/>
      <c r="C50" s="117"/>
      <c r="D50" s="38" t="s">
        <v>24</v>
      </c>
      <c r="E50" s="24">
        <f t="shared" si="19"/>
        <v>0</v>
      </c>
      <c r="F50" s="24">
        <f t="shared" si="19"/>
        <v>0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36"/>
      <c r="AS50" s="36"/>
      <c r="AT50" s="90"/>
      <c r="AU50" s="39">
        <f t="shared" si="2"/>
        <v>0</v>
      </c>
      <c r="AV50" s="39">
        <f t="shared" si="3"/>
        <v>0</v>
      </c>
      <c r="AW50" s="39">
        <f t="shared" si="4"/>
        <v>0</v>
      </c>
      <c r="AX50" s="39">
        <f t="shared" si="5"/>
        <v>0</v>
      </c>
    </row>
    <row r="51" spans="1:50" ht="22.5" customHeight="1">
      <c r="A51" s="117" t="s">
        <v>57</v>
      </c>
      <c r="B51" s="117" t="s">
        <v>170</v>
      </c>
      <c r="C51" s="117" t="s">
        <v>7</v>
      </c>
      <c r="D51" s="38" t="s">
        <v>4</v>
      </c>
      <c r="E51" s="24">
        <f t="shared" si="19"/>
        <v>0</v>
      </c>
      <c r="F51" s="24">
        <f t="shared" si="19"/>
        <v>0</v>
      </c>
      <c r="G51" s="24"/>
      <c r="H51" s="24">
        <f>H52+H53+H54+H55</f>
        <v>0</v>
      </c>
      <c r="I51" s="24"/>
      <c r="J51" s="24"/>
      <c r="K51" s="24">
        <f t="shared" ref="K51:AO51" si="23">K52+K53+K54+K55</f>
        <v>0</v>
      </c>
      <c r="L51" s="24"/>
      <c r="M51" s="24"/>
      <c r="N51" s="24">
        <f t="shared" si="23"/>
        <v>0</v>
      </c>
      <c r="O51" s="24"/>
      <c r="P51" s="24"/>
      <c r="Q51" s="24">
        <f t="shared" si="23"/>
        <v>0</v>
      </c>
      <c r="R51" s="24"/>
      <c r="S51" s="24"/>
      <c r="T51" s="24">
        <f t="shared" si="23"/>
        <v>0</v>
      </c>
      <c r="U51" s="24"/>
      <c r="V51" s="24"/>
      <c r="W51" s="24">
        <f t="shared" si="23"/>
        <v>0</v>
      </c>
      <c r="X51" s="24"/>
      <c r="Y51" s="24"/>
      <c r="Z51" s="24">
        <f t="shared" si="23"/>
        <v>0</v>
      </c>
      <c r="AA51" s="24"/>
      <c r="AB51" s="24"/>
      <c r="AC51" s="24">
        <f t="shared" si="23"/>
        <v>0</v>
      </c>
      <c r="AD51" s="24"/>
      <c r="AE51" s="24"/>
      <c r="AF51" s="24">
        <f t="shared" si="23"/>
        <v>0</v>
      </c>
      <c r="AG51" s="24"/>
      <c r="AH51" s="24"/>
      <c r="AI51" s="24">
        <f t="shared" si="23"/>
        <v>0</v>
      </c>
      <c r="AJ51" s="24"/>
      <c r="AK51" s="24"/>
      <c r="AL51" s="24">
        <f t="shared" si="23"/>
        <v>0</v>
      </c>
      <c r="AM51" s="24"/>
      <c r="AN51" s="24"/>
      <c r="AO51" s="24">
        <f t="shared" si="23"/>
        <v>0</v>
      </c>
      <c r="AP51" s="24"/>
      <c r="AQ51" s="24"/>
      <c r="AR51" s="36"/>
      <c r="AS51" s="36"/>
      <c r="AT51" s="90"/>
      <c r="AU51" s="39">
        <f t="shared" si="2"/>
        <v>0</v>
      </c>
      <c r="AV51" s="39">
        <f t="shared" si="3"/>
        <v>0</v>
      </c>
      <c r="AW51" s="39">
        <f t="shared" si="4"/>
        <v>0</v>
      </c>
      <c r="AX51" s="39">
        <f t="shared" si="5"/>
        <v>0</v>
      </c>
    </row>
    <row r="52" spans="1:50" ht="22.5" customHeight="1">
      <c r="A52" s="117"/>
      <c r="B52" s="117"/>
      <c r="C52" s="117"/>
      <c r="D52" s="38" t="s">
        <v>23</v>
      </c>
      <c r="E52" s="24">
        <f t="shared" ref="E52:F75" si="24">H52+K52+N52+Q52+T52+W52+Z52+AC52+AF52+AI52+AL52+AO52</f>
        <v>0</v>
      </c>
      <c r="F52" s="24">
        <f t="shared" si="24"/>
        <v>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36"/>
      <c r="AS52" s="36"/>
      <c r="AT52" s="90"/>
      <c r="AU52" s="39">
        <f t="shared" si="2"/>
        <v>0</v>
      </c>
      <c r="AV52" s="39">
        <f t="shared" si="3"/>
        <v>0</v>
      </c>
      <c r="AW52" s="39">
        <f t="shared" si="4"/>
        <v>0</v>
      </c>
      <c r="AX52" s="39">
        <f t="shared" si="5"/>
        <v>0</v>
      </c>
    </row>
    <row r="53" spans="1:50" ht="24">
      <c r="A53" s="117"/>
      <c r="B53" s="117"/>
      <c r="C53" s="117"/>
      <c r="D53" s="38" t="s">
        <v>5</v>
      </c>
      <c r="E53" s="24">
        <f t="shared" si="24"/>
        <v>0</v>
      </c>
      <c r="F53" s="24">
        <f t="shared" si="24"/>
        <v>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36"/>
      <c r="AS53" s="36"/>
      <c r="AT53" s="90"/>
      <c r="AU53" s="39">
        <f t="shared" si="2"/>
        <v>0</v>
      </c>
      <c r="AV53" s="39">
        <f t="shared" si="3"/>
        <v>0</v>
      </c>
      <c r="AW53" s="39">
        <f t="shared" si="4"/>
        <v>0</v>
      </c>
      <c r="AX53" s="39">
        <f t="shared" si="5"/>
        <v>0</v>
      </c>
    </row>
    <row r="54" spans="1:50" ht="21.75" customHeight="1">
      <c r="A54" s="117"/>
      <c r="B54" s="117"/>
      <c r="C54" s="117"/>
      <c r="D54" s="38" t="s">
        <v>49</v>
      </c>
      <c r="E54" s="24">
        <f t="shared" si="24"/>
        <v>0</v>
      </c>
      <c r="F54" s="24">
        <f t="shared" si="24"/>
        <v>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36"/>
      <c r="AS54" s="36"/>
      <c r="AT54" s="90"/>
      <c r="AU54" s="39">
        <f t="shared" si="2"/>
        <v>0</v>
      </c>
      <c r="AV54" s="39">
        <f t="shared" si="3"/>
        <v>0</v>
      </c>
      <c r="AW54" s="39">
        <f t="shared" si="4"/>
        <v>0</v>
      </c>
      <c r="AX54" s="39">
        <f t="shared" si="5"/>
        <v>0</v>
      </c>
    </row>
    <row r="55" spans="1:50" ht="21.75" customHeight="1">
      <c r="A55" s="117"/>
      <c r="B55" s="117"/>
      <c r="C55" s="117"/>
      <c r="D55" s="38" t="s">
        <v>24</v>
      </c>
      <c r="E55" s="24">
        <f t="shared" si="24"/>
        <v>0</v>
      </c>
      <c r="F55" s="24">
        <f t="shared" si="24"/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36"/>
      <c r="AS55" s="36"/>
      <c r="AT55" s="90"/>
      <c r="AU55" s="39">
        <f t="shared" si="2"/>
        <v>0</v>
      </c>
      <c r="AV55" s="39">
        <f t="shared" si="3"/>
        <v>0</v>
      </c>
      <c r="AW55" s="39">
        <f t="shared" si="4"/>
        <v>0</v>
      </c>
      <c r="AX55" s="39">
        <f t="shared" si="5"/>
        <v>0</v>
      </c>
    </row>
    <row r="56" spans="1:50" ht="15.75">
      <c r="A56" s="126" t="s">
        <v>58</v>
      </c>
      <c r="B56" s="117" t="s">
        <v>96</v>
      </c>
      <c r="C56" s="117" t="s">
        <v>7</v>
      </c>
      <c r="D56" s="38" t="s">
        <v>4</v>
      </c>
      <c r="E56" s="24">
        <f t="shared" si="24"/>
        <v>16536.199999999997</v>
      </c>
      <c r="F56" s="24">
        <f t="shared" si="24"/>
        <v>235</v>
      </c>
      <c r="G56" s="25">
        <f>F56/E56*100</f>
        <v>1.4211245630797888</v>
      </c>
      <c r="H56" s="24">
        <f>H57+H58+H59+H60</f>
        <v>0</v>
      </c>
      <c r="I56" s="24"/>
      <c r="J56" s="24"/>
      <c r="K56" s="24">
        <f t="shared" ref="K56:AO56" si="25">K57+K58+K59+K60</f>
        <v>0</v>
      </c>
      <c r="L56" s="24">
        <f t="shared" si="25"/>
        <v>0</v>
      </c>
      <c r="M56" s="25"/>
      <c r="N56" s="24">
        <f t="shared" si="25"/>
        <v>235</v>
      </c>
      <c r="O56" s="24">
        <f t="shared" si="25"/>
        <v>235</v>
      </c>
      <c r="P56" s="25">
        <f t="shared" ref="P56" si="26">O56/N56*100</f>
        <v>100</v>
      </c>
      <c r="Q56" s="24">
        <f t="shared" si="25"/>
        <v>318</v>
      </c>
      <c r="R56" s="24">
        <f t="shared" si="25"/>
        <v>0</v>
      </c>
      <c r="S56" s="25">
        <f>R56/Q56*100</f>
        <v>0</v>
      </c>
      <c r="T56" s="24">
        <f t="shared" si="25"/>
        <v>630</v>
      </c>
      <c r="U56" s="24">
        <f t="shared" si="25"/>
        <v>0</v>
      </c>
      <c r="V56" s="22"/>
      <c r="W56" s="24">
        <f t="shared" si="25"/>
        <v>2305.1999999999998</v>
      </c>
      <c r="X56" s="24">
        <f t="shared" si="25"/>
        <v>0</v>
      </c>
      <c r="Y56" s="25">
        <f>X56/W56*100</f>
        <v>0</v>
      </c>
      <c r="Z56" s="24">
        <f t="shared" si="25"/>
        <v>2653.9</v>
      </c>
      <c r="AA56" s="24">
        <f t="shared" si="25"/>
        <v>0</v>
      </c>
      <c r="AB56" s="25">
        <f>AA56/Z56*100</f>
        <v>0</v>
      </c>
      <c r="AC56" s="24">
        <f t="shared" si="25"/>
        <v>1559</v>
      </c>
      <c r="AD56" s="24">
        <f t="shared" si="25"/>
        <v>0</v>
      </c>
      <c r="AE56" s="25">
        <f>AD56/AC56*100</f>
        <v>0</v>
      </c>
      <c r="AF56" s="24">
        <f t="shared" si="25"/>
        <v>8835</v>
      </c>
      <c r="AG56" s="24">
        <f t="shared" si="25"/>
        <v>0</v>
      </c>
      <c r="AH56" s="25">
        <f>AG56/AF56*100</f>
        <v>0</v>
      </c>
      <c r="AI56" s="24">
        <f t="shared" si="25"/>
        <v>0.1</v>
      </c>
      <c r="AJ56" s="24">
        <f t="shared" si="25"/>
        <v>0</v>
      </c>
      <c r="AK56" s="25">
        <f>AJ56/AI56*100</f>
        <v>0</v>
      </c>
      <c r="AL56" s="24">
        <f t="shared" si="25"/>
        <v>0</v>
      </c>
      <c r="AM56" s="24">
        <f t="shared" si="25"/>
        <v>0</v>
      </c>
      <c r="AN56" s="25" t="e">
        <f>AM56/AL56*100</f>
        <v>#DIV/0!</v>
      </c>
      <c r="AO56" s="24">
        <f t="shared" si="25"/>
        <v>0</v>
      </c>
      <c r="AP56" s="24"/>
      <c r="AQ56" s="22" t="e">
        <f t="shared" ref="AQ56:AQ64" si="27">AP56/AO56</f>
        <v>#DIV/0!</v>
      </c>
      <c r="AR56" s="36"/>
      <c r="AS56" s="36"/>
      <c r="AT56" s="90">
        <f t="shared" si="9"/>
        <v>1</v>
      </c>
      <c r="AU56" s="39">
        <f t="shared" si="2"/>
        <v>235</v>
      </c>
      <c r="AV56" s="40">
        <f t="shared" si="3"/>
        <v>3253.2</v>
      </c>
      <c r="AW56" s="40">
        <f t="shared" si="4"/>
        <v>13047.9</v>
      </c>
      <c r="AX56" s="39">
        <f t="shared" si="5"/>
        <v>0.1</v>
      </c>
    </row>
    <row r="57" spans="1:50" ht="15.75">
      <c r="A57" s="126"/>
      <c r="B57" s="117"/>
      <c r="C57" s="117"/>
      <c r="D57" s="38" t="s">
        <v>23</v>
      </c>
      <c r="E57" s="24">
        <f t="shared" si="24"/>
        <v>0</v>
      </c>
      <c r="F57" s="24">
        <f t="shared" si="24"/>
        <v>0</v>
      </c>
      <c r="G57" s="22"/>
      <c r="H57" s="24"/>
      <c r="I57" s="24"/>
      <c r="J57" s="24"/>
      <c r="K57" s="24"/>
      <c r="L57" s="24"/>
      <c r="M57" s="25"/>
      <c r="N57" s="24"/>
      <c r="O57" s="24"/>
      <c r="P57" s="25"/>
      <c r="Q57" s="24"/>
      <c r="R57" s="24"/>
      <c r="S57" s="22"/>
      <c r="T57" s="24"/>
      <c r="U57" s="24"/>
      <c r="V57" s="22"/>
      <c r="W57" s="24"/>
      <c r="X57" s="24"/>
      <c r="Y57" s="22"/>
      <c r="Z57" s="24"/>
      <c r="AA57" s="24"/>
      <c r="AB57" s="22"/>
      <c r="AC57" s="24"/>
      <c r="AD57" s="24"/>
      <c r="AE57" s="22"/>
      <c r="AF57" s="24"/>
      <c r="AG57" s="24"/>
      <c r="AH57" s="22"/>
      <c r="AI57" s="24"/>
      <c r="AJ57" s="24"/>
      <c r="AK57" s="22"/>
      <c r="AL57" s="24"/>
      <c r="AM57" s="24"/>
      <c r="AN57" s="22"/>
      <c r="AO57" s="24"/>
      <c r="AP57" s="24"/>
      <c r="AQ57" s="22"/>
      <c r="AR57" s="36"/>
      <c r="AS57" s="36"/>
      <c r="AT57" s="90"/>
      <c r="AU57" s="39">
        <f t="shared" si="2"/>
        <v>0</v>
      </c>
      <c r="AV57" s="39">
        <f t="shared" si="3"/>
        <v>0</v>
      </c>
      <c r="AW57" s="39">
        <f t="shared" si="4"/>
        <v>0</v>
      </c>
      <c r="AX57" s="39">
        <f t="shared" si="5"/>
        <v>0</v>
      </c>
    </row>
    <row r="58" spans="1:50" ht="24">
      <c r="A58" s="126"/>
      <c r="B58" s="117"/>
      <c r="C58" s="117"/>
      <c r="D58" s="38" t="s">
        <v>5</v>
      </c>
      <c r="E58" s="24">
        <f t="shared" si="24"/>
        <v>906</v>
      </c>
      <c r="F58" s="24">
        <f t="shared" si="24"/>
        <v>0</v>
      </c>
      <c r="G58" s="25"/>
      <c r="H58" s="44"/>
      <c r="I58" s="44"/>
      <c r="J58" s="44"/>
      <c r="K58" s="44"/>
      <c r="L58" s="44"/>
      <c r="M58" s="25"/>
      <c r="N58" s="44"/>
      <c r="O58" s="44"/>
      <c r="P58" s="25"/>
      <c r="Q58" s="24">
        <f>186+100</f>
        <v>286</v>
      </c>
      <c r="R58" s="44"/>
      <c r="S58" s="25"/>
      <c r="T58" s="44"/>
      <c r="U58" s="44"/>
      <c r="V58" s="22"/>
      <c r="W58" s="24">
        <v>620</v>
      </c>
      <c r="X58" s="44"/>
      <c r="Y58" s="25">
        <f>X58/W58*100</f>
        <v>0</v>
      </c>
      <c r="Z58" s="44"/>
      <c r="AA58" s="44"/>
      <c r="AB58" s="22"/>
      <c r="AC58" s="44"/>
      <c r="AD58" s="44"/>
      <c r="AE58" s="25" t="e">
        <f>AD58/AC58*100</f>
        <v>#DIV/0!</v>
      </c>
      <c r="AF58" s="24"/>
      <c r="AG58" s="24"/>
      <c r="AH58" s="25" t="e">
        <f>AG58/AF58*100</f>
        <v>#DIV/0!</v>
      </c>
      <c r="AI58" s="24"/>
      <c r="AJ58" s="24"/>
      <c r="AK58" s="25" t="e">
        <f>AJ58/AI58*100</f>
        <v>#DIV/0!</v>
      </c>
      <c r="AL58" s="44"/>
      <c r="AM58" s="44"/>
      <c r="AN58" s="25"/>
      <c r="AO58" s="44"/>
      <c r="AP58" s="44"/>
      <c r="AQ58" s="22"/>
      <c r="AR58" s="45"/>
      <c r="AS58" s="36"/>
      <c r="AT58" s="90"/>
      <c r="AU58" s="39">
        <f t="shared" si="2"/>
        <v>0</v>
      </c>
      <c r="AV58" s="39">
        <f t="shared" si="3"/>
        <v>906</v>
      </c>
      <c r="AW58" s="39">
        <f t="shared" si="4"/>
        <v>0</v>
      </c>
      <c r="AX58" s="39">
        <f t="shared" si="5"/>
        <v>0</v>
      </c>
    </row>
    <row r="59" spans="1:50" ht="73.5" customHeight="1">
      <c r="A59" s="126"/>
      <c r="B59" s="117"/>
      <c r="C59" s="117"/>
      <c r="D59" s="38" t="s">
        <v>49</v>
      </c>
      <c r="E59" s="24">
        <f t="shared" si="24"/>
        <v>15630.2</v>
      </c>
      <c r="F59" s="24">
        <f t="shared" si="24"/>
        <v>235</v>
      </c>
      <c r="G59" s="25">
        <f>F59/E59*100</f>
        <v>1.503499635321365</v>
      </c>
      <c r="H59" s="24"/>
      <c r="I59" s="24"/>
      <c r="J59" s="24"/>
      <c r="K59" s="24"/>
      <c r="L59" s="24"/>
      <c r="M59" s="25"/>
      <c r="N59" s="24">
        <v>235</v>
      </c>
      <c r="O59" s="24">
        <v>235</v>
      </c>
      <c r="P59" s="25">
        <f t="shared" ref="P59" si="28">O59/N59*100</f>
        <v>100</v>
      </c>
      <c r="Q59" s="24">
        <f>32</f>
        <v>32</v>
      </c>
      <c r="R59" s="24"/>
      <c r="S59" s="25">
        <f>R59/Q59*100</f>
        <v>0</v>
      </c>
      <c r="T59" s="24">
        <f>270+360</f>
        <v>630</v>
      </c>
      <c r="U59" s="24"/>
      <c r="V59" s="25"/>
      <c r="W59" s="24">
        <f>504+1181.2</f>
        <v>1685.2</v>
      </c>
      <c r="X59" s="24"/>
      <c r="Y59" s="25"/>
      <c r="Z59" s="24">
        <f>1855+798.9</f>
        <v>2653.9</v>
      </c>
      <c r="AA59" s="24"/>
      <c r="AB59" s="25">
        <f>AA59/Z59*100</f>
        <v>0</v>
      </c>
      <c r="AC59" s="24">
        <v>1559</v>
      </c>
      <c r="AD59" s="24"/>
      <c r="AE59" s="25">
        <f>AD59/AC59*100</f>
        <v>0</v>
      </c>
      <c r="AF59" s="24">
        <f>8835</f>
        <v>8835</v>
      </c>
      <c r="AG59" s="24"/>
      <c r="AH59" s="25">
        <f>AG59/AF59*100</f>
        <v>0</v>
      </c>
      <c r="AI59" s="24">
        <v>0.1</v>
      </c>
      <c r="AJ59" s="24"/>
      <c r="AK59" s="25">
        <f>AJ59/AI59*100</f>
        <v>0</v>
      </c>
      <c r="AL59" s="24"/>
      <c r="AM59" s="24"/>
      <c r="AN59" s="25" t="e">
        <f>AM59/AL59*100</f>
        <v>#DIV/0!</v>
      </c>
      <c r="AO59" s="24"/>
      <c r="AP59" s="24"/>
      <c r="AQ59" s="22" t="e">
        <f t="shared" si="27"/>
        <v>#DIV/0!</v>
      </c>
      <c r="AR59" s="95" t="s">
        <v>147</v>
      </c>
      <c r="AS59" s="95"/>
      <c r="AT59" s="90">
        <f t="shared" si="9"/>
        <v>1</v>
      </c>
      <c r="AU59" s="67">
        <f t="shared" si="2"/>
        <v>235</v>
      </c>
      <c r="AV59" s="40">
        <f t="shared" si="3"/>
        <v>2347.1999999999998</v>
      </c>
      <c r="AW59" s="40">
        <f t="shared" si="4"/>
        <v>13047.9</v>
      </c>
      <c r="AX59" s="39">
        <f t="shared" si="5"/>
        <v>0.1</v>
      </c>
    </row>
    <row r="60" spans="1:50" ht="15.75">
      <c r="A60" s="126"/>
      <c r="B60" s="117"/>
      <c r="C60" s="117"/>
      <c r="D60" s="38" t="s">
        <v>24</v>
      </c>
      <c r="E60" s="24">
        <f t="shared" si="24"/>
        <v>0</v>
      </c>
      <c r="F60" s="24">
        <f t="shared" si="24"/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36"/>
      <c r="AS60" s="36"/>
      <c r="AT60" s="90"/>
      <c r="AU60" s="39">
        <f t="shared" si="2"/>
        <v>0</v>
      </c>
      <c r="AV60" s="39">
        <f t="shared" si="3"/>
        <v>0</v>
      </c>
      <c r="AW60" s="39">
        <f t="shared" si="4"/>
        <v>0</v>
      </c>
      <c r="AX60" s="39">
        <f t="shared" si="5"/>
        <v>0</v>
      </c>
    </row>
    <row r="61" spans="1:50" ht="15.75">
      <c r="A61" s="117" t="s">
        <v>59</v>
      </c>
      <c r="B61" s="117" t="s">
        <v>97</v>
      </c>
      <c r="C61" s="117" t="s">
        <v>7</v>
      </c>
      <c r="D61" s="38" t="s">
        <v>4</v>
      </c>
      <c r="E61" s="24">
        <f t="shared" si="24"/>
        <v>681</v>
      </c>
      <c r="F61" s="24">
        <f t="shared" si="24"/>
        <v>0</v>
      </c>
      <c r="G61" s="25">
        <f>F61/E61*100</f>
        <v>0</v>
      </c>
      <c r="H61" s="24">
        <f>H62+H63+H64+H65</f>
        <v>0</v>
      </c>
      <c r="I61" s="24"/>
      <c r="J61" s="24"/>
      <c r="K61" s="24">
        <f t="shared" ref="K61:AO61" si="29">K62+K63+K64+K65</f>
        <v>0</v>
      </c>
      <c r="L61" s="24">
        <f t="shared" si="29"/>
        <v>0</v>
      </c>
      <c r="M61" s="25"/>
      <c r="N61" s="24">
        <f t="shared" si="29"/>
        <v>0</v>
      </c>
      <c r="O61" s="24"/>
      <c r="P61" s="25"/>
      <c r="Q61" s="24">
        <f t="shared" si="29"/>
        <v>170.3</v>
      </c>
      <c r="R61" s="24">
        <f t="shared" si="29"/>
        <v>0</v>
      </c>
      <c r="S61" s="25">
        <f>R61/Q61*100</f>
        <v>0</v>
      </c>
      <c r="T61" s="24">
        <f t="shared" si="29"/>
        <v>0</v>
      </c>
      <c r="U61" s="24">
        <f t="shared" si="29"/>
        <v>0</v>
      </c>
      <c r="V61" s="25" t="e">
        <f>U61/T61*100</f>
        <v>#DIV/0!</v>
      </c>
      <c r="W61" s="24">
        <f t="shared" si="29"/>
        <v>0</v>
      </c>
      <c r="X61" s="24"/>
      <c r="Y61" s="22"/>
      <c r="Z61" s="24">
        <f t="shared" si="29"/>
        <v>170.2</v>
      </c>
      <c r="AA61" s="24">
        <f t="shared" si="29"/>
        <v>0</v>
      </c>
      <c r="AB61" s="25">
        <f>AA61/Z61*100</f>
        <v>0</v>
      </c>
      <c r="AC61" s="24">
        <f t="shared" si="29"/>
        <v>0</v>
      </c>
      <c r="AD61" s="24">
        <f t="shared" si="29"/>
        <v>0</v>
      </c>
      <c r="AE61" s="25" t="e">
        <f>AD61/AC61*100</f>
        <v>#DIV/0!</v>
      </c>
      <c r="AF61" s="24">
        <f t="shared" si="29"/>
        <v>0</v>
      </c>
      <c r="AG61" s="24">
        <f t="shared" si="29"/>
        <v>0</v>
      </c>
      <c r="AH61" s="25" t="e">
        <f>AG61/AF61*100</f>
        <v>#DIV/0!</v>
      </c>
      <c r="AI61" s="24">
        <f t="shared" si="29"/>
        <v>170.3</v>
      </c>
      <c r="AJ61" s="24">
        <f t="shared" si="29"/>
        <v>0</v>
      </c>
      <c r="AK61" s="25">
        <f>AJ61/AI61*100</f>
        <v>0</v>
      </c>
      <c r="AL61" s="24">
        <f t="shared" si="29"/>
        <v>0</v>
      </c>
      <c r="AM61" s="24"/>
      <c r="AN61" s="22" t="e">
        <f t="shared" ref="AN61:AN64" si="30">AM61/AL61</f>
        <v>#DIV/0!</v>
      </c>
      <c r="AO61" s="24">
        <f t="shared" si="29"/>
        <v>170.2</v>
      </c>
      <c r="AP61" s="24"/>
      <c r="AQ61" s="22">
        <f t="shared" si="27"/>
        <v>0</v>
      </c>
      <c r="AR61" s="36"/>
      <c r="AS61" s="36"/>
      <c r="AT61" s="90"/>
      <c r="AU61" s="39">
        <f t="shared" si="2"/>
        <v>0</v>
      </c>
      <c r="AV61" s="39">
        <f t="shared" si="3"/>
        <v>170.3</v>
      </c>
      <c r="AW61" s="39">
        <f t="shared" si="4"/>
        <v>170.2</v>
      </c>
      <c r="AX61" s="39">
        <f t="shared" si="5"/>
        <v>340.5</v>
      </c>
    </row>
    <row r="62" spans="1:50" ht="15.75">
      <c r="A62" s="117"/>
      <c r="B62" s="117"/>
      <c r="C62" s="117"/>
      <c r="D62" s="38" t="s">
        <v>23</v>
      </c>
      <c r="E62" s="24">
        <f t="shared" si="24"/>
        <v>0</v>
      </c>
      <c r="F62" s="24">
        <f t="shared" si="24"/>
        <v>0</v>
      </c>
      <c r="G62" s="25"/>
      <c r="H62" s="24"/>
      <c r="I62" s="24"/>
      <c r="J62" s="24"/>
      <c r="K62" s="24"/>
      <c r="L62" s="24"/>
      <c r="M62" s="25"/>
      <c r="N62" s="24"/>
      <c r="O62" s="24"/>
      <c r="P62" s="25"/>
      <c r="Q62" s="24"/>
      <c r="R62" s="24"/>
      <c r="S62" s="25"/>
      <c r="T62" s="24"/>
      <c r="U62" s="24"/>
      <c r="V62" s="25"/>
      <c r="W62" s="24"/>
      <c r="X62" s="24"/>
      <c r="Y62" s="22"/>
      <c r="Z62" s="24"/>
      <c r="AA62" s="24"/>
      <c r="AB62" s="25"/>
      <c r="AC62" s="24"/>
      <c r="AD62" s="24"/>
      <c r="AE62" s="25"/>
      <c r="AF62" s="24"/>
      <c r="AG62" s="24"/>
      <c r="AH62" s="25"/>
      <c r="AI62" s="24"/>
      <c r="AJ62" s="24"/>
      <c r="AK62" s="25"/>
      <c r="AL62" s="24"/>
      <c r="AM62" s="24"/>
      <c r="AN62" s="22"/>
      <c r="AO62" s="24"/>
      <c r="AP62" s="24"/>
      <c r="AQ62" s="22"/>
      <c r="AR62" s="36"/>
      <c r="AS62" s="36"/>
      <c r="AT62" s="90"/>
      <c r="AU62" s="39">
        <f t="shared" si="2"/>
        <v>0</v>
      </c>
      <c r="AV62" s="39">
        <f t="shared" si="3"/>
        <v>0</v>
      </c>
      <c r="AW62" s="39">
        <f t="shared" si="4"/>
        <v>0</v>
      </c>
      <c r="AX62" s="39">
        <f t="shared" si="5"/>
        <v>0</v>
      </c>
    </row>
    <row r="63" spans="1:50" ht="24">
      <c r="A63" s="117"/>
      <c r="B63" s="117"/>
      <c r="C63" s="117"/>
      <c r="D63" s="38" t="s">
        <v>5</v>
      </c>
      <c r="E63" s="24">
        <f t="shared" si="24"/>
        <v>0</v>
      </c>
      <c r="F63" s="24">
        <f t="shared" si="24"/>
        <v>0</v>
      </c>
      <c r="G63" s="25"/>
      <c r="H63" s="44"/>
      <c r="I63" s="44"/>
      <c r="J63" s="44"/>
      <c r="K63" s="44"/>
      <c r="L63" s="44"/>
      <c r="M63" s="25"/>
      <c r="N63" s="44"/>
      <c r="O63" s="44"/>
      <c r="P63" s="25"/>
      <c r="Q63" s="44"/>
      <c r="R63" s="44"/>
      <c r="S63" s="25"/>
      <c r="T63" s="44"/>
      <c r="U63" s="44"/>
      <c r="V63" s="25"/>
      <c r="W63" s="44"/>
      <c r="X63" s="44"/>
      <c r="Y63" s="22"/>
      <c r="Z63" s="44"/>
      <c r="AA63" s="44"/>
      <c r="AB63" s="25"/>
      <c r="AC63" s="44"/>
      <c r="AD63" s="44"/>
      <c r="AE63" s="25"/>
      <c r="AF63" s="44"/>
      <c r="AG63" s="44"/>
      <c r="AH63" s="25"/>
      <c r="AI63" s="44"/>
      <c r="AJ63" s="44"/>
      <c r="AK63" s="25"/>
      <c r="AL63" s="44"/>
      <c r="AM63" s="44"/>
      <c r="AN63" s="22"/>
      <c r="AO63" s="44"/>
      <c r="AP63" s="44"/>
      <c r="AQ63" s="22"/>
      <c r="AR63" s="36"/>
      <c r="AS63" s="36"/>
      <c r="AT63" s="90"/>
      <c r="AU63" s="39">
        <f t="shared" si="2"/>
        <v>0</v>
      </c>
      <c r="AV63" s="39">
        <f t="shared" si="3"/>
        <v>0</v>
      </c>
      <c r="AW63" s="39">
        <f t="shared" si="4"/>
        <v>0</v>
      </c>
      <c r="AX63" s="39">
        <f t="shared" si="5"/>
        <v>0</v>
      </c>
    </row>
    <row r="64" spans="1:50" ht="24">
      <c r="A64" s="117"/>
      <c r="B64" s="117"/>
      <c r="C64" s="117"/>
      <c r="D64" s="38" t="s">
        <v>6</v>
      </c>
      <c r="E64" s="24">
        <f t="shared" si="24"/>
        <v>681</v>
      </c>
      <c r="F64" s="24">
        <f t="shared" si="24"/>
        <v>0</v>
      </c>
      <c r="G64" s="25">
        <f t="shared" ref="G64" si="31">F64/E64*100</f>
        <v>0</v>
      </c>
      <c r="H64" s="24"/>
      <c r="I64" s="24"/>
      <c r="J64" s="24"/>
      <c r="K64" s="24"/>
      <c r="L64" s="24"/>
      <c r="M64" s="25"/>
      <c r="N64" s="66">
        <f>14.7-14.7</f>
        <v>0</v>
      </c>
      <c r="O64" s="24"/>
      <c r="P64" s="25"/>
      <c r="Q64" s="24">
        <f>117+53.3</f>
        <v>170.3</v>
      </c>
      <c r="R64" s="24"/>
      <c r="S64" s="25">
        <f t="shared" ref="S64" si="32">R64/Q64*100</f>
        <v>0</v>
      </c>
      <c r="T64" s="24"/>
      <c r="U64" s="24"/>
      <c r="V64" s="25" t="e">
        <f t="shared" ref="V64" si="33">U64/T64*100</f>
        <v>#DIV/0!</v>
      </c>
      <c r="W64" s="24">
        <f>14.7-14.7</f>
        <v>0</v>
      </c>
      <c r="X64" s="24"/>
      <c r="Y64" s="22"/>
      <c r="Z64" s="24">
        <f>117+53.2</f>
        <v>170.2</v>
      </c>
      <c r="AA64" s="24"/>
      <c r="AB64" s="25">
        <f t="shared" ref="AB64" si="34">AA64/Z64*100</f>
        <v>0</v>
      </c>
      <c r="AC64" s="24"/>
      <c r="AD64" s="24">
        <v>0</v>
      </c>
      <c r="AE64" s="25" t="e">
        <f t="shared" ref="AE64" si="35">AD64/AC64*100</f>
        <v>#DIV/0!</v>
      </c>
      <c r="AF64" s="24"/>
      <c r="AG64" s="24"/>
      <c r="AH64" s="25" t="e">
        <f t="shared" ref="AH64" si="36">AG64/AF64*100</f>
        <v>#DIV/0!</v>
      </c>
      <c r="AI64" s="24">
        <f>117+53.3</f>
        <v>170.3</v>
      </c>
      <c r="AJ64" s="24"/>
      <c r="AK64" s="25">
        <f t="shared" ref="AK64" si="37">AJ64/AI64*100</f>
        <v>0</v>
      </c>
      <c r="AL64" s="24"/>
      <c r="AM64" s="24"/>
      <c r="AN64" s="22" t="e">
        <f t="shared" si="30"/>
        <v>#DIV/0!</v>
      </c>
      <c r="AO64" s="24">
        <f>117+53.2</f>
        <v>170.2</v>
      </c>
      <c r="AP64" s="24"/>
      <c r="AQ64" s="22">
        <f t="shared" si="27"/>
        <v>0</v>
      </c>
      <c r="AR64" s="95"/>
      <c r="AS64" s="95"/>
      <c r="AT64" s="90"/>
      <c r="AU64" s="39">
        <f t="shared" si="2"/>
        <v>0</v>
      </c>
      <c r="AV64" s="39">
        <f t="shared" si="3"/>
        <v>170.3</v>
      </c>
      <c r="AW64" s="39">
        <f t="shared" si="4"/>
        <v>170.2</v>
      </c>
      <c r="AX64" s="39">
        <f t="shared" si="5"/>
        <v>340.5</v>
      </c>
    </row>
    <row r="65" spans="1:50" ht="15.75">
      <c r="A65" s="117"/>
      <c r="B65" s="117"/>
      <c r="C65" s="117"/>
      <c r="D65" s="38" t="s">
        <v>24</v>
      </c>
      <c r="E65" s="24">
        <f t="shared" si="24"/>
        <v>0</v>
      </c>
      <c r="F65" s="24">
        <f t="shared" si="24"/>
        <v>0</v>
      </c>
      <c r="G65" s="25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36"/>
      <c r="AS65" s="36"/>
      <c r="AT65" s="90"/>
      <c r="AU65" s="39">
        <f t="shared" si="2"/>
        <v>0</v>
      </c>
      <c r="AV65" s="39">
        <f t="shared" si="3"/>
        <v>0</v>
      </c>
      <c r="AW65" s="39">
        <f t="shared" si="4"/>
        <v>0</v>
      </c>
      <c r="AX65" s="39">
        <f t="shared" si="5"/>
        <v>0</v>
      </c>
    </row>
    <row r="66" spans="1:50" ht="15.75">
      <c r="A66" s="117" t="s">
        <v>173</v>
      </c>
      <c r="B66" s="117" t="s">
        <v>174</v>
      </c>
      <c r="C66" s="117" t="s">
        <v>7</v>
      </c>
      <c r="D66" s="38" t="s">
        <v>4</v>
      </c>
      <c r="E66" s="24">
        <f t="shared" ref="E66:E70" si="38">H66+K66+N66+Q66+T66+W66+Z66+AC66+AF66+AI66+AL66+AO66</f>
        <v>11520.6</v>
      </c>
      <c r="F66" s="24">
        <f t="shared" ref="F66:F70" si="39">I66+L66+O66+R66+U66+X66+AA66+AD66+AG66+AJ66+AM66+AP66</f>
        <v>0</v>
      </c>
      <c r="G66" s="25">
        <f>F66/E66*100</f>
        <v>0</v>
      </c>
      <c r="H66" s="24">
        <f>H67+H68+H69+H70</f>
        <v>0</v>
      </c>
      <c r="I66" s="24"/>
      <c r="J66" s="24"/>
      <c r="K66" s="24">
        <f t="shared" ref="K66:AO66" si="40">K67+K68+K69+K70</f>
        <v>0</v>
      </c>
      <c r="L66" s="24">
        <f t="shared" si="40"/>
        <v>0</v>
      </c>
      <c r="M66" s="25"/>
      <c r="N66" s="24">
        <f t="shared" ref="N66:AR66" si="41">N67+N68+N69+N70</f>
        <v>0</v>
      </c>
      <c r="O66" s="24"/>
      <c r="P66" s="25"/>
      <c r="Q66" s="24">
        <f t="shared" ref="Q66:AU66" si="42">Q67+Q68+Q69+Q70</f>
        <v>0</v>
      </c>
      <c r="R66" s="24">
        <f t="shared" si="42"/>
        <v>0</v>
      </c>
      <c r="S66" s="25" t="e">
        <f>R66/Q66*100</f>
        <v>#DIV/0!</v>
      </c>
      <c r="T66" s="24">
        <f t="shared" ref="T66:AX66" si="43">T67+T68+T69+T70</f>
        <v>0</v>
      </c>
      <c r="U66" s="24">
        <f t="shared" si="43"/>
        <v>0</v>
      </c>
      <c r="V66" s="25" t="e">
        <f>U66/T66*100</f>
        <v>#DIV/0!</v>
      </c>
      <c r="W66" s="24">
        <f t="shared" ref="W66:BA66" si="44">W67+W68+W69+W70</f>
        <v>0</v>
      </c>
      <c r="X66" s="24"/>
      <c r="Y66" s="22"/>
      <c r="Z66" s="24">
        <f t="shared" ref="Z66:BD66" si="45">Z67+Z68+Z69+Z70</f>
        <v>0</v>
      </c>
      <c r="AA66" s="24">
        <f t="shared" si="45"/>
        <v>0</v>
      </c>
      <c r="AB66" s="25" t="e">
        <f>AA66/Z66*100</f>
        <v>#DIV/0!</v>
      </c>
      <c r="AC66" s="24">
        <f t="shared" ref="AC66:BG66" si="46">AC67+AC68+AC69+AC70</f>
        <v>0</v>
      </c>
      <c r="AD66" s="24">
        <f t="shared" si="46"/>
        <v>0</v>
      </c>
      <c r="AE66" s="25" t="e">
        <f>AD66/AC66*100</f>
        <v>#DIV/0!</v>
      </c>
      <c r="AF66" s="24">
        <f t="shared" ref="AF66:BJ66" si="47">AF67+AF68+AF69+AF70</f>
        <v>0</v>
      </c>
      <c r="AG66" s="24">
        <f t="shared" si="47"/>
        <v>0</v>
      </c>
      <c r="AH66" s="25" t="e">
        <f>AG66/AF66*100</f>
        <v>#DIV/0!</v>
      </c>
      <c r="AI66" s="24">
        <f t="shared" ref="AI66:BM66" si="48">AI67+AI68+AI69+AI70</f>
        <v>11520.6</v>
      </c>
      <c r="AJ66" s="24">
        <f t="shared" si="48"/>
        <v>0</v>
      </c>
      <c r="AK66" s="25">
        <f>AJ66/AI66*100</f>
        <v>0</v>
      </c>
      <c r="AL66" s="24">
        <f t="shared" ref="AL66:BP66" si="49">AL67+AL68+AL69+AL70</f>
        <v>0</v>
      </c>
      <c r="AM66" s="24"/>
      <c r="AN66" s="22" t="e">
        <f t="shared" ref="AN66:AN69" si="50">AM66/AL66</f>
        <v>#DIV/0!</v>
      </c>
      <c r="AO66" s="24">
        <f t="shared" ref="AO66:BS66" si="51">AO67+AO68+AO69+AO70</f>
        <v>0</v>
      </c>
      <c r="AP66" s="24"/>
      <c r="AQ66" s="22" t="e">
        <f t="shared" ref="AQ66:AQ70" si="52">AP66/AO66</f>
        <v>#DIV/0!</v>
      </c>
      <c r="AR66" s="36"/>
      <c r="AS66" s="36"/>
      <c r="AT66" s="90"/>
      <c r="AU66" s="39">
        <f t="shared" ref="AU66:AU70" si="53">H66+K66+N66</f>
        <v>0</v>
      </c>
      <c r="AV66" s="39">
        <f t="shared" ref="AV66:AV70" si="54">Q66+T66+W66</f>
        <v>0</v>
      </c>
      <c r="AW66" s="39">
        <f t="shared" ref="AW66:AW70" si="55">Z66+AC66+AF66</f>
        <v>0</v>
      </c>
      <c r="AX66" s="39">
        <f t="shared" ref="AX66:AX70" si="56">AI66+AL66+AO66</f>
        <v>11520.6</v>
      </c>
    </row>
    <row r="67" spans="1:50" ht="15.75">
      <c r="A67" s="117"/>
      <c r="B67" s="117"/>
      <c r="C67" s="117"/>
      <c r="D67" s="38" t="s">
        <v>23</v>
      </c>
      <c r="E67" s="24">
        <f t="shared" si="38"/>
        <v>0</v>
      </c>
      <c r="F67" s="24">
        <f t="shared" si="39"/>
        <v>0</v>
      </c>
      <c r="G67" s="25"/>
      <c r="H67" s="24"/>
      <c r="I67" s="24"/>
      <c r="J67" s="24"/>
      <c r="K67" s="24"/>
      <c r="L67" s="24"/>
      <c r="M67" s="25"/>
      <c r="N67" s="24"/>
      <c r="O67" s="24"/>
      <c r="P67" s="25"/>
      <c r="Q67" s="24"/>
      <c r="R67" s="24"/>
      <c r="S67" s="25"/>
      <c r="T67" s="24"/>
      <c r="U67" s="24"/>
      <c r="V67" s="25"/>
      <c r="W67" s="24"/>
      <c r="X67" s="24"/>
      <c r="Y67" s="22"/>
      <c r="Z67" s="24"/>
      <c r="AA67" s="24"/>
      <c r="AB67" s="25"/>
      <c r="AC67" s="24"/>
      <c r="AD67" s="24"/>
      <c r="AE67" s="25"/>
      <c r="AF67" s="24"/>
      <c r="AG67" s="24"/>
      <c r="AH67" s="25"/>
      <c r="AI67" s="24"/>
      <c r="AJ67" s="24"/>
      <c r="AK67" s="25"/>
      <c r="AL67" s="24"/>
      <c r="AM67" s="24"/>
      <c r="AN67" s="22"/>
      <c r="AO67" s="24"/>
      <c r="AP67" s="24"/>
      <c r="AQ67" s="22"/>
      <c r="AR67" s="36"/>
      <c r="AS67" s="36"/>
      <c r="AT67" s="90"/>
      <c r="AU67" s="39">
        <f t="shared" si="53"/>
        <v>0</v>
      </c>
      <c r="AV67" s="39">
        <f t="shared" si="54"/>
        <v>0</v>
      </c>
      <c r="AW67" s="39">
        <f t="shared" si="55"/>
        <v>0</v>
      </c>
      <c r="AX67" s="39">
        <f t="shared" si="56"/>
        <v>0</v>
      </c>
    </row>
    <row r="68" spans="1:50" ht="24">
      <c r="A68" s="117"/>
      <c r="B68" s="117"/>
      <c r="C68" s="117"/>
      <c r="D68" s="38" t="s">
        <v>5</v>
      </c>
      <c r="E68" s="24">
        <f t="shared" si="38"/>
        <v>0</v>
      </c>
      <c r="F68" s="24">
        <f t="shared" si="39"/>
        <v>0</v>
      </c>
      <c r="G68" s="25"/>
      <c r="H68" s="44"/>
      <c r="I68" s="44"/>
      <c r="J68" s="44"/>
      <c r="K68" s="44"/>
      <c r="L68" s="44"/>
      <c r="M68" s="25"/>
      <c r="N68" s="44"/>
      <c r="O68" s="44"/>
      <c r="P68" s="25"/>
      <c r="Q68" s="44"/>
      <c r="R68" s="44"/>
      <c r="S68" s="25"/>
      <c r="T68" s="44"/>
      <c r="U68" s="44"/>
      <c r="V68" s="25"/>
      <c r="W68" s="44"/>
      <c r="X68" s="44"/>
      <c r="Y68" s="22"/>
      <c r="Z68" s="44"/>
      <c r="AA68" s="44"/>
      <c r="AB68" s="25"/>
      <c r="AC68" s="44"/>
      <c r="AD68" s="44"/>
      <c r="AE68" s="25"/>
      <c r="AF68" s="44"/>
      <c r="AG68" s="44"/>
      <c r="AH68" s="25"/>
      <c r="AI68" s="44"/>
      <c r="AJ68" s="44"/>
      <c r="AK68" s="25"/>
      <c r="AL68" s="44"/>
      <c r="AM68" s="44"/>
      <c r="AN68" s="22"/>
      <c r="AO68" s="44"/>
      <c r="AP68" s="44"/>
      <c r="AQ68" s="22"/>
      <c r="AR68" s="36"/>
      <c r="AS68" s="36"/>
      <c r="AT68" s="90"/>
      <c r="AU68" s="39">
        <f t="shared" si="53"/>
        <v>0</v>
      </c>
      <c r="AV68" s="39">
        <f t="shared" si="54"/>
        <v>0</v>
      </c>
      <c r="AW68" s="39">
        <f t="shared" si="55"/>
        <v>0</v>
      </c>
      <c r="AX68" s="39">
        <f t="shared" si="56"/>
        <v>0</v>
      </c>
    </row>
    <row r="69" spans="1:50" ht="24">
      <c r="A69" s="117"/>
      <c r="B69" s="117"/>
      <c r="C69" s="117"/>
      <c r="D69" s="38" t="s">
        <v>6</v>
      </c>
      <c r="E69" s="24">
        <f t="shared" si="38"/>
        <v>11520.6</v>
      </c>
      <c r="F69" s="24">
        <f t="shared" si="39"/>
        <v>0</v>
      </c>
      <c r="G69" s="25">
        <f t="shared" ref="G69" si="57">F69/E69*100</f>
        <v>0</v>
      </c>
      <c r="H69" s="24"/>
      <c r="I69" s="24"/>
      <c r="J69" s="24"/>
      <c r="K69" s="24"/>
      <c r="L69" s="24"/>
      <c r="M69" s="25"/>
      <c r="N69" s="66">
        <f>14.7-14.7</f>
        <v>0</v>
      </c>
      <c r="O69" s="24"/>
      <c r="P69" s="25"/>
      <c r="Q69" s="24"/>
      <c r="R69" s="24"/>
      <c r="S69" s="25" t="e">
        <f t="shared" ref="S69" si="58">R69/Q69*100</f>
        <v>#DIV/0!</v>
      </c>
      <c r="T69" s="24"/>
      <c r="U69" s="24"/>
      <c r="V69" s="25" t="e">
        <f t="shared" ref="V69" si="59">U69/T69*100</f>
        <v>#DIV/0!</v>
      </c>
      <c r="W69" s="24">
        <f>14.7-14.7</f>
        <v>0</v>
      </c>
      <c r="X69" s="24"/>
      <c r="Y69" s="22"/>
      <c r="Z69" s="24"/>
      <c r="AA69" s="24"/>
      <c r="AB69" s="25" t="e">
        <f t="shared" ref="AB69" si="60">AA69/Z69*100</f>
        <v>#DIV/0!</v>
      </c>
      <c r="AC69" s="24"/>
      <c r="AD69" s="24">
        <v>0</v>
      </c>
      <c r="AE69" s="25" t="e">
        <f t="shared" ref="AE69" si="61">AD69/AC69*100</f>
        <v>#DIV/0!</v>
      </c>
      <c r="AF69" s="24"/>
      <c r="AG69" s="24"/>
      <c r="AH69" s="25" t="e">
        <f t="shared" ref="AH69" si="62">AG69/AF69*100</f>
        <v>#DIV/0!</v>
      </c>
      <c r="AI69" s="24">
        <v>11520.6</v>
      </c>
      <c r="AJ69" s="24"/>
      <c r="AK69" s="25">
        <f t="shared" ref="AK69" si="63">AJ69/AI69*100</f>
        <v>0</v>
      </c>
      <c r="AL69" s="24"/>
      <c r="AM69" s="24"/>
      <c r="AN69" s="22" t="e">
        <f t="shared" ref="AN69:AN70" si="64">AM69/AL69</f>
        <v>#DIV/0!</v>
      </c>
      <c r="AO69" s="24"/>
      <c r="AP69" s="24"/>
      <c r="AQ69" s="22" t="e">
        <f t="shared" ref="AQ69:AQ70" si="65">AP69/AO69</f>
        <v>#DIV/0!</v>
      </c>
      <c r="AR69" s="99"/>
      <c r="AS69" s="99"/>
      <c r="AT69" s="90"/>
      <c r="AU69" s="39">
        <f t="shared" si="53"/>
        <v>0</v>
      </c>
      <c r="AV69" s="39">
        <f t="shared" si="54"/>
        <v>0</v>
      </c>
      <c r="AW69" s="39">
        <f t="shared" si="55"/>
        <v>0</v>
      </c>
      <c r="AX69" s="39">
        <f t="shared" si="56"/>
        <v>11520.6</v>
      </c>
    </row>
    <row r="70" spans="1:50" ht="15.75">
      <c r="A70" s="117"/>
      <c r="B70" s="117"/>
      <c r="C70" s="117"/>
      <c r="D70" s="38" t="s">
        <v>24</v>
      </c>
      <c r="E70" s="24">
        <f t="shared" si="38"/>
        <v>0</v>
      </c>
      <c r="F70" s="24">
        <f t="shared" si="39"/>
        <v>0</v>
      </c>
      <c r="G70" s="25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36"/>
      <c r="AS70" s="36"/>
      <c r="AT70" s="90"/>
      <c r="AU70" s="39">
        <f t="shared" si="53"/>
        <v>0</v>
      </c>
      <c r="AV70" s="39">
        <f t="shared" si="54"/>
        <v>0</v>
      </c>
      <c r="AW70" s="39">
        <f t="shared" si="55"/>
        <v>0</v>
      </c>
      <c r="AX70" s="39">
        <f t="shared" si="56"/>
        <v>0</v>
      </c>
    </row>
    <row r="71" spans="1:50" ht="12.75" customHeight="1">
      <c r="A71" s="125" t="s">
        <v>10</v>
      </c>
      <c r="B71" s="125"/>
      <c r="C71" s="125"/>
      <c r="D71" s="41" t="s">
        <v>4</v>
      </c>
      <c r="E71" s="42">
        <f t="shared" si="24"/>
        <v>93560.9</v>
      </c>
      <c r="F71" s="42">
        <f t="shared" si="24"/>
        <v>235</v>
      </c>
      <c r="G71" s="26">
        <f>F71/E71*100</f>
        <v>0.25117329995756776</v>
      </c>
      <c r="H71" s="42">
        <f>H73+H72+H74+H75</f>
        <v>0</v>
      </c>
      <c r="I71" s="42"/>
      <c r="J71" s="23"/>
      <c r="K71" s="42">
        <f t="shared" ref="K71:AO71" si="66">K73+K72+K74+K75</f>
        <v>0</v>
      </c>
      <c r="L71" s="42">
        <f t="shared" si="66"/>
        <v>0</v>
      </c>
      <c r="M71" s="26"/>
      <c r="N71" s="42">
        <f t="shared" si="66"/>
        <v>282.3</v>
      </c>
      <c r="O71" s="42">
        <f t="shared" si="66"/>
        <v>235</v>
      </c>
      <c r="P71" s="26">
        <f t="shared" ref="P71:P74" si="67">O71/N71*100</f>
        <v>83.244775061990779</v>
      </c>
      <c r="Q71" s="42">
        <f t="shared" si="66"/>
        <v>488.3</v>
      </c>
      <c r="R71" s="42">
        <f t="shared" si="66"/>
        <v>0</v>
      </c>
      <c r="S71" s="26">
        <f>R71/Q71*100</f>
        <v>0</v>
      </c>
      <c r="T71" s="42">
        <f t="shared" si="66"/>
        <v>630</v>
      </c>
      <c r="U71" s="42">
        <f t="shared" si="66"/>
        <v>0</v>
      </c>
      <c r="V71" s="26">
        <f>U71/T71*100</f>
        <v>0</v>
      </c>
      <c r="W71" s="42">
        <f t="shared" si="66"/>
        <v>7305.2</v>
      </c>
      <c r="X71" s="42">
        <f t="shared" si="66"/>
        <v>0</v>
      </c>
      <c r="Y71" s="26">
        <f>X71/W71*100</f>
        <v>0</v>
      </c>
      <c r="Z71" s="42">
        <f t="shared" si="66"/>
        <v>18117.400000000001</v>
      </c>
      <c r="AA71" s="42">
        <f t="shared" si="66"/>
        <v>0</v>
      </c>
      <c r="AB71" s="26">
        <f>AA71/Z71*100</f>
        <v>0</v>
      </c>
      <c r="AC71" s="42">
        <f t="shared" si="66"/>
        <v>16852.3</v>
      </c>
      <c r="AD71" s="42">
        <f t="shared" si="66"/>
        <v>0</v>
      </c>
      <c r="AE71" s="26">
        <f>AD71/AC71*100</f>
        <v>0</v>
      </c>
      <c r="AF71" s="42">
        <f t="shared" si="66"/>
        <v>24128.400000000001</v>
      </c>
      <c r="AG71" s="42">
        <f t="shared" si="66"/>
        <v>0</v>
      </c>
      <c r="AH71" s="26">
        <f>AG71/AF71*100</f>
        <v>0</v>
      </c>
      <c r="AI71" s="42">
        <f t="shared" si="66"/>
        <v>25586.800000000003</v>
      </c>
      <c r="AJ71" s="42">
        <f t="shared" si="66"/>
        <v>0</v>
      </c>
      <c r="AK71" s="26">
        <f>AJ71/AI71*100</f>
        <v>0</v>
      </c>
      <c r="AL71" s="42">
        <f t="shared" si="66"/>
        <v>0</v>
      </c>
      <c r="AM71" s="42">
        <f t="shared" si="66"/>
        <v>0</v>
      </c>
      <c r="AN71" s="26" t="e">
        <f>AM71/AL71*100</f>
        <v>#DIV/0!</v>
      </c>
      <c r="AO71" s="42">
        <f t="shared" si="66"/>
        <v>170.2</v>
      </c>
      <c r="AP71" s="42"/>
      <c r="AQ71" s="23">
        <f t="shared" ref="AQ71:AQ74" si="68">AP71/AO71</f>
        <v>0</v>
      </c>
      <c r="AR71" s="36"/>
      <c r="AS71" s="36"/>
      <c r="AT71" s="90">
        <f t="shared" si="9"/>
        <v>0.83244775061990783</v>
      </c>
      <c r="AU71" s="64">
        <f t="shared" si="2"/>
        <v>282.3</v>
      </c>
      <c r="AV71" s="64">
        <f t="shared" si="3"/>
        <v>8423.5</v>
      </c>
      <c r="AW71" s="64">
        <f t="shared" si="4"/>
        <v>59098.1</v>
      </c>
      <c r="AX71" s="64">
        <f t="shared" si="5"/>
        <v>25757.000000000004</v>
      </c>
    </row>
    <row r="72" spans="1:50" ht="12" customHeight="1">
      <c r="A72" s="125"/>
      <c r="B72" s="125"/>
      <c r="C72" s="125"/>
      <c r="D72" s="41" t="s">
        <v>23</v>
      </c>
      <c r="E72" s="42">
        <f t="shared" si="24"/>
        <v>0</v>
      </c>
      <c r="F72" s="42">
        <f t="shared" si="24"/>
        <v>0</v>
      </c>
      <c r="G72" s="26"/>
      <c r="H72" s="42">
        <f>H36+H41+H57+H62+H47+H52+H67</f>
        <v>0</v>
      </c>
      <c r="I72" s="42">
        <f>I36+I41+I57+I62+I47+I52+I67</f>
        <v>0</v>
      </c>
      <c r="J72" s="23"/>
      <c r="K72" s="42">
        <f>K36+K41+K57+K62+K47+K52+K67</f>
        <v>0</v>
      </c>
      <c r="L72" s="42">
        <f>L36+L41+L57+L62+L47+L52+L67</f>
        <v>0</v>
      </c>
      <c r="M72" s="26"/>
      <c r="N72" s="42">
        <f>N36+N41+N57+N62+N47+N52+N67</f>
        <v>0</v>
      </c>
      <c r="O72" s="42">
        <f>O36+O41+O57+O62+O47+O52+O67</f>
        <v>0</v>
      </c>
      <c r="P72" s="26"/>
      <c r="Q72" s="42">
        <f>Q36+Q41+Q57+Q62+Q47+Q52+Q67</f>
        <v>0</v>
      </c>
      <c r="R72" s="42">
        <f>R36+R41+R57+R62+R47+R52+R67</f>
        <v>0</v>
      </c>
      <c r="S72" s="26"/>
      <c r="T72" s="42">
        <f>T36+T41+T57+T62+T47+T52+T67</f>
        <v>0</v>
      </c>
      <c r="U72" s="42">
        <f>U36+U41+U57+U62+U47+U52+U67</f>
        <v>0</v>
      </c>
      <c r="V72" s="26"/>
      <c r="W72" s="42">
        <f>W36+W41+W57+W62+W47+W52+W67</f>
        <v>0</v>
      </c>
      <c r="X72" s="42">
        <f>X36+X41+X57+X62+X47+X52+X67</f>
        <v>0</v>
      </c>
      <c r="Y72" s="26"/>
      <c r="Z72" s="42">
        <f>Z36+Z41+Z57+Z62+Z47+Z52+Z67</f>
        <v>0</v>
      </c>
      <c r="AA72" s="42">
        <f>AA36+AA41+AA57+AA62+AA47+AA52+AA67</f>
        <v>0</v>
      </c>
      <c r="AB72" s="26"/>
      <c r="AC72" s="42">
        <f>AC36+AC41+AC57+AC62+AC47+AC52+AC67</f>
        <v>0</v>
      </c>
      <c r="AD72" s="42">
        <f>AD36+AD41+AD57+AD62+AD47+AD52+AD67</f>
        <v>0</v>
      </c>
      <c r="AE72" s="26"/>
      <c r="AF72" s="42">
        <f>AF36+AF41+AF57+AF62+AF47+AF52+AF67</f>
        <v>0</v>
      </c>
      <c r="AG72" s="42">
        <f>AG36+AG41+AG57+AG62+AG47+AG52+AG67</f>
        <v>0</v>
      </c>
      <c r="AH72" s="26"/>
      <c r="AI72" s="42">
        <f>AI36+AI41+AI57+AI62+AI47+AI52+AI67</f>
        <v>0</v>
      </c>
      <c r="AJ72" s="42">
        <f>AJ36+AJ41+AJ57+AJ62+AJ47+AJ52+AJ67</f>
        <v>0</v>
      </c>
      <c r="AK72" s="26"/>
      <c r="AL72" s="42">
        <f>AL36+AL41+AL57+AL62+AL47+AL52+AL67</f>
        <v>0</v>
      </c>
      <c r="AM72" s="42">
        <f>AM36+AM41+AM57+AM62+AM47+AM52+AM67</f>
        <v>0</v>
      </c>
      <c r="AN72" s="26"/>
      <c r="AO72" s="42">
        <f>AO36+AO41+AO57+AO62+AO47+AO52+AO67</f>
        <v>0</v>
      </c>
      <c r="AP72" s="42">
        <f>AP36+AP41+AP57+AP62+AP47+AP52+AP67</f>
        <v>0</v>
      </c>
      <c r="AQ72" s="23"/>
      <c r="AR72" s="36"/>
      <c r="AS72" s="36"/>
      <c r="AT72" s="90"/>
      <c r="AU72" s="64">
        <f t="shared" si="2"/>
        <v>0</v>
      </c>
      <c r="AV72" s="64">
        <f t="shared" si="3"/>
        <v>0</v>
      </c>
      <c r="AW72" s="64">
        <f t="shared" si="4"/>
        <v>0</v>
      </c>
      <c r="AX72" s="64">
        <f t="shared" si="5"/>
        <v>0</v>
      </c>
    </row>
    <row r="73" spans="1:50" ht="24.75" customHeight="1">
      <c r="A73" s="125"/>
      <c r="B73" s="125"/>
      <c r="C73" s="125"/>
      <c r="D73" s="41" t="s">
        <v>5</v>
      </c>
      <c r="E73" s="42">
        <f t="shared" si="24"/>
        <v>906</v>
      </c>
      <c r="F73" s="42">
        <f t="shared" si="24"/>
        <v>0</v>
      </c>
      <c r="G73" s="26"/>
      <c r="H73" s="42">
        <f t="shared" ref="H73:I75" si="69">H37+H42+H58+H63+H48+H53+H68</f>
        <v>0</v>
      </c>
      <c r="I73" s="42">
        <f t="shared" si="69"/>
        <v>0</v>
      </c>
      <c r="J73" s="23"/>
      <c r="K73" s="42">
        <f t="shared" ref="K73:L73" si="70">K37+K42+K58+K63+K48+K53+K68</f>
        <v>0</v>
      </c>
      <c r="L73" s="42">
        <f t="shared" si="70"/>
        <v>0</v>
      </c>
      <c r="M73" s="26"/>
      <c r="N73" s="42">
        <f t="shared" ref="N73:O73" si="71">N37+N42+N58+N63+N48+N53+N68</f>
        <v>0</v>
      </c>
      <c r="O73" s="42">
        <f t="shared" si="71"/>
        <v>0</v>
      </c>
      <c r="P73" s="26"/>
      <c r="Q73" s="42">
        <f t="shared" ref="Q73:R73" si="72">Q37+Q42+Q58+Q63+Q48+Q53+Q68</f>
        <v>286</v>
      </c>
      <c r="R73" s="42">
        <f t="shared" si="72"/>
        <v>0</v>
      </c>
      <c r="S73" s="26"/>
      <c r="T73" s="42">
        <f t="shared" ref="T73:U73" si="73">T37+T42+T58+T63+T48+T53+T68</f>
        <v>0</v>
      </c>
      <c r="U73" s="42">
        <f t="shared" si="73"/>
        <v>0</v>
      </c>
      <c r="V73" s="26"/>
      <c r="W73" s="42">
        <f t="shared" ref="W73:X73" si="74">W37+W42+W58+W63+W48+W53+W68</f>
        <v>620</v>
      </c>
      <c r="X73" s="42">
        <f t="shared" si="74"/>
        <v>0</v>
      </c>
      <c r="Y73" s="26">
        <f>X73/W73*100</f>
        <v>0</v>
      </c>
      <c r="Z73" s="42">
        <f t="shared" ref="Z73:AA73" si="75">Z37+Z42+Z58+Z63+Z48+Z53+Z68</f>
        <v>0</v>
      </c>
      <c r="AA73" s="42">
        <f t="shared" si="75"/>
        <v>0</v>
      </c>
      <c r="AB73" s="26"/>
      <c r="AC73" s="42">
        <f t="shared" ref="AC73:AD73" si="76">AC37+AC42+AC58+AC63+AC48+AC53+AC68</f>
        <v>0</v>
      </c>
      <c r="AD73" s="42">
        <f t="shared" si="76"/>
        <v>0</v>
      </c>
      <c r="AE73" s="26" t="e">
        <f t="shared" ref="AE73:AE74" si="77">AD73/AC73*100</f>
        <v>#DIV/0!</v>
      </c>
      <c r="AF73" s="42">
        <f t="shared" ref="AF73:AG73" si="78">AF37+AF42+AF58+AF63+AF48+AF53+AF68</f>
        <v>0</v>
      </c>
      <c r="AG73" s="42">
        <f t="shared" si="78"/>
        <v>0</v>
      </c>
      <c r="AH73" s="26" t="e">
        <f t="shared" ref="AH73:AH74" si="79">AG73/AF73*100</f>
        <v>#DIV/0!</v>
      </c>
      <c r="AI73" s="42">
        <f t="shared" ref="AI73:AJ73" si="80">AI37+AI42+AI58+AI63+AI48+AI53+AI68</f>
        <v>0</v>
      </c>
      <c r="AJ73" s="42">
        <f t="shared" si="80"/>
        <v>0</v>
      </c>
      <c r="AK73" s="26" t="e">
        <f t="shared" ref="AK73:AK74" si="81">AJ73/AI73*100</f>
        <v>#DIV/0!</v>
      </c>
      <c r="AL73" s="42">
        <f t="shared" ref="AL73:AM73" si="82">AL37+AL42+AL58+AL63+AL48+AL53+AL68</f>
        <v>0</v>
      </c>
      <c r="AM73" s="42">
        <f t="shared" si="82"/>
        <v>0</v>
      </c>
      <c r="AN73" s="26"/>
      <c r="AO73" s="42">
        <f t="shared" ref="AO73:AP73" si="83">AO37+AO42+AO58+AO63+AO48+AO53+AO68</f>
        <v>0</v>
      </c>
      <c r="AP73" s="42">
        <f t="shared" si="83"/>
        <v>0</v>
      </c>
      <c r="AQ73" s="23"/>
      <c r="AR73" s="36"/>
      <c r="AS73" s="36"/>
      <c r="AT73" s="90"/>
      <c r="AU73" s="64">
        <f t="shared" si="2"/>
        <v>0</v>
      </c>
      <c r="AV73" s="64">
        <f t="shared" si="3"/>
        <v>906</v>
      </c>
      <c r="AW73" s="64">
        <f t="shared" si="4"/>
        <v>0</v>
      </c>
      <c r="AX73" s="64">
        <f t="shared" si="5"/>
        <v>0</v>
      </c>
    </row>
    <row r="74" spans="1:50" ht="13.5" customHeight="1">
      <c r="A74" s="125"/>
      <c r="B74" s="125"/>
      <c r="C74" s="125"/>
      <c r="D74" s="41" t="s">
        <v>49</v>
      </c>
      <c r="E74" s="42">
        <f t="shared" si="24"/>
        <v>92654.9</v>
      </c>
      <c r="F74" s="42">
        <f t="shared" si="24"/>
        <v>235</v>
      </c>
      <c r="G74" s="26">
        <f t="shared" ref="G74" si="84">F74/E74*100</f>
        <v>0.25362932775276864</v>
      </c>
      <c r="H74" s="42">
        <f t="shared" si="69"/>
        <v>0</v>
      </c>
      <c r="I74" s="42">
        <f t="shared" si="69"/>
        <v>0</v>
      </c>
      <c r="J74" s="23"/>
      <c r="K74" s="42">
        <f t="shared" ref="K74:L74" si="85">K38+K43+K59+K64+K49+K54+K69</f>
        <v>0</v>
      </c>
      <c r="L74" s="42">
        <f t="shared" si="85"/>
        <v>0</v>
      </c>
      <c r="M74" s="26"/>
      <c r="N74" s="42">
        <f t="shared" ref="N74:O74" si="86">N38+N43+N59+N64+N49+N54+N69</f>
        <v>282.3</v>
      </c>
      <c r="O74" s="42">
        <f t="shared" si="86"/>
        <v>235</v>
      </c>
      <c r="P74" s="26">
        <f t="shared" si="67"/>
        <v>83.244775061990779</v>
      </c>
      <c r="Q74" s="42">
        <f t="shared" ref="Q74:R74" si="87">Q38+Q43+Q59+Q64+Q49+Q54+Q69</f>
        <v>202.3</v>
      </c>
      <c r="R74" s="42">
        <f t="shared" si="87"/>
        <v>0</v>
      </c>
      <c r="S74" s="26">
        <f t="shared" ref="S74" si="88">R74/Q74*100</f>
        <v>0</v>
      </c>
      <c r="T74" s="42">
        <f t="shared" ref="T74:U74" si="89">T38+T43+T59+T64+T49+T54+T69</f>
        <v>630</v>
      </c>
      <c r="U74" s="42">
        <f t="shared" si="89"/>
        <v>0</v>
      </c>
      <c r="V74" s="26">
        <f t="shared" ref="V74" si="90">U74/T74*100</f>
        <v>0</v>
      </c>
      <c r="W74" s="42">
        <f t="shared" ref="W74:X74" si="91">W38+W43+W59+W64+W49+W54+W69</f>
        <v>6685.2</v>
      </c>
      <c r="X74" s="42">
        <f t="shared" si="91"/>
        <v>0</v>
      </c>
      <c r="Y74" s="26"/>
      <c r="Z74" s="42">
        <f t="shared" ref="Z74:AA74" si="92">Z38+Z43+Z59+Z64+Z49+Z54+Z69</f>
        <v>18117.400000000001</v>
      </c>
      <c r="AA74" s="42">
        <f t="shared" si="92"/>
        <v>0</v>
      </c>
      <c r="AB74" s="26">
        <f t="shared" ref="AB74" si="93">AA74/Z74*100</f>
        <v>0</v>
      </c>
      <c r="AC74" s="42">
        <f t="shared" ref="AC74:AD74" si="94">AC38+AC43+AC59+AC64+AC49+AC54+AC69</f>
        <v>16852.3</v>
      </c>
      <c r="AD74" s="42">
        <f t="shared" si="94"/>
        <v>0</v>
      </c>
      <c r="AE74" s="26">
        <f t="shared" si="77"/>
        <v>0</v>
      </c>
      <c r="AF74" s="42">
        <f t="shared" ref="AF74:AG74" si="95">AF38+AF43+AF59+AF64+AF49+AF54+AF69</f>
        <v>24128.400000000001</v>
      </c>
      <c r="AG74" s="42">
        <f t="shared" si="95"/>
        <v>0</v>
      </c>
      <c r="AH74" s="26">
        <f t="shared" si="79"/>
        <v>0</v>
      </c>
      <c r="AI74" s="42">
        <f t="shared" ref="AI74:AJ74" si="96">AI38+AI43+AI59+AI64+AI49+AI54+AI69</f>
        <v>25586.800000000003</v>
      </c>
      <c r="AJ74" s="42">
        <f t="shared" si="96"/>
        <v>0</v>
      </c>
      <c r="AK74" s="26">
        <f t="shared" si="81"/>
        <v>0</v>
      </c>
      <c r="AL74" s="42">
        <f t="shared" ref="AL74:AM74" si="97">AL38+AL43+AL59+AL64+AL49+AL54+AL69</f>
        <v>0</v>
      </c>
      <c r="AM74" s="42">
        <f t="shared" si="97"/>
        <v>0</v>
      </c>
      <c r="AN74" s="26" t="e">
        <f t="shared" ref="AN74" si="98">AM74/AL74*100</f>
        <v>#DIV/0!</v>
      </c>
      <c r="AO74" s="42">
        <f t="shared" ref="AO74:AP74" si="99">AO38+AO43+AO59+AO64+AO49+AO54+AO69</f>
        <v>170.2</v>
      </c>
      <c r="AP74" s="42">
        <f t="shared" si="99"/>
        <v>0</v>
      </c>
      <c r="AQ74" s="23">
        <f t="shared" si="68"/>
        <v>0</v>
      </c>
      <c r="AR74" s="36"/>
      <c r="AS74" s="36"/>
      <c r="AT74" s="90">
        <f t="shared" si="9"/>
        <v>0.83244775061990783</v>
      </c>
      <c r="AU74" s="64">
        <f t="shared" si="2"/>
        <v>282.3</v>
      </c>
      <c r="AV74" s="64">
        <f t="shared" si="3"/>
        <v>7517.5</v>
      </c>
      <c r="AW74" s="64">
        <f t="shared" si="4"/>
        <v>59098.1</v>
      </c>
      <c r="AX74" s="64">
        <f t="shared" si="5"/>
        <v>25757.000000000004</v>
      </c>
    </row>
    <row r="75" spans="1:50" ht="15" customHeight="1">
      <c r="A75" s="125"/>
      <c r="B75" s="125"/>
      <c r="C75" s="125"/>
      <c r="D75" s="41" t="s">
        <v>24</v>
      </c>
      <c r="E75" s="42">
        <f t="shared" si="24"/>
        <v>0</v>
      </c>
      <c r="F75" s="42">
        <f t="shared" si="24"/>
        <v>0</v>
      </c>
      <c r="G75" s="42"/>
      <c r="H75" s="42">
        <f t="shared" si="69"/>
        <v>0</v>
      </c>
      <c r="I75" s="42">
        <f t="shared" si="69"/>
        <v>0</v>
      </c>
      <c r="J75" s="42"/>
      <c r="K75" s="42">
        <f t="shared" ref="K75:L75" si="100">K39+K44+K60+K65+K50+K55+K70</f>
        <v>0</v>
      </c>
      <c r="L75" s="42">
        <f t="shared" si="100"/>
        <v>0</v>
      </c>
      <c r="M75" s="42"/>
      <c r="N75" s="42">
        <f t="shared" ref="N75:O75" si="101">N39+N44+N60+N65+N50+N55+N70</f>
        <v>0</v>
      </c>
      <c r="O75" s="42">
        <f t="shared" si="101"/>
        <v>0</v>
      </c>
      <c r="P75" s="42"/>
      <c r="Q75" s="42">
        <f t="shared" ref="Q75:R75" si="102">Q39+Q44+Q60+Q65+Q50+Q55+Q70</f>
        <v>0</v>
      </c>
      <c r="R75" s="42">
        <f t="shared" si="102"/>
        <v>0</v>
      </c>
      <c r="S75" s="42"/>
      <c r="T75" s="42">
        <f t="shared" ref="T75:U75" si="103">T39+T44+T60+T65+T50+T55+T70</f>
        <v>0</v>
      </c>
      <c r="U75" s="42">
        <f t="shared" si="103"/>
        <v>0</v>
      </c>
      <c r="V75" s="42"/>
      <c r="W75" s="42">
        <f t="shared" ref="W75:X75" si="104">W39+W44+W60+W65+W50+W55+W70</f>
        <v>0</v>
      </c>
      <c r="X75" s="42">
        <f t="shared" si="104"/>
        <v>0</v>
      </c>
      <c r="Y75" s="42"/>
      <c r="Z75" s="42">
        <f t="shared" ref="Z75:AA75" si="105">Z39+Z44+Z60+Z65+Z50+Z55+Z70</f>
        <v>0</v>
      </c>
      <c r="AA75" s="42">
        <f t="shared" si="105"/>
        <v>0</v>
      </c>
      <c r="AB75" s="42"/>
      <c r="AC75" s="42">
        <f t="shared" ref="AC75:AD75" si="106">AC39+AC44+AC60+AC65+AC50+AC55+AC70</f>
        <v>0</v>
      </c>
      <c r="AD75" s="42">
        <f t="shared" si="106"/>
        <v>0</v>
      </c>
      <c r="AE75" s="42"/>
      <c r="AF75" s="42">
        <f t="shared" ref="AF75:AG75" si="107">AF39+AF44+AF60+AF65+AF50+AF55+AF70</f>
        <v>0</v>
      </c>
      <c r="AG75" s="42">
        <f t="shared" si="107"/>
        <v>0</v>
      </c>
      <c r="AH75" s="42"/>
      <c r="AI75" s="42">
        <f t="shared" ref="AI75:AJ75" si="108">AI39+AI44+AI60+AI65+AI50+AI55+AI70</f>
        <v>0</v>
      </c>
      <c r="AJ75" s="42">
        <f t="shared" si="108"/>
        <v>0</v>
      </c>
      <c r="AK75" s="42"/>
      <c r="AL75" s="42">
        <f t="shared" ref="AL75:AM75" si="109">AL39+AL44+AL60+AL65+AL50+AL55+AL70</f>
        <v>0</v>
      </c>
      <c r="AM75" s="42">
        <f t="shared" si="109"/>
        <v>0</v>
      </c>
      <c r="AN75" s="42"/>
      <c r="AO75" s="42">
        <f t="shared" ref="AO75:AP75" si="110">AO39+AO44+AO60+AO65+AO50+AO55+AO70</f>
        <v>0</v>
      </c>
      <c r="AP75" s="42">
        <f t="shared" si="110"/>
        <v>0</v>
      </c>
      <c r="AQ75" s="24"/>
      <c r="AR75" s="36"/>
      <c r="AS75" s="36"/>
      <c r="AT75" s="90"/>
      <c r="AU75" s="64">
        <f t="shared" si="2"/>
        <v>0</v>
      </c>
      <c r="AV75" s="64">
        <f t="shared" si="3"/>
        <v>0</v>
      </c>
      <c r="AW75" s="64">
        <f t="shared" si="4"/>
        <v>0</v>
      </c>
      <c r="AX75" s="64">
        <f t="shared" si="5"/>
        <v>0</v>
      </c>
    </row>
    <row r="76" spans="1:50" ht="15.75">
      <c r="A76" s="38" t="s">
        <v>60</v>
      </c>
      <c r="B76" s="37" t="s">
        <v>11</v>
      </c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6"/>
      <c r="AS76" s="36"/>
      <c r="AT76" s="90"/>
      <c r="AU76" s="64">
        <f t="shared" si="2"/>
        <v>0</v>
      </c>
      <c r="AV76" s="64">
        <f t="shared" si="3"/>
        <v>0</v>
      </c>
      <c r="AW76" s="64">
        <f t="shared" si="4"/>
        <v>0</v>
      </c>
      <c r="AX76" s="64">
        <f t="shared" si="5"/>
        <v>0</v>
      </c>
    </row>
    <row r="77" spans="1:50" ht="15.75">
      <c r="A77" s="117" t="s">
        <v>61</v>
      </c>
      <c r="B77" s="117" t="s">
        <v>98</v>
      </c>
      <c r="C77" s="117" t="s">
        <v>7</v>
      </c>
      <c r="D77" s="38" t="s">
        <v>4</v>
      </c>
      <c r="E77" s="24">
        <f t="shared" ref="E77:F92" si="111">H77+K77+N77+Q77+T77+W77+Z77+AC77+AF77+AI77+AL77+AO77</f>
        <v>45</v>
      </c>
      <c r="F77" s="24">
        <f t="shared" si="111"/>
        <v>20</v>
      </c>
      <c r="G77" s="25">
        <f>F77/E77*100</f>
        <v>44.444444444444443</v>
      </c>
      <c r="H77" s="24">
        <f>H78+H79+H80+H81</f>
        <v>0</v>
      </c>
      <c r="I77" s="24"/>
      <c r="J77" s="22"/>
      <c r="K77" s="24">
        <f t="shared" ref="K77:AO77" si="112">K78+K79+K80+K81</f>
        <v>20</v>
      </c>
      <c r="L77" s="24">
        <f t="shared" si="112"/>
        <v>20</v>
      </c>
      <c r="M77" s="25">
        <f>L77/K77*100</f>
        <v>100</v>
      </c>
      <c r="N77" s="24">
        <f t="shared" si="112"/>
        <v>0</v>
      </c>
      <c r="O77" s="24">
        <f t="shared" si="112"/>
        <v>0</v>
      </c>
      <c r="P77" s="25"/>
      <c r="Q77" s="24">
        <f t="shared" si="112"/>
        <v>0</v>
      </c>
      <c r="R77" s="24">
        <f t="shared" si="112"/>
        <v>0</v>
      </c>
      <c r="S77" s="25" t="e">
        <f>R77/Q77*100</f>
        <v>#DIV/0!</v>
      </c>
      <c r="T77" s="24">
        <f t="shared" si="112"/>
        <v>0</v>
      </c>
      <c r="U77" s="24">
        <f t="shared" si="112"/>
        <v>0</v>
      </c>
      <c r="V77" s="25" t="e">
        <f>U77/T77*100</f>
        <v>#DIV/0!</v>
      </c>
      <c r="W77" s="24">
        <f t="shared" si="112"/>
        <v>0</v>
      </c>
      <c r="X77" s="24"/>
      <c r="Y77" s="22"/>
      <c r="Z77" s="24">
        <f t="shared" si="112"/>
        <v>0</v>
      </c>
      <c r="AA77" s="24"/>
      <c r="AB77" s="22"/>
      <c r="AC77" s="24">
        <f t="shared" si="112"/>
        <v>0</v>
      </c>
      <c r="AD77" s="24"/>
      <c r="AE77" s="22"/>
      <c r="AF77" s="24">
        <f t="shared" si="112"/>
        <v>0</v>
      </c>
      <c r="AG77" s="24"/>
      <c r="AH77" s="22"/>
      <c r="AI77" s="24">
        <f t="shared" si="112"/>
        <v>0</v>
      </c>
      <c r="AJ77" s="24">
        <f t="shared" si="112"/>
        <v>0</v>
      </c>
      <c r="AK77" s="22"/>
      <c r="AL77" s="24">
        <f t="shared" si="112"/>
        <v>25</v>
      </c>
      <c r="AM77" s="24">
        <f t="shared" si="112"/>
        <v>0</v>
      </c>
      <c r="AN77" s="25">
        <f>AM77/AL77*100</f>
        <v>0</v>
      </c>
      <c r="AO77" s="24">
        <f t="shared" si="112"/>
        <v>0</v>
      </c>
      <c r="AP77" s="24"/>
      <c r="AQ77" s="22" t="e">
        <f t="shared" ref="AQ77:AQ80" si="113">AP77/AO77</f>
        <v>#DIV/0!</v>
      </c>
      <c r="AR77" s="36"/>
      <c r="AS77" s="36"/>
      <c r="AT77" s="90">
        <f t="shared" si="9"/>
        <v>1</v>
      </c>
      <c r="AU77" s="39">
        <f t="shared" si="2"/>
        <v>20</v>
      </c>
      <c r="AV77" s="39">
        <f t="shared" si="3"/>
        <v>0</v>
      </c>
      <c r="AW77" s="39">
        <f t="shared" si="4"/>
        <v>0</v>
      </c>
      <c r="AX77" s="39">
        <f t="shared" si="5"/>
        <v>25</v>
      </c>
    </row>
    <row r="78" spans="1:50" ht="15.75">
      <c r="A78" s="117"/>
      <c r="B78" s="117"/>
      <c r="C78" s="117"/>
      <c r="D78" s="38" t="s">
        <v>23</v>
      </c>
      <c r="E78" s="24">
        <f t="shared" si="111"/>
        <v>0</v>
      </c>
      <c r="F78" s="24">
        <f t="shared" si="111"/>
        <v>0</v>
      </c>
      <c r="G78" s="25"/>
      <c r="H78" s="24"/>
      <c r="I78" s="24"/>
      <c r="J78" s="22"/>
      <c r="K78" s="24"/>
      <c r="L78" s="24"/>
      <c r="M78" s="25"/>
      <c r="N78" s="24"/>
      <c r="O78" s="24"/>
      <c r="P78" s="25"/>
      <c r="Q78" s="24"/>
      <c r="R78" s="24"/>
      <c r="S78" s="25"/>
      <c r="T78" s="24"/>
      <c r="U78" s="24"/>
      <c r="V78" s="25"/>
      <c r="W78" s="24"/>
      <c r="X78" s="24"/>
      <c r="Y78" s="22"/>
      <c r="Z78" s="24"/>
      <c r="AA78" s="24"/>
      <c r="AB78" s="22"/>
      <c r="AC78" s="24"/>
      <c r="AD78" s="24"/>
      <c r="AE78" s="22"/>
      <c r="AF78" s="24"/>
      <c r="AG78" s="24"/>
      <c r="AH78" s="22"/>
      <c r="AI78" s="24"/>
      <c r="AJ78" s="24"/>
      <c r="AK78" s="22"/>
      <c r="AL78" s="24"/>
      <c r="AM78" s="24"/>
      <c r="AN78" s="25"/>
      <c r="AO78" s="24"/>
      <c r="AP78" s="24"/>
      <c r="AQ78" s="22"/>
      <c r="AR78" s="36"/>
      <c r="AS78" s="36"/>
      <c r="AT78" s="90"/>
      <c r="AU78" s="39">
        <f t="shared" si="2"/>
        <v>0</v>
      </c>
      <c r="AV78" s="39">
        <f t="shared" si="3"/>
        <v>0</v>
      </c>
      <c r="AW78" s="39">
        <f t="shared" si="4"/>
        <v>0</v>
      </c>
      <c r="AX78" s="39">
        <f t="shared" si="5"/>
        <v>0</v>
      </c>
    </row>
    <row r="79" spans="1:50" ht="24">
      <c r="A79" s="117"/>
      <c r="B79" s="117"/>
      <c r="C79" s="117"/>
      <c r="D79" s="38" t="s">
        <v>5</v>
      </c>
      <c r="E79" s="24">
        <f t="shared" si="111"/>
        <v>0</v>
      </c>
      <c r="F79" s="24">
        <f t="shared" si="111"/>
        <v>0</v>
      </c>
      <c r="G79" s="25"/>
      <c r="H79" s="24"/>
      <c r="I79" s="24"/>
      <c r="J79" s="22"/>
      <c r="K79" s="24"/>
      <c r="L79" s="24"/>
      <c r="M79" s="25"/>
      <c r="N79" s="24"/>
      <c r="O79" s="24"/>
      <c r="P79" s="25"/>
      <c r="Q79" s="24"/>
      <c r="R79" s="24"/>
      <c r="S79" s="25" t="e">
        <f t="shared" ref="S79" si="114">R79/Q79*100</f>
        <v>#DIV/0!</v>
      </c>
      <c r="T79" s="24"/>
      <c r="U79" s="24"/>
      <c r="V79" s="25"/>
      <c r="W79" s="24"/>
      <c r="X79" s="24"/>
      <c r="Y79" s="22"/>
      <c r="Z79" s="24"/>
      <c r="AA79" s="24"/>
      <c r="AB79" s="22"/>
      <c r="AC79" s="24"/>
      <c r="AD79" s="24"/>
      <c r="AE79" s="22"/>
      <c r="AF79" s="24"/>
      <c r="AG79" s="24"/>
      <c r="AH79" s="22"/>
      <c r="AI79" s="24"/>
      <c r="AJ79" s="24"/>
      <c r="AK79" s="22"/>
      <c r="AL79" s="24"/>
      <c r="AM79" s="24"/>
      <c r="AN79" s="25"/>
      <c r="AO79" s="24"/>
      <c r="AP79" s="24"/>
      <c r="AQ79" s="22"/>
      <c r="AR79" s="45"/>
      <c r="AS79" s="45"/>
      <c r="AT79" s="90"/>
      <c r="AU79" s="39">
        <f t="shared" si="2"/>
        <v>0</v>
      </c>
      <c r="AV79" s="39">
        <f t="shared" si="3"/>
        <v>0</v>
      </c>
      <c r="AW79" s="39">
        <f t="shared" si="4"/>
        <v>0</v>
      </c>
      <c r="AX79" s="39">
        <f t="shared" si="5"/>
        <v>0</v>
      </c>
    </row>
    <row r="80" spans="1:50" ht="36">
      <c r="A80" s="117"/>
      <c r="B80" s="117"/>
      <c r="C80" s="117"/>
      <c r="D80" s="38" t="s">
        <v>49</v>
      </c>
      <c r="E80" s="24">
        <f t="shared" si="111"/>
        <v>45</v>
      </c>
      <c r="F80" s="68">
        <f t="shared" si="111"/>
        <v>20</v>
      </c>
      <c r="G80" s="25">
        <f t="shared" ref="G80" si="115">F80/E80*100</f>
        <v>44.444444444444443</v>
      </c>
      <c r="H80" s="24"/>
      <c r="I80" s="24"/>
      <c r="J80" s="22"/>
      <c r="K80" s="24">
        <v>20</v>
      </c>
      <c r="L80" s="24">
        <v>20</v>
      </c>
      <c r="M80" s="25">
        <f t="shared" ref="M80" si="116">L80/K80*100</f>
        <v>100</v>
      </c>
      <c r="N80" s="24"/>
      <c r="O80" s="24"/>
      <c r="P80" s="25"/>
      <c r="Q80" s="24"/>
      <c r="R80" s="24"/>
      <c r="S80" s="25"/>
      <c r="T80" s="24"/>
      <c r="U80" s="24"/>
      <c r="V80" s="25" t="e">
        <f t="shared" ref="V80" si="117">U80/T80*100</f>
        <v>#DIV/0!</v>
      </c>
      <c r="W80" s="24"/>
      <c r="X80" s="24"/>
      <c r="Y80" s="22"/>
      <c r="Z80" s="24"/>
      <c r="AA80" s="24"/>
      <c r="AB80" s="22"/>
      <c r="AC80" s="24"/>
      <c r="AD80" s="24"/>
      <c r="AE80" s="22"/>
      <c r="AF80" s="24"/>
      <c r="AG80" s="24"/>
      <c r="AH80" s="22"/>
      <c r="AI80" s="24"/>
      <c r="AJ80" s="24"/>
      <c r="AK80" s="22"/>
      <c r="AL80" s="24">
        <v>25</v>
      </c>
      <c r="AM80" s="24"/>
      <c r="AN80" s="25">
        <f t="shared" ref="AN80" si="118">AM80/AL80*100</f>
        <v>0</v>
      </c>
      <c r="AO80" s="24"/>
      <c r="AP80" s="24"/>
      <c r="AQ80" s="22" t="e">
        <f t="shared" si="113"/>
        <v>#DIV/0!</v>
      </c>
      <c r="AR80" s="95" t="s">
        <v>148</v>
      </c>
      <c r="AS80" s="45"/>
      <c r="AT80" s="90">
        <f t="shared" ref="AT80:AT136" si="119">(I80+L80+O80)/(H80+K80+N80)</f>
        <v>1</v>
      </c>
      <c r="AU80" s="39">
        <f t="shared" ref="AU80:AU143" si="120">H80+K80+N80</f>
        <v>20</v>
      </c>
      <c r="AV80" s="39">
        <f t="shared" ref="AV80:AV143" si="121">Q80+T80+W80</f>
        <v>0</v>
      </c>
      <c r="AW80" s="39">
        <f t="shared" ref="AW80:AW143" si="122">Z80+AC80+AF80</f>
        <v>0</v>
      </c>
      <c r="AX80" s="39">
        <f t="shared" ref="AX80:AX143" si="123">AI80+AL80+AO80</f>
        <v>25</v>
      </c>
    </row>
    <row r="81" spans="1:50" ht="15.75">
      <c r="A81" s="117"/>
      <c r="B81" s="117"/>
      <c r="C81" s="117"/>
      <c r="D81" s="38" t="s">
        <v>24</v>
      </c>
      <c r="E81" s="24">
        <f t="shared" si="111"/>
        <v>0</v>
      </c>
      <c r="F81" s="24">
        <f t="shared" si="111"/>
        <v>0</v>
      </c>
      <c r="G81" s="25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5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5"/>
      <c r="AO81" s="24"/>
      <c r="AP81" s="24"/>
      <c r="AQ81" s="24"/>
      <c r="AR81" s="36"/>
      <c r="AS81" s="36"/>
      <c r="AT81" s="90"/>
      <c r="AU81" s="39">
        <f t="shared" si="120"/>
        <v>0</v>
      </c>
      <c r="AV81" s="39">
        <f t="shared" si="121"/>
        <v>0</v>
      </c>
      <c r="AW81" s="39">
        <f t="shared" si="122"/>
        <v>0</v>
      </c>
      <c r="AX81" s="39">
        <f t="shared" si="123"/>
        <v>0</v>
      </c>
    </row>
    <row r="82" spans="1:50" ht="15.75">
      <c r="A82" s="117" t="s">
        <v>62</v>
      </c>
      <c r="B82" s="117" t="s">
        <v>99</v>
      </c>
      <c r="C82" s="117" t="s">
        <v>7</v>
      </c>
      <c r="D82" s="38" t="s">
        <v>4</v>
      </c>
      <c r="E82" s="24">
        <f t="shared" si="111"/>
        <v>500.5</v>
      </c>
      <c r="F82" s="24">
        <f t="shared" si="111"/>
        <v>279.7</v>
      </c>
      <c r="G82" s="25">
        <f>F82/E82*100</f>
        <v>55.884115884115879</v>
      </c>
      <c r="H82" s="24">
        <f>H83+H84+H85+H86</f>
        <v>290.8</v>
      </c>
      <c r="I82" s="24">
        <f>I83+I84+I85+I86</f>
        <v>290.8</v>
      </c>
      <c r="J82" s="25">
        <f>I82/H82*100</f>
        <v>100</v>
      </c>
      <c r="K82" s="24">
        <f t="shared" ref="K82:AO82" si="124">K83+K84+K85+K86</f>
        <v>0</v>
      </c>
      <c r="L82" s="24">
        <f t="shared" si="124"/>
        <v>0</v>
      </c>
      <c r="M82" s="22"/>
      <c r="N82" s="24">
        <f t="shared" si="124"/>
        <v>-11.1</v>
      </c>
      <c r="O82" s="24">
        <f t="shared" si="124"/>
        <v>-11.1</v>
      </c>
      <c r="P82" s="25">
        <f>O82/N82*100</f>
        <v>100</v>
      </c>
      <c r="Q82" s="24">
        <f t="shared" si="124"/>
        <v>52.8</v>
      </c>
      <c r="R82" s="24">
        <f t="shared" si="124"/>
        <v>0</v>
      </c>
      <c r="S82" s="25">
        <f>R82/Q82*100</f>
        <v>0</v>
      </c>
      <c r="T82" s="24">
        <f t="shared" si="124"/>
        <v>0</v>
      </c>
      <c r="U82" s="24">
        <f t="shared" si="124"/>
        <v>0</v>
      </c>
      <c r="V82" s="25"/>
      <c r="W82" s="24">
        <f t="shared" si="124"/>
        <v>130.30000000000001</v>
      </c>
      <c r="X82" s="24">
        <f t="shared" si="124"/>
        <v>0</v>
      </c>
      <c r="Y82" s="25">
        <f>X82/W82*100</f>
        <v>0</v>
      </c>
      <c r="Z82" s="24">
        <f t="shared" si="124"/>
        <v>0</v>
      </c>
      <c r="AA82" s="24"/>
      <c r="AB82" s="22"/>
      <c r="AC82" s="24">
        <f t="shared" si="124"/>
        <v>8.4</v>
      </c>
      <c r="AD82" s="24">
        <f t="shared" si="124"/>
        <v>0</v>
      </c>
      <c r="AE82" s="25">
        <f>AD82/AC82*100</f>
        <v>0</v>
      </c>
      <c r="AF82" s="24">
        <f t="shared" si="124"/>
        <v>0</v>
      </c>
      <c r="AG82" s="24"/>
      <c r="AH82" s="22"/>
      <c r="AI82" s="24">
        <f t="shared" si="124"/>
        <v>29.3</v>
      </c>
      <c r="AJ82" s="24">
        <f t="shared" si="124"/>
        <v>0</v>
      </c>
      <c r="AK82" s="25">
        <f>AJ82/AI82*100</f>
        <v>0</v>
      </c>
      <c r="AL82" s="24">
        <f t="shared" si="124"/>
        <v>0</v>
      </c>
      <c r="AM82" s="24">
        <f t="shared" si="124"/>
        <v>0</v>
      </c>
      <c r="AN82" s="25" t="e">
        <f>AM82/AL82*100</f>
        <v>#DIV/0!</v>
      </c>
      <c r="AO82" s="24">
        <f t="shared" si="124"/>
        <v>0</v>
      </c>
      <c r="AP82" s="24"/>
      <c r="AQ82" s="22" t="e">
        <f t="shared" ref="AQ82:AQ85" si="125">AP82/AO82</f>
        <v>#DIV/0!</v>
      </c>
      <c r="AR82" s="36"/>
      <c r="AS82" s="36"/>
      <c r="AT82" s="90">
        <f t="shared" si="119"/>
        <v>1</v>
      </c>
      <c r="AU82" s="39">
        <f t="shared" si="120"/>
        <v>279.7</v>
      </c>
      <c r="AV82" s="39">
        <f t="shared" si="121"/>
        <v>183.10000000000002</v>
      </c>
      <c r="AW82" s="39">
        <f t="shared" si="122"/>
        <v>8.4</v>
      </c>
      <c r="AX82" s="39">
        <f t="shared" si="123"/>
        <v>29.3</v>
      </c>
    </row>
    <row r="83" spans="1:50" ht="15.75">
      <c r="A83" s="117"/>
      <c r="B83" s="117"/>
      <c r="C83" s="117"/>
      <c r="D83" s="38" t="s">
        <v>23</v>
      </c>
      <c r="E83" s="24">
        <f t="shared" si="111"/>
        <v>0</v>
      </c>
      <c r="F83" s="24">
        <f t="shared" si="111"/>
        <v>0</v>
      </c>
      <c r="G83" s="25"/>
      <c r="H83" s="24"/>
      <c r="I83" s="24"/>
      <c r="J83" s="25"/>
      <c r="K83" s="24"/>
      <c r="L83" s="24"/>
      <c r="M83" s="22"/>
      <c r="N83" s="24"/>
      <c r="O83" s="24"/>
      <c r="P83" s="25"/>
      <c r="Q83" s="24"/>
      <c r="R83" s="24"/>
      <c r="S83" s="25"/>
      <c r="T83" s="24"/>
      <c r="U83" s="24"/>
      <c r="V83" s="25"/>
      <c r="W83" s="24"/>
      <c r="X83" s="24"/>
      <c r="Y83" s="25"/>
      <c r="Z83" s="24"/>
      <c r="AA83" s="24"/>
      <c r="AB83" s="22"/>
      <c r="AC83" s="24"/>
      <c r="AD83" s="24"/>
      <c r="AE83" s="25"/>
      <c r="AF83" s="24"/>
      <c r="AG83" s="24"/>
      <c r="AH83" s="22"/>
      <c r="AI83" s="24"/>
      <c r="AJ83" s="24"/>
      <c r="AK83" s="25"/>
      <c r="AL83" s="24"/>
      <c r="AM83" s="24"/>
      <c r="AN83" s="25"/>
      <c r="AO83" s="24"/>
      <c r="AP83" s="24"/>
      <c r="AQ83" s="22"/>
      <c r="AR83" s="36"/>
      <c r="AS83" s="36"/>
      <c r="AT83" s="90"/>
      <c r="AU83" s="39">
        <f t="shared" si="120"/>
        <v>0</v>
      </c>
      <c r="AV83" s="39">
        <f t="shared" si="121"/>
        <v>0</v>
      </c>
      <c r="AW83" s="39">
        <f t="shared" si="122"/>
        <v>0</v>
      </c>
      <c r="AX83" s="39">
        <f t="shared" si="123"/>
        <v>0</v>
      </c>
    </row>
    <row r="84" spans="1:50" ht="24">
      <c r="A84" s="117"/>
      <c r="B84" s="117"/>
      <c r="C84" s="117"/>
      <c r="D84" s="38" t="s">
        <v>5</v>
      </c>
      <c r="E84" s="24">
        <f t="shared" si="111"/>
        <v>0</v>
      </c>
      <c r="F84" s="24">
        <f t="shared" si="111"/>
        <v>0</v>
      </c>
      <c r="G84" s="25"/>
      <c r="H84" s="24"/>
      <c r="I84" s="24"/>
      <c r="J84" s="25"/>
      <c r="K84" s="24"/>
      <c r="L84" s="24"/>
      <c r="M84" s="22"/>
      <c r="N84" s="24"/>
      <c r="O84" s="24"/>
      <c r="P84" s="25"/>
      <c r="Q84" s="24"/>
      <c r="R84" s="24"/>
      <c r="S84" s="25"/>
      <c r="T84" s="24"/>
      <c r="U84" s="24"/>
      <c r="V84" s="25"/>
      <c r="W84" s="24"/>
      <c r="X84" s="24"/>
      <c r="Y84" s="25"/>
      <c r="Z84" s="24"/>
      <c r="AA84" s="24"/>
      <c r="AB84" s="22"/>
      <c r="AC84" s="24"/>
      <c r="AD84" s="24"/>
      <c r="AE84" s="25"/>
      <c r="AF84" s="24"/>
      <c r="AG84" s="24"/>
      <c r="AH84" s="22"/>
      <c r="AI84" s="24"/>
      <c r="AJ84" s="24"/>
      <c r="AK84" s="25"/>
      <c r="AL84" s="24"/>
      <c r="AM84" s="24"/>
      <c r="AN84" s="25"/>
      <c r="AO84" s="24"/>
      <c r="AP84" s="24"/>
      <c r="AQ84" s="22"/>
      <c r="AR84" s="36"/>
      <c r="AS84" s="36"/>
      <c r="AT84" s="90"/>
      <c r="AU84" s="39">
        <f t="shared" si="120"/>
        <v>0</v>
      </c>
      <c r="AV84" s="39">
        <f t="shared" si="121"/>
        <v>0</v>
      </c>
      <c r="AW84" s="39">
        <f t="shared" si="122"/>
        <v>0</v>
      </c>
      <c r="AX84" s="39">
        <f t="shared" si="123"/>
        <v>0</v>
      </c>
    </row>
    <row r="85" spans="1:50" ht="48.75" customHeight="1">
      <c r="A85" s="117"/>
      <c r="B85" s="117"/>
      <c r="C85" s="117"/>
      <c r="D85" s="38" t="s">
        <v>49</v>
      </c>
      <c r="E85" s="24">
        <f t="shared" si="111"/>
        <v>500.5</v>
      </c>
      <c r="F85" s="24">
        <f t="shared" si="111"/>
        <v>279.7</v>
      </c>
      <c r="G85" s="25">
        <f t="shared" ref="G85" si="126">F85/E85*100</f>
        <v>55.884115884115879</v>
      </c>
      <c r="H85" s="24">
        <f>230.9+59.9</f>
        <v>290.8</v>
      </c>
      <c r="I85" s="24">
        <v>290.8</v>
      </c>
      <c r="J85" s="25">
        <f t="shared" ref="J85" si="127">I85/H85*100</f>
        <v>100</v>
      </c>
      <c r="K85" s="24"/>
      <c r="L85" s="24"/>
      <c r="M85" s="22"/>
      <c r="N85" s="24">
        <f>8.4-19.5</f>
        <v>-11.1</v>
      </c>
      <c r="O85" s="24">
        <v>-11.1</v>
      </c>
      <c r="P85" s="25">
        <f t="shared" ref="P85" si="128">O85/N85*100</f>
        <v>100</v>
      </c>
      <c r="Q85" s="24">
        <f>44.4+8.4</f>
        <v>52.8</v>
      </c>
      <c r="R85" s="24"/>
      <c r="S85" s="25">
        <f t="shared" ref="S85" si="129">R85/Q85*100</f>
        <v>0</v>
      </c>
      <c r="T85" s="24"/>
      <c r="U85" s="24"/>
      <c r="V85" s="25"/>
      <c r="W85" s="24">
        <f>121.9+8.4</f>
        <v>130.30000000000001</v>
      </c>
      <c r="X85" s="24"/>
      <c r="Y85" s="25">
        <f t="shared" ref="Y85" si="130">X85/W85*100</f>
        <v>0</v>
      </c>
      <c r="Z85" s="24"/>
      <c r="AA85" s="24"/>
      <c r="AB85" s="22"/>
      <c r="AC85" s="24">
        <v>8.4</v>
      </c>
      <c r="AD85" s="24"/>
      <c r="AE85" s="25">
        <f t="shared" ref="AE85" si="131">AD85/AC85*100</f>
        <v>0</v>
      </c>
      <c r="AF85" s="24"/>
      <c r="AG85" s="24"/>
      <c r="AH85" s="22"/>
      <c r="AI85" s="24">
        <f>16.8-7+19.5</f>
        <v>29.3</v>
      </c>
      <c r="AJ85" s="24">
        <v>0</v>
      </c>
      <c r="AK85" s="25">
        <f t="shared" ref="AK85" si="132">AJ85/AI85*100</f>
        <v>0</v>
      </c>
      <c r="AL85" s="24">
        <f>44.5+8.4-52.9</f>
        <v>0</v>
      </c>
      <c r="AM85" s="24"/>
      <c r="AN85" s="25" t="e">
        <f t="shared" ref="AN85" si="133">AM85/AL85*100</f>
        <v>#DIV/0!</v>
      </c>
      <c r="AO85" s="24"/>
      <c r="AP85" s="24"/>
      <c r="AQ85" s="22" t="e">
        <f t="shared" si="125"/>
        <v>#DIV/0!</v>
      </c>
      <c r="AR85" s="62" t="s">
        <v>149</v>
      </c>
      <c r="AS85" s="95"/>
      <c r="AT85" s="90">
        <f t="shared" si="119"/>
        <v>1</v>
      </c>
      <c r="AU85" s="39">
        <f t="shared" si="120"/>
        <v>279.7</v>
      </c>
      <c r="AV85" s="39">
        <f t="shared" si="121"/>
        <v>183.10000000000002</v>
      </c>
      <c r="AW85" s="39">
        <f t="shared" si="122"/>
        <v>8.4</v>
      </c>
      <c r="AX85" s="39">
        <f t="shared" si="123"/>
        <v>29.3</v>
      </c>
    </row>
    <row r="86" spans="1:50" ht="15.75">
      <c r="A86" s="117"/>
      <c r="B86" s="117"/>
      <c r="C86" s="117"/>
      <c r="D86" s="38" t="s">
        <v>24</v>
      </c>
      <c r="E86" s="24">
        <f t="shared" si="111"/>
        <v>0</v>
      </c>
      <c r="F86" s="24">
        <f t="shared" si="111"/>
        <v>0</v>
      </c>
      <c r="G86" s="25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36"/>
      <c r="AS86" s="36"/>
      <c r="AT86" s="90"/>
      <c r="AU86" s="39">
        <f t="shared" si="120"/>
        <v>0</v>
      </c>
      <c r="AV86" s="39">
        <f t="shared" si="121"/>
        <v>0</v>
      </c>
      <c r="AW86" s="39">
        <f t="shared" si="122"/>
        <v>0</v>
      </c>
      <c r="AX86" s="39">
        <f t="shared" si="123"/>
        <v>0</v>
      </c>
    </row>
    <row r="87" spans="1:50" ht="15.75">
      <c r="A87" s="117" t="s">
        <v>63</v>
      </c>
      <c r="B87" s="117" t="s">
        <v>100</v>
      </c>
      <c r="C87" s="117" t="s">
        <v>7</v>
      </c>
      <c r="D87" s="38" t="s">
        <v>4</v>
      </c>
      <c r="E87" s="24">
        <f t="shared" si="111"/>
        <v>0</v>
      </c>
      <c r="F87" s="24">
        <f t="shared" si="111"/>
        <v>0</v>
      </c>
      <c r="G87" s="24"/>
      <c r="H87" s="24">
        <f>H88+H89+H90+H91</f>
        <v>0</v>
      </c>
      <c r="I87" s="24"/>
      <c r="J87" s="24"/>
      <c r="K87" s="24">
        <f t="shared" ref="K87:AO87" si="134">K88+K89+K90+K91</f>
        <v>0</v>
      </c>
      <c r="L87" s="24"/>
      <c r="M87" s="24"/>
      <c r="N87" s="24">
        <f t="shared" si="134"/>
        <v>0</v>
      </c>
      <c r="O87" s="24"/>
      <c r="P87" s="24"/>
      <c r="Q87" s="24">
        <f t="shared" si="134"/>
        <v>0</v>
      </c>
      <c r="R87" s="24"/>
      <c r="S87" s="24"/>
      <c r="T87" s="24">
        <f t="shared" si="134"/>
        <v>0</v>
      </c>
      <c r="U87" s="24"/>
      <c r="V87" s="24"/>
      <c r="W87" s="24">
        <f t="shared" si="134"/>
        <v>0</v>
      </c>
      <c r="X87" s="24"/>
      <c r="Y87" s="24"/>
      <c r="Z87" s="24">
        <f t="shared" si="134"/>
        <v>0</v>
      </c>
      <c r="AA87" s="24"/>
      <c r="AB87" s="24"/>
      <c r="AC87" s="24">
        <f t="shared" si="134"/>
        <v>0</v>
      </c>
      <c r="AD87" s="24"/>
      <c r="AE87" s="24"/>
      <c r="AF87" s="24">
        <f t="shared" si="134"/>
        <v>0</v>
      </c>
      <c r="AG87" s="24"/>
      <c r="AH87" s="24"/>
      <c r="AI87" s="24">
        <f t="shared" si="134"/>
        <v>0</v>
      </c>
      <c r="AJ87" s="24"/>
      <c r="AK87" s="24"/>
      <c r="AL87" s="24">
        <f t="shared" si="134"/>
        <v>0</v>
      </c>
      <c r="AM87" s="24"/>
      <c r="AN87" s="24"/>
      <c r="AO87" s="24">
        <f t="shared" si="134"/>
        <v>0</v>
      </c>
      <c r="AP87" s="24"/>
      <c r="AQ87" s="24"/>
      <c r="AR87" s="36"/>
      <c r="AS87" s="36"/>
      <c r="AT87" s="90"/>
      <c r="AU87" s="39">
        <f t="shared" si="120"/>
        <v>0</v>
      </c>
      <c r="AV87" s="39">
        <f t="shared" si="121"/>
        <v>0</v>
      </c>
      <c r="AW87" s="39">
        <f t="shared" si="122"/>
        <v>0</v>
      </c>
      <c r="AX87" s="39">
        <f t="shared" si="123"/>
        <v>0</v>
      </c>
    </row>
    <row r="88" spans="1:50" ht="15.75">
      <c r="A88" s="117"/>
      <c r="B88" s="117"/>
      <c r="C88" s="117"/>
      <c r="D88" s="38" t="s">
        <v>23</v>
      </c>
      <c r="E88" s="24">
        <f t="shared" si="111"/>
        <v>0</v>
      </c>
      <c r="F88" s="24">
        <f t="shared" si="111"/>
        <v>0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36"/>
      <c r="AS88" s="36"/>
      <c r="AT88" s="90"/>
      <c r="AU88" s="39">
        <f t="shared" si="120"/>
        <v>0</v>
      </c>
      <c r="AV88" s="39">
        <f t="shared" si="121"/>
        <v>0</v>
      </c>
      <c r="AW88" s="39">
        <f t="shared" si="122"/>
        <v>0</v>
      </c>
      <c r="AX88" s="39">
        <f t="shared" si="123"/>
        <v>0</v>
      </c>
    </row>
    <row r="89" spans="1:50" ht="24">
      <c r="A89" s="117"/>
      <c r="B89" s="117"/>
      <c r="C89" s="117"/>
      <c r="D89" s="38" t="s">
        <v>5</v>
      </c>
      <c r="E89" s="24">
        <f t="shared" si="111"/>
        <v>0</v>
      </c>
      <c r="F89" s="24">
        <f t="shared" si="111"/>
        <v>0</v>
      </c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36"/>
      <c r="AS89" s="36"/>
      <c r="AT89" s="90"/>
      <c r="AU89" s="39">
        <f t="shared" si="120"/>
        <v>0</v>
      </c>
      <c r="AV89" s="39">
        <f t="shared" si="121"/>
        <v>0</v>
      </c>
      <c r="AW89" s="39">
        <f t="shared" si="122"/>
        <v>0</v>
      </c>
      <c r="AX89" s="39">
        <f t="shared" si="123"/>
        <v>0</v>
      </c>
    </row>
    <row r="90" spans="1:50" ht="24">
      <c r="A90" s="117"/>
      <c r="B90" s="117"/>
      <c r="C90" s="117"/>
      <c r="D90" s="38" t="s">
        <v>6</v>
      </c>
      <c r="E90" s="24">
        <f t="shared" si="111"/>
        <v>0</v>
      </c>
      <c r="F90" s="24">
        <f t="shared" si="111"/>
        <v>0</v>
      </c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36"/>
      <c r="AS90" s="36"/>
      <c r="AT90" s="90"/>
      <c r="AU90" s="39">
        <f t="shared" si="120"/>
        <v>0</v>
      </c>
      <c r="AV90" s="39">
        <f t="shared" si="121"/>
        <v>0</v>
      </c>
      <c r="AW90" s="39">
        <f t="shared" si="122"/>
        <v>0</v>
      </c>
      <c r="AX90" s="39">
        <f t="shared" si="123"/>
        <v>0</v>
      </c>
    </row>
    <row r="91" spans="1:50" ht="15.75">
      <c r="A91" s="117"/>
      <c r="B91" s="117"/>
      <c r="C91" s="117"/>
      <c r="D91" s="38" t="s">
        <v>24</v>
      </c>
      <c r="E91" s="24">
        <f t="shared" si="111"/>
        <v>0</v>
      </c>
      <c r="F91" s="24">
        <f t="shared" si="111"/>
        <v>0</v>
      </c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36"/>
      <c r="AS91" s="36"/>
      <c r="AT91" s="90"/>
      <c r="AU91" s="39">
        <f t="shared" si="120"/>
        <v>0</v>
      </c>
      <c r="AV91" s="39">
        <f t="shared" si="121"/>
        <v>0</v>
      </c>
      <c r="AW91" s="39">
        <f t="shared" si="122"/>
        <v>0</v>
      </c>
      <c r="AX91" s="39">
        <f t="shared" si="123"/>
        <v>0</v>
      </c>
    </row>
    <row r="92" spans="1:50" ht="15.75">
      <c r="A92" s="117" t="s">
        <v>64</v>
      </c>
      <c r="B92" s="117" t="s">
        <v>101</v>
      </c>
      <c r="C92" s="117" t="s">
        <v>7</v>
      </c>
      <c r="D92" s="38" t="s">
        <v>4</v>
      </c>
      <c r="E92" s="24">
        <f t="shared" si="111"/>
        <v>285.2</v>
      </c>
      <c r="F92" s="24">
        <f t="shared" si="111"/>
        <v>1</v>
      </c>
      <c r="G92" s="25">
        <f>F92/E92*100</f>
        <v>0.35063113604488083</v>
      </c>
      <c r="H92" s="24">
        <f>H93+H94+H95+H96</f>
        <v>0</v>
      </c>
      <c r="I92" s="24"/>
      <c r="J92" s="22"/>
      <c r="K92" s="24">
        <f t="shared" ref="K92:AO92" si="135">K93+K94+K95+K96</f>
        <v>1</v>
      </c>
      <c r="L92" s="24">
        <f t="shared" si="135"/>
        <v>1</v>
      </c>
      <c r="M92" s="25">
        <f>L92/K92*100</f>
        <v>100</v>
      </c>
      <c r="N92" s="24">
        <f t="shared" si="135"/>
        <v>0</v>
      </c>
      <c r="O92" s="24">
        <f t="shared" si="135"/>
        <v>0</v>
      </c>
      <c r="P92" s="25"/>
      <c r="Q92" s="24">
        <f t="shared" si="135"/>
        <v>123.2</v>
      </c>
      <c r="R92" s="24">
        <f t="shared" si="135"/>
        <v>0</v>
      </c>
      <c r="S92" s="25">
        <f>R92/Q92*100</f>
        <v>0</v>
      </c>
      <c r="T92" s="24">
        <f t="shared" si="135"/>
        <v>61</v>
      </c>
      <c r="U92" s="24">
        <f t="shared" si="135"/>
        <v>0</v>
      </c>
      <c r="V92" s="25">
        <f>U92/T92*100</f>
        <v>0</v>
      </c>
      <c r="W92" s="24">
        <f t="shared" si="135"/>
        <v>0</v>
      </c>
      <c r="X92" s="24">
        <f t="shared" si="135"/>
        <v>0</v>
      </c>
      <c r="Y92" s="25" t="e">
        <f>X92/W92*100</f>
        <v>#DIV/0!</v>
      </c>
      <c r="Z92" s="24">
        <f t="shared" si="135"/>
        <v>100</v>
      </c>
      <c r="AA92" s="24">
        <f t="shared" si="135"/>
        <v>0</v>
      </c>
      <c r="AB92" s="25">
        <f>AA92/Z92*100</f>
        <v>0</v>
      </c>
      <c r="AC92" s="24">
        <f t="shared" si="135"/>
        <v>0</v>
      </c>
      <c r="AD92" s="24">
        <f t="shared" si="135"/>
        <v>0</v>
      </c>
      <c r="AE92" s="25" t="e">
        <f>AD92/AC92*100</f>
        <v>#DIV/0!</v>
      </c>
      <c r="AF92" s="24">
        <f t="shared" si="135"/>
        <v>0</v>
      </c>
      <c r="AG92" s="24">
        <f t="shared" si="135"/>
        <v>0</v>
      </c>
      <c r="AH92" s="25" t="e">
        <f>AG92/AF92*100</f>
        <v>#DIV/0!</v>
      </c>
      <c r="AI92" s="24">
        <f t="shared" si="135"/>
        <v>0</v>
      </c>
      <c r="AJ92" s="24">
        <f t="shared" si="135"/>
        <v>0</v>
      </c>
      <c r="AK92" s="25"/>
      <c r="AL92" s="24">
        <f t="shared" si="135"/>
        <v>0</v>
      </c>
      <c r="AM92" s="24">
        <f t="shared" si="135"/>
        <v>0</v>
      </c>
      <c r="AN92" s="25" t="e">
        <f>AM92/AL92*100</f>
        <v>#DIV/0!</v>
      </c>
      <c r="AO92" s="24">
        <f t="shared" si="135"/>
        <v>0</v>
      </c>
      <c r="AP92" s="24"/>
      <c r="AQ92" s="22" t="e">
        <f t="shared" ref="AQ92:AQ95" si="136">AP92/AO92</f>
        <v>#DIV/0!</v>
      </c>
      <c r="AR92" s="36"/>
      <c r="AS92" s="36"/>
      <c r="AT92" s="90">
        <f t="shared" si="119"/>
        <v>1</v>
      </c>
      <c r="AU92" s="39">
        <f t="shared" si="120"/>
        <v>1</v>
      </c>
      <c r="AV92" s="39">
        <f t="shared" si="121"/>
        <v>184.2</v>
      </c>
      <c r="AW92" s="39">
        <f t="shared" si="122"/>
        <v>100</v>
      </c>
      <c r="AX92" s="39">
        <f t="shared" si="123"/>
        <v>0</v>
      </c>
    </row>
    <row r="93" spans="1:50" ht="15.75">
      <c r="A93" s="117"/>
      <c r="B93" s="117"/>
      <c r="C93" s="117"/>
      <c r="D93" s="38" t="s">
        <v>23</v>
      </c>
      <c r="E93" s="24">
        <f t="shared" ref="E93:F131" si="137">H93+K93+N93+Q93+T93+W93+Z93+AC93+AF93+AI93+AL93+AO93</f>
        <v>0</v>
      </c>
      <c r="F93" s="24">
        <f t="shared" si="137"/>
        <v>0</v>
      </c>
      <c r="G93" s="25"/>
      <c r="H93" s="24"/>
      <c r="I93" s="24"/>
      <c r="J93" s="22"/>
      <c r="K93" s="24"/>
      <c r="L93" s="24"/>
      <c r="M93" s="25"/>
      <c r="N93" s="24"/>
      <c r="O93" s="24"/>
      <c r="P93" s="25"/>
      <c r="Q93" s="24"/>
      <c r="R93" s="24"/>
      <c r="S93" s="25"/>
      <c r="T93" s="24"/>
      <c r="U93" s="24"/>
      <c r="V93" s="25"/>
      <c r="W93" s="24"/>
      <c r="X93" s="24"/>
      <c r="Y93" s="25"/>
      <c r="Z93" s="24"/>
      <c r="AA93" s="24"/>
      <c r="AB93" s="25"/>
      <c r="AC93" s="24"/>
      <c r="AD93" s="24"/>
      <c r="AE93" s="25"/>
      <c r="AF93" s="24"/>
      <c r="AG93" s="24"/>
      <c r="AH93" s="25"/>
      <c r="AI93" s="24"/>
      <c r="AJ93" s="24"/>
      <c r="AK93" s="25"/>
      <c r="AL93" s="24"/>
      <c r="AM93" s="24"/>
      <c r="AN93" s="25"/>
      <c r="AO93" s="24"/>
      <c r="AP93" s="24"/>
      <c r="AQ93" s="22"/>
      <c r="AR93" s="36"/>
      <c r="AS93" s="36"/>
      <c r="AT93" s="90"/>
      <c r="AU93" s="39">
        <f t="shared" si="120"/>
        <v>0</v>
      </c>
      <c r="AV93" s="39">
        <f t="shared" si="121"/>
        <v>0</v>
      </c>
      <c r="AW93" s="39">
        <f t="shared" si="122"/>
        <v>0</v>
      </c>
      <c r="AX93" s="39">
        <f t="shared" si="123"/>
        <v>0</v>
      </c>
    </row>
    <row r="94" spans="1:50" ht="24">
      <c r="A94" s="117"/>
      <c r="B94" s="117"/>
      <c r="C94" s="117"/>
      <c r="D94" s="38" t="s">
        <v>5</v>
      </c>
      <c r="E94" s="24">
        <f t="shared" si="137"/>
        <v>0</v>
      </c>
      <c r="F94" s="24">
        <f t="shared" si="137"/>
        <v>0</v>
      </c>
      <c r="G94" s="25"/>
      <c r="H94" s="69"/>
      <c r="I94" s="69"/>
      <c r="J94" s="22"/>
      <c r="K94" s="24"/>
      <c r="L94" s="69"/>
      <c r="M94" s="25"/>
      <c r="N94" s="24"/>
      <c r="O94" s="24"/>
      <c r="P94" s="25"/>
      <c r="Q94" s="24"/>
      <c r="R94" s="24"/>
      <c r="S94" s="25"/>
      <c r="T94" s="24"/>
      <c r="U94" s="24"/>
      <c r="V94" s="25"/>
      <c r="W94" s="24"/>
      <c r="X94" s="24"/>
      <c r="Y94" s="25" t="e">
        <f t="shared" ref="Y94:Y95" si="138">X94/W94*100</f>
        <v>#DIV/0!</v>
      </c>
      <c r="Z94" s="24"/>
      <c r="AA94" s="24"/>
      <c r="AB94" s="25" t="e">
        <f t="shared" ref="AB94:AB95" si="139">AA94/Z94*100</f>
        <v>#DIV/0!</v>
      </c>
      <c r="AC94" s="24"/>
      <c r="AD94" s="24"/>
      <c r="AE94" s="25" t="e">
        <f t="shared" ref="AE94" si="140">AD94/AC94*100</f>
        <v>#DIV/0!</v>
      </c>
      <c r="AF94" s="69"/>
      <c r="AG94" s="69"/>
      <c r="AH94" s="25"/>
      <c r="AI94" s="69"/>
      <c r="AJ94" s="24"/>
      <c r="AK94" s="25"/>
      <c r="AL94" s="24"/>
      <c r="AM94" s="69"/>
      <c r="AN94" s="25" t="e">
        <f t="shared" ref="AN94:AN95" si="141">AM94/AL94*100</f>
        <v>#DIV/0!</v>
      </c>
      <c r="AO94" s="69"/>
      <c r="AP94" s="69"/>
      <c r="AQ94" s="22"/>
      <c r="AR94" s="45"/>
      <c r="AS94" s="45"/>
      <c r="AT94" s="90"/>
      <c r="AU94" s="39">
        <f t="shared" si="120"/>
        <v>0</v>
      </c>
      <c r="AV94" s="39">
        <f t="shared" si="121"/>
        <v>0</v>
      </c>
      <c r="AW94" s="39">
        <f t="shared" si="122"/>
        <v>0</v>
      </c>
      <c r="AX94" s="39">
        <f t="shared" si="123"/>
        <v>0</v>
      </c>
    </row>
    <row r="95" spans="1:50" ht="36">
      <c r="A95" s="117"/>
      <c r="B95" s="117"/>
      <c r="C95" s="117"/>
      <c r="D95" s="38" t="s">
        <v>49</v>
      </c>
      <c r="E95" s="24">
        <f t="shared" si="137"/>
        <v>285.2</v>
      </c>
      <c r="F95" s="24">
        <f t="shared" si="137"/>
        <v>1</v>
      </c>
      <c r="G95" s="25">
        <f t="shared" ref="G95" si="142">F95/E95*100</f>
        <v>0.35063113604488083</v>
      </c>
      <c r="H95" s="24"/>
      <c r="I95" s="24"/>
      <c r="J95" s="22"/>
      <c r="K95" s="24">
        <v>1</v>
      </c>
      <c r="L95" s="24">
        <v>1</v>
      </c>
      <c r="M95" s="25">
        <f t="shared" ref="M95" si="143">L95/K95*100</f>
        <v>100</v>
      </c>
      <c r="N95" s="24"/>
      <c r="O95" s="24"/>
      <c r="P95" s="25"/>
      <c r="Q95" s="24">
        <f>23.2+100</f>
        <v>123.2</v>
      </c>
      <c r="R95" s="24"/>
      <c r="S95" s="25">
        <f t="shared" ref="S95" si="144">R95/Q95*100</f>
        <v>0</v>
      </c>
      <c r="T95" s="24">
        <v>61</v>
      </c>
      <c r="U95" s="24"/>
      <c r="V95" s="25">
        <f t="shared" ref="V95" si="145">U95/T95*100</f>
        <v>0</v>
      </c>
      <c r="W95" s="24"/>
      <c r="X95" s="24"/>
      <c r="Y95" s="25" t="e">
        <f t="shared" si="138"/>
        <v>#DIV/0!</v>
      </c>
      <c r="Z95" s="24">
        <v>100</v>
      </c>
      <c r="AA95" s="24"/>
      <c r="AB95" s="25">
        <f t="shared" si="139"/>
        <v>0</v>
      </c>
      <c r="AC95" s="24"/>
      <c r="AD95" s="24"/>
      <c r="AE95" s="25"/>
      <c r="AF95" s="24"/>
      <c r="AG95" s="24">
        <v>0</v>
      </c>
      <c r="AH95" s="25" t="e">
        <f t="shared" ref="AH95" si="146">AG95/AF95*100</f>
        <v>#DIV/0!</v>
      </c>
      <c r="AI95" s="24"/>
      <c r="AJ95" s="24"/>
      <c r="AK95" s="25"/>
      <c r="AL95" s="24"/>
      <c r="AM95" s="24"/>
      <c r="AN95" s="25" t="e">
        <f t="shared" si="141"/>
        <v>#DIV/0!</v>
      </c>
      <c r="AO95" s="24"/>
      <c r="AP95" s="24"/>
      <c r="AQ95" s="22" t="e">
        <f t="shared" si="136"/>
        <v>#DIV/0!</v>
      </c>
      <c r="AR95" s="95" t="s">
        <v>150</v>
      </c>
      <c r="AS95" s="96"/>
      <c r="AT95" s="90">
        <f t="shared" si="119"/>
        <v>1</v>
      </c>
      <c r="AU95" s="39">
        <f t="shared" si="120"/>
        <v>1</v>
      </c>
      <c r="AV95" s="39">
        <f t="shared" si="121"/>
        <v>184.2</v>
      </c>
      <c r="AW95" s="39">
        <f t="shared" si="122"/>
        <v>100</v>
      </c>
      <c r="AX95" s="39">
        <f t="shared" si="123"/>
        <v>0</v>
      </c>
    </row>
    <row r="96" spans="1:50" ht="15.75">
      <c r="A96" s="117"/>
      <c r="B96" s="117"/>
      <c r="C96" s="117"/>
      <c r="D96" s="38" t="s">
        <v>24</v>
      </c>
      <c r="E96" s="24">
        <f t="shared" si="137"/>
        <v>0</v>
      </c>
      <c r="F96" s="24">
        <f t="shared" si="137"/>
        <v>0</v>
      </c>
      <c r="G96" s="25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5"/>
      <c r="AO96" s="24"/>
      <c r="AP96" s="24"/>
      <c r="AQ96" s="24"/>
      <c r="AR96" s="36"/>
      <c r="AS96" s="36"/>
      <c r="AT96" s="90"/>
      <c r="AU96" s="39">
        <f t="shared" si="120"/>
        <v>0</v>
      </c>
      <c r="AV96" s="39">
        <f t="shared" si="121"/>
        <v>0</v>
      </c>
      <c r="AW96" s="39">
        <f t="shared" si="122"/>
        <v>0</v>
      </c>
      <c r="AX96" s="39">
        <f t="shared" si="123"/>
        <v>0</v>
      </c>
    </row>
    <row r="97" spans="1:50" ht="15.75">
      <c r="A97" s="117" t="s">
        <v>65</v>
      </c>
      <c r="B97" s="117" t="s">
        <v>102</v>
      </c>
      <c r="C97" s="117" t="s">
        <v>7</v>
      </c>
      <c r="D97" s="38" t="s">
        <v>4</v>
      </c>
      <c r="E97" s="24">
        <f>H97+K97+N97+Q97+T97+W97+Z97+AC97+AF97+AI97+AL97+AO97</f>
        <v>0</v>
      </c>
      <c r="F97" s="24">
        <f>I97+L97+O97+R97+U97+X97+AA97+AD97+AG97+AJ97+AM97+AP97</f>
        <v>0</v>
      </c>
      <c r="G97" s="25"/>
      <c r="H97" s="24">
        <f>H98+H99+H100+H101</f>
        <v>0</v>
      </c>
      <c r="I97" s="24"/>
      <c r="J97" s="22"/>
      <c r="K97" s="24">
        <f t="shared" ref="K97:AO97" si="147">K98+K99+K100+K101</f>
        <v>0</v>
      </c>
      <c r="L97" s="24"/>
      <c r="M97" s="22"/>
      <c r="N97" s="24">
        <f t="shared" si="147"/>
        <v>0</v>
      </c>
      <c r="O97" s="24"/>
      <c r="P97" s="22"/>
      <c r="Q97" s="24">
        <f t="shared" si="147"/>
        <v>0</v>
      </c>
      <c r="R97" s="24"/>
      <c r="S97" s="22"/>
      <c r="T97" s="24">
        <f t="shared" si="147"/>
        <v>0</v>
      </c>
      <c r="U97" s="24"/>
      <c r="V97" s="22"/>
      <c r="W97" s="24">
        <f t="shared" si="147"/>
        <v>0</v>
      </c>
      <c r="X97" s="24">
        <f t="shared" si="147"/>
        <v>0</v>
      </c>
      <c r="Y97" s="22"/>
      <c r="Z97" s="24">
        <f t="shared" si="147"/>
        <v>0</v>
      </c>
      <c r="AA97" s="24"/>
      <c r="AB97" s="22"/>
      <c r="AC97" s="24">
        <f t="shared" si="147"/>
        <v>0</v>
      </c>
      <c r="AD97" s="24"/>
      <c r="AE97" s="22"/>
      <c r="AF97" s="24">
        <f>AF98+AF99+AF100+AF101</f>
        <v>0</v>
      </c>
      <c r="AG97" s="24">
        <f>AG98+AG99+AG100+AG101</f>
        <v>0</v>
      </c>
      <c r="AH97" s="25" t="e">
        <f>AG97/AF97*100</f>
        <v>#DIV/0!</v>
      </c>
      <c r="AI97" s="24">
        <f t="shared" si="147"/>
        <v>0</v>
      </c>
      <c r="AJ97" s="24"/>
      <c r="AK97" s="22"/>
      <c r="AL97" s="24">
        <f t="shared" si="147"/>
        <v>0</v>
      </c>
      <c r="AM97" s="24"/>
      <c r="AN97" s="25"/>
      <c r="AO97" s="24">
        <f t="shared" si="147"/>
        <v>0</v>
      </c>
      <c r="AP97" s="24"/>
      <c r="AQ97" s="22" t="e">
        <f t="shared" ref="AQ97:AQ100" si="148">AP97/AO97</f>
        <v>#DIV/0!</v>
      </c>
      <c r="AR97" s="36"/>
      <c r="AS97" s="36"/>
      <c r="AT97" s="90"/>
      <c r="AU97" s="39">
        <f t="shared" si="120"/>
        <v>0</v>
      </c>
      <c r="AV97" s="39">
        <f t="shared" si="121"/>
        <v>0</v>
      </c>
      <c r="AW97" s="39">
        <f>Z97+AC97+AF97</f>
        <v>0</v>
      </c>
      <c r="AX97" s="39">
        <f t="shared" si="123"/>
        <v>0</v>
      </c>
    </row>
    <row r="98" spans="1:50" ht="15.75">
      <c r="A98" s="117"/>
      <c r="B98" s="117"/>
      <c r="C98" s="117"/>
      <c r="D98" s="38" t="s">
        <v>23</v>
      </c>
      <c r="E98" s="24">
        <f t="shared" si="137"/>
        <v>0</v>
      </c>
      <c r="F98" s="24">
        <f t="shared" si="137"/>
        <v>0</v>
      </c>
      <c r="G98" s="25"/>
      <c r="H98" s="24"/>
      <c r="I98" s="24"/>
      <c r="J98" s="22"/>
      <c r="K98" s="24"/>
      <c r="L98" s="24"/>
      <c r="M98" s="22"/>
      <c r="N98" s="24"/>
      <c r="O98" s="24"/>
      <c r="P98" s="22"/>
      <c r="Q98" s="24"/>
      <c r="R98" s="24"/>
      <c r="S98" s="22"/>
      <c r="T98" s="24"/>
      <c r="U98" s="24"/>
      <c r="V98" s="22"/>
      <c r="W98" s="24"/>
      <c r="X98" s="24"/>
      <c r="Y98" s="22"/>
      <c r="Z98" s="24"/>
      <c r="AA98" s="24"/>
      <c r="AB98" s="22"/>
      <c r="AC98" s="24"/>
      <c r="AD98" s="24"/>
      <c r="AE98" s="22"/>
      <c r="AF98" s="24"/>
      <c r="AG98" s="24"/>
      <c r="AH98" s="25"/>
      <c r="AI98" s="24"/>
      <c r="AJ98" s="24"/>
      <c r="AK98" s="22"/>
      <c r="AL98" s="24"/>
      <c r="AM98" s="24"/>
      <c r="AN98" s="22"/>
      <c r="AO98" s="24"/>
      <c r="AP98" s="24"/>
      <c r="AQ98" s="22"/>
      <c r="AR98" s="36"/>
      <c r="AS98" s="36"/>
      <c r="AT98" s="90"/>
      <c r="AU98" s="39">
        <f t="shared" si="120"/>
        <v>0</v>
      </c>
      <c r="AV98" s="39">
        <f t="shared" si="121"/>
        <v>0</v>
      </c>
      <c r="AW98" s="39">
        <f t="shared" si="122"/>
        <v>0</v>
      </c>
      <c r="AX98" s="39">
        <f t="shared" si="123"/>
        <v>0</v>
      </c>
    </row>
    <row r="99" spans="1:50" ht="24">
      <c r="A99" s="117"/>
      <c r="B99" s="117"/>
      <c r="C99" s="117"/>
      <c r="D99" s="38" t="s">
        <v>5</v>
      </c>
      <c r="E99" s="24">
        <f t="shared" si="137"/>
        <v>0</v>
      </c>
      <c r="F99" s="24">
        <f t="shared" si="137"/>
        <v>0</v>
      </c>
      <c r="G99" s="25"/>
      <c r="H99" s="24"/>
      <c r="I99" s="24"/>
      <c r="J99" s="22"/>
      <c r="K99" s="24"/>
      <c r="L99" s="24"/>
      <c r="M99" s="22"/>
      <c r="N99" s="24"/>
      <c r="O99" s="24"/>
      <c r="P99" s="22"/>
      <c r="Q99" s="24"/>
      <c r="R99" s="24"/>
      <c r="S99" s="22"/>
      <c r="T99" s="24"/>
      <c r="U99" s="24"/>
      <c r="V99" s="22"/>
      <c r="W99" s="24"/>
      <c r="X99" s="24"/>
      <c r="Y99" s="22"/>
      <c r="Z99" s="24"/>
      <c r="AA99" s="24"/>
      <c r="AB99" s="22"/>
      <c r="AC99" s="24"/>
      <c r="AD99" s="24"/>
      <c r="AE99" s="22"/>
      <c r="AF99" s="24"/>
      <c r="AG99" s="24"/>
      <c r="AH99" s="25"/>
      <c r="AI99" s="24"/>
      <c r="AJ99" s="24"/>
      <c r="AK99" s="22"/>
      <c r="AL99" s="24"/>
      <c r="AM99" s="24"/>
      <c r="AN99" s="22"/>
      <c r="AO99" s="24"/>
      <c r="AP99" s="24"/>
      <c r="AQ99" s="22"/>
      <c r="AR99" s="36"/>
      <c r="AS99" s="36"/>
      <c r="AT99" s="90"/>
      <c r="AU99" s="39">
        <f t="shared" si="120"/>
        <v>0</v>
      </c>
      <c r="AV99" s="39">
        <f t="shared" si="121"/>
        <v>0</v>
      </c>
      <c r="AW99" s="39">
        <f t="shared" si="122"/>
        <v>0</v>
      </c>
      <c r="AX99" s="39">
        <f t="shared" si="123"/>
        <v>0</v>
      </c>
    </row>
    <row r="100" spans="1:50" ht="15.75">
      <c r="A100" s="117"/>
      <c r="B100" s="117"/>
      <c r="C100" s="117"/>
      <c r="D100" s="38" t="s">
        <v>49</v>
      </c>
      <c r="E100" s="24">
        <f t="shared" si="137"/>
        <v>0</v>
      </c>
      <c r="F100" s="24">
        <f t="shared" si="137"/>
        <v>0</v>
      </c>
      <c r="G100" s="25"/>
      <c r="H100" s="24"/>
      <c r="I100" s="24"/>
      <c r="J100" s="22"/>
      <c r="K100" s="24"/>
      <c r="L100" s="24"/>
      <c r="M100" s="22"/>
      <c r="N100" s="24"/>
      <c r="O100" s="24"/>
      <c r="P100" s="22"/>
      <c r="Q100" s="24"/>
      <c r="R100" s="24"/>
      <c r="S100" s="22"/>
      <c r="T100" s="24"/>
      <c r="U100" s="24"/>
      <c r="V100" s="22"/>
      <c r="W100" s="24"/>
      <c r="X100" s="24"/>
      <c r="Y100" s="22"/>
      <c r="Z100" s="24"/>
      <c r="AA100" s="24"/>
      <c r="AB100" s="22"/>
      <c r="AC100" s="24"/>
      <c r="AD100" s="24"/>
      <c r="AE100" s="22"/>
      <c r="AF100" s="24"/>
      <c r="AG100" s="24"/>
      <c r="AH100" s="25" t="e">
        <f t="shared" ref="AH100" si="149">AG100/AF100*100</f>
        <v>#DIV/0!</v>
      </c>
      <c r="AI100" s="24"/>
      <c r="AJ100" s="24"/>
      <c r="AK100" s="22"/>
      <c r="AL100" s="24"/>
      <c r="AM100" s="24"/>
      <c r="AN100" s="22"/>
      <c r="AO100" s="24"/>
      <c r="AP100" s="24"/>
      <c r="AQ100" s="22" t="e">
        <f t="shared" si="148"/>
        <v>#DIV/0!</v>
      </c>
      <c r="AR100" s="45"/>
      <c r="AS100" s="36"/>
      <c r="AT100" s="90"/>
      <c r="AU100" s="39">
        <f t="shared" si="120"/>
        <v>0</v>
      </c>
      <c r="AV100" s="39">
        <f t="shared" si="121"/>
        <v>0</v>
      </c>
      <c r="AW100" s="39">
        <f t="shared" si="122"/>
        <v>0</v>
      </c>
      <c r="AX100" s="39">
        <f t="shared" si="123"/>
        <v>0</v>
      </c>
    </row>
    <row r="101" spans="1:50" ht="15.75">
      <c r="A101" s="117"/>
      <c r="B101" s="117"/>
      <c r="C101" s="117"/>
      <c r="D101" s="38" t="s">
        <v>24</v>
      </c>
      <c r="E101" s="24">
        <f t="shared" si="137"/>
        <v>0</v>
      </c>
      <c r="F101" s="24">
        <f t="shared" si="137"/>
        <v>0</v>
      </c>
      <c r="G101" s="25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5"/>
      <c r="AI101" s="24"/>
      <c r="AJ101" s="24"/>
      <c r="AK101" s="24"/>
      <c r="AL101" s="24"/>
      <c r="AM101" s="24"/>
      <c r="AN101" s="24"/>
      <c r="AO101" s="24"/>
      <c r="AP101" s="24"/>
      <c r="AQ101" s="24"/>
      <c r="AR101" s="36"/>
      <c r="AS101" s="36"/>
      <c r="AT101" s="90"/>
      <c r="AU101" s="39">
        <f t="shared" si="120"/>
        <v>0</v>
      </c>
      <c r="AV101" s="39">
        <f t="shared" si="121"/>
        <v>0</v>
      </c>
      <c r="AW101" s="39">
        <f t="shared" si="122"/>
        <v>0</v>
      </c>
      <c r="AX101" s="39">
        <f t="shared" si="123"/>
        <v>0</v>
      </c>
    </row>
    <row r="102" spans="1:50" ht="15.75">
      <c r="A102" s="117" t="s">
        <v>66</v>
      </c>
      <c r="B102" s="117" t="s">
        <v>103</v>
      </c>
      <c r="C102" s="117" t="s">
        <v>7</v>
      </c>
      <c r="D102" s="38" t="s">
        <v>4</v>
      </c>
      <c r="E102" s="24">
        <f t="shared" si="137"/>
        <v>66.8</v>
      </c>
      <c r="F102" s="24">
        <f t="shared" si="137"/>
        <v>29</v>
      </c>
      <c r="G102" s="25">
        <f>F102/E102*100</f>
        <v>43.413173652694617</v>
      </c>
      <c r="H102" s="24">
        <f>H103+H104+H105+H106</f>
        <v>0</v>
      </c>
      <c r="I102" s="24"/>
      <c r="J102" s="22"/>
      <c r="K102" s="24">
        <f t="shared" ref="K102:AO102" si="150">K103+K104+K105+K106</f>
        <v>0</v>
      </c>
      <c r="L102" s="24"/>
      <c r="M102" s="22"/>
      <c r="N102" s="24">
        <f t="shared" si="150"/>
        <v>28.999999999999996</v>
      </c>
      <c r="O102" s="24">
        <f t="shared" si="150"/>
        <v>29</v>
      </c>
      <c r="P102" s="25">
        <f>O102/N102*100</f>
        <v>100.00000000000003</v>
      </c>
      <c r="Q102" s="24">
        <f t="shared" si="150"/>
        <v>20</v>
      </c>
      <c r="R102" s="24">
        <f t="shared" si="150"/>
        <v>0</v>
      </c>
      <c r="S102" s="25">
        <f>R102/Q102*100</f>
        <v>0</v>
      </c>
      <c r="T102" s="24">
        <f t="shared" si="150"/>
        <v>0</v>
      </c>
      <c r="U102" s="24">
        <f t="shared" si="150"/>
        <v>0</v>
      </c>
      <c r="V102" s="22"/>
      <c r="W102" s="24">
        <f t="shared" si="150"/>
        <v>0</v>
      </c>
      <c r="X102" s="24">
        <f t="shared" si="150"/>
        <v>0</v>
      </c>
      <c r="Y102" s="22" t="e">
        <f t="shared" ref="Y102:Y105" si="151">X102/W102</f>
        <v>#DIV/0!</v>
      </c>
      <c r="Z102" s="24">
        <f t="shared" si="150"/>
        <v>0</v>
      </c>
      <c r="AA102" s="24"/>
      <c r="AB102" s="22"/>
      <c r="AC102" s="24">
        <f t="shared" si="150"/>
        <v>0</v>
      </c>
      <c r="AD102" s="24"/>
      <c r="AE102" s="22"/>
      <c r="AF102" s="24">
        <f t="shared" si="150"/>
        <v>0</v>
      </c>
      <c r="AG102" s="24">
        <f t="shared" si="150"/>
        <v>0</v>
      </c>
      <c r="AH102" s="25"/>
      <c r="AI102" s="24">
        <f t="shared" si="150"/>
        <v>17.8</v>
      </c>
      <c r="AJ102" s="24"/>
      <c r="AK102" s="22"/>
      <c r="AL102" s="24">
        <f t="shared" si="150"/>
        <v>0</v>
      </c>
      <c r="AM102" s="24"/>
      <c r="AN102" s="22"/>
      <c r="AO102" s="24">
        <f t="shared" si="150"/>
        <v>0</v>
      </c>
      <c r="AP102" s="24"/>
      <c r="AQ102" s="22" t="e">
        <f t="shared" ref="AQ102:AQ105" si="152">AP102/AO102</f>
        <v>#DIV/0!</v>
      </c>
      <c r="AR102" s="36"/>
      <c r="AS102" s="36"/>
      <c r="AT102" s="90">
        <f t="shared" si="119"/>
        <v>1.0000000000000002</v>
      </c>
      <c r="AU102" s="39">
        <f t="shared" si="120"/>
        <v>28.999999999999996</v>
      </c>
      <c r="AV102" s="39">
        <f t="shared" si="121"/>
        <v>20</v>
      </c>
      <c r="AW102" s="39">
        <f t="shared" si="122"/>
        <v>0</v>
      </c>
      <c r="AX102" s="39">
        <f t="shared" si="123"/>
        <v>17.8</v>
      </c>
    </row>
    <row r="103" spans="1:50" ht="15.75">
      <c r="A103" s="117"/>
      <c r="B103" s="117"/>
      <c r="C103" s="117"/>
      <c r="D103" s="38" t="s">
        <v>23</v>
      </c>
      <c r="E103" s="24">
        <f t="shared" si="137"/>
        <v>0</v>
      </c>
      <c r="F103" s="24">
        <f t="shared" si="137"/>
        <v>0</v>
      </c>
      <c r="G103" s="25"/>
      <c r="H103" s="24"/>
      <c r="I103" s="24"/>
      <c r="J103" s="22"/>
      <c r="K103" s="24"/>
      <c r="L103" s="24"/>
      <c r="M103" s="22"/>
      <c r="N103" s="24"/>
      <c r="O103" s="24"/>
      <c r="P103" s="25"/>
      <c r="Q103" s="24"/>
      <c r="R103" s="24"/>
      <c r="S103" s="25"/>
      <c r="T103" s="24"/>
      <c r="U103" s="24"/>
      <c r="V103" s="22"/>
      <c r="W103" s="24"/>
      <c r="X103" s="24"/>
      <c r="Y103" s="22"/>
      <c r="Z103" s="24"/>
      <c r="AA103" s="24"/>
      <c r="AB103" s="22"/>
      <c r="AC103" s="24"/>
      <c r="AD103" s="24"/>
      <c r="AE103" s="22"/>
      <c r="AF103" s="24"/>
      <c r="AG103" s="24"/>
      <c r="AH103" s="25"/>
      <c r="AI103" s="24"/>
      <c r="AJ103" s="24"/>
      <c r="AK103" s="22"/>
      <c r="AL103" s="24"/>
      <c r="AM103" s="24"/>
      <c r="AN103" s="22"/>
      <c r="AO103" s="24"/>
      <c r="AP103" s="24"/>
      <c r="AQ103" s="22"/>
      <c r="AR103" s="36"/>
      <c r="AS103" s="36"/>
      <c r="AT103" s="90"/>
      <c r="AU103" s="39">
        <f t="shared" si="120"/>
        <v>0</v>
      </c>
      <c r="AV103" s="39">
        <f t="shared" si="121"/>
        <v>0</v>
      </c>
      <c r="AW103" s="39">
        <f t="shared" si="122"/>
        <v>0</v>
      </c>
      <c r="AX103" s="39">
        <f t="shared" si="123"/>
        <v>0</v>
      </c>
    </row>
    <row r="104" spans="1:50" ht="24">
      <c r="A104" s="117"/>
      <c r="B104" s="117"/>
      <c r="C104" s="117"/>
      <c r="D104" s="38" t="s">
        <v>5</v>
      </c>
      <c r="E104" s="24">
        <f t="shared" si="137"/>
        <v>0</v>
      </c>
      <c r="F104" s="24">
        <f t="shared" si="137"/>
        <v>0</v>
      </c>
      <c r="G104" s="25"/>
      <c r="H104" s="24"/>
      <c r="I104" s="24"/>
      <c r="J104" s="22"/>
      <c r="K104" s="24"/>
      <c r="L104" s="24"/>
      <c r="M104" s="22"/>
      <c r="N104" s="24"/>
      <c r="O104" s="24"/>
      <c r="P104" s="25"/>
      <c r="Q104" s="24"/>
      <c r="R104" s="24"/>
      <c r="S104" s="25"/>
      <c r="T104" s="24"/>
      <c r="U104" s="24"/>
      <c r="V104" s="22"/>
      <c r="W104" s="24"/>
      <c r="X104" s="24"/>
      <c r="Y104" s="22"/>
      <c r="Z104" s="24"/>
      <c r="AA104" s="24"/>
      <c r="AB104" s="22"/>
      <c r="AC104" s="24"/>
      <c r="AD104" s="24"/>
      <c r="AE104" s="22"/>
      <c r="AF104" s="24"/>
      <c r="AG104" s="24"/>
      <c r="AH104" s="25"/>
      <c r="AI104" s="24"/>
      <c r="AJ104" s="24"/>
      <c r="AK104" s="22"/>
      <c r="AL104" s="24"/>
      <c r="AM104" s="24"/>
      <c r="AN104" s="22"/>
      <c r="AO104" s="24"/>
      <c r="AP104" s="24"/>
      <c r="AQ104" s="22"/>
      <c r="AR104" s="36"/>
      <c r="AS104" s="36"/>
      <c r="AT104" s="90"/>
      <c r="AU104" s="39">
        <f t="shared" si="120"/>
        <v>0</v>
      </c>
      <c r="AV104" s="39">
        <f t="shared" si="121"/>
        <v>0</v>
      </c>
      <c r="AW104" s="39">
        <f t="shared" si="122"/>
        <v>0</v>
      </c>
      <c r="AX104" s="39">
        <f t="shared" si="123"/>
        <v>0</v>
      </c>
    </row>
    <row r="105" spans="1:50" ht="48">
      <c r="A105" s="117"/>
      <c r="B105" s="117"/>
      <c r="C105" s="117"/>
      <c r="D105" s="38" t="s">
        <v>49</v>
      </c>
      <c r="E105" s="24">
        <f t="shared" si="137"/>
        <v>66.8</v>
      </c>
      <c r="F105" s="24">
        <f t="shared" si="137"/>
        <v>29</v>
      </c>
      <c r="G105" s="25">
        <f t="shared" ref="G105" si="153">F105/E105*100</f>
        <v>43.413173652694617</v>
      </c>
      <c r="H105" s="24"/>
      <c r="I105" s="24"/>
      <c r="J105" s="22"/>
      <c r="K105" s="24"/>
      <c r="L105" s="24"/>
      <c r="M105" s="22"/>
      <c r="N105" s="24">
        <f>17.8+29-17.8</f>
        <v>28.999999999999996</v>
      </c>
      <c r="O105" s="24">
        <v>29</v>
      </c>
      <c r="P105" s="25">
        <f t="shared" ref="P105" si="154">O105/N105*100</f>
        <v>100.00000000000003</v>
      </c>
      <c r="Q105" s="24">
        <v>20</v>
      </c>
      <c r="R105" s="24"/>
      <c r="S105" s="25">
        <f t="shared" ref="S105" si="155">R105/Q105*100</f>
        <v>0</v>
      </c>
      <c r="T105" s="24"/>
      <c r="U105" s="24"/>
      <c r="V105" s="22"/>
      <c r="W105" s="24"/>
      <c r="X105" s="24"/>
      <c r="Y105" s="22" t="e">
        <f t="shared" si="151"/>
        <v>#DIV/0!</v>
      </c>
      <c r="Z105" s="24"/>
      <c r="AA105" s="24"/>
      <c r="AB105" s="22"/>
      <c r="AC105" s="24"/>
      <c r="AD105" s="24"/>
      <c r="AE105" s="22"/>
      <c r="AF105" s="24"/>
      <c r="AG105" s="24"/>
      <c r="AH105" s="25"/>
      <c r="AI105" s="24">
        <v>17.8</v>
      </c>
      <c r="AJ105" s="24"/>
      <c r="AK105" s="22"/>
      <c r="AL105" s="24"/>
      <c r="AM105" s="24"/>
      <c r="AN105" s="22"/>
      <c r="AO105" s="24"/>
      <c r="AP105" s="24"/>
      <c r="AQ105" s="22" t="e">
        <f t="shared" si="152"/>
        <v>#DIV/0!</v>
      </c>
      <c r="AR105" s="95" t="s">
        <v>151</v>
      </c>
      <c r="AS105" s="95"/>
      <c r="AT105" s="90">
        <f t="shared" si="119"/>
        <v>1.0000000000000002</v>
      </c>
      <c r="AU105" s="39">
        <f t="shared" si="120"/>
        <v>28.999999999999996</v>
      </c>
      <c r="AV105" s="39">
        <f t="shared" si="121"/>
        <v>20</v>
      </c>
      <c r="AW105" s="39">
        <f t="shared" si="122"/>
        <v>0</v>
      </c>
      <c r="AX105" s="39">
        <f t="shared" si="123"/>
        <v>17.8</v>
      </c>
    </row>
    <row r="106" spans="1:50" ht="15.75">
      <c r="A106" s="117"/>
      <c r="B106" s="117"/>
      <c r="C106" s="117"/>
      <c r="D106" s="38" t="s">
        <v>24</v>
      </c>
      <c r="E106" s="24">
        <f t="shared" si="137"/>
        <v>0</v>
      </c>
      <c r="F106" s="24">
        <f t="shared" si="137"/>
        <v>0</v>
      </c>
      <c r="G106" s="25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36"/>
      <c r="AS106" s="36"/>
      <c r="AT106" s="90"/>
      <c r="AU106" s="39">
        <f t="shared" si="120"/>
        <v>0</v>
      </c>
      <c r="AV106" s="39">
        <f t="shared" si="121"/>
        <v>0</v>
      </c>
      <c r="AW106" s="39">
        <f t="shared" si="122"/>
        <v>0</v>
      </c>
      <c r="AX106" s="39">
        <f t="shared" si="123"/>
        <v>0</v>
      </c>
    </row>
    <row r="107" spans="1:50" ht="15.75">
      <c r="A107" s="117" t="s">
        <v>67</v>
      </c>
      <c r="B107" s="117" t="s">
        <v>125</v>
      </c>
      <c r="C107" s="117" t="s">
        <v>7</v>
      </c>
      <c r="D107" s="38" t="s">
        <v>4</v>
      </c>
      <c r="E107" s="24">
        <f t="shared" si="137"/>
        <v>720957.9</v>
      </c>
      <c r="F107" s="24">
        <f t="shared" si="137"/>
        <v>119964.5</v>
      </c>
      <c r="G107" s="25">
        <f>F107/E107*100</f>
        <v>16.639598511924206</v>
      </c>
      <c r="H107" s="24">
        <f>H108+H109+H110+H111</f>
        <v>15338</v>
      </c>
      <c r="I107" s="24">
        <f>I108+I109+I110+I111</f>
        <v>15338</v>
      </c>
      <c r="J107" s="25">
        <f>I107/H107*100</f>
        <v>100</v>
      </c>
      <c r="K107" s="24">
        <f t="shared" ref="K107:AO107" si="156">K108+K109+K110+K111</f>
        <v>52118.5</v>
      </c>
      <c r="L107" s="24">
        <f t="shared" si="156"/>
        <v>52118.5</v>
      </c>
      <c r="M107" s="25">
        <f>L107/K107*100</f>
        <v>100</v>
      </c>
      <c r="N107" s="24">
        <f t="shared" si="156"/>
        <v>52508</v>
      </c>
      <c r="O107" s="24">
        <f t="shared" si="156"/>
        <v>52508</v>
      </c>
      <c r="P107" s="25">
        <f>O107/N107*100</f>
        <v>100</v>
      </c>
      <c r="Q107" s="24">
        <f t="shared" si="156"/>
        <v>58138</v>
      </c>
      <c r="R107" s="24">
        <f t="shared" si="156"/>
        <v>0</v>
      </c>
      <c r="S107" s="25">
        <f>R107/Q107*100</f>
        <v>0</v>
      </c>
      <c r="T107" s="24">
        <f t="shared" si="156"/>
        <v>76582</v>
      </c>
      <c r="U107" s="24">
        <f t="shared" si="156"/>
        <v>0</v>
      </c>
      <c r="V107" s="25">
        <f>U107/T107*100</f>
        <v>0</v>
      </c>
      <c r="W107" s="24">
        <f t="shared" si="156"/>
        <v>123348</v>
      </c>
      <c r="X107" s="24">
        <f t="shared" si="156"/>
        <v>0</v>
      </c>
      <c r="Y107" s="25">
        <f>X107/W107*100</f>
        <v>0</v>
      </c>
      <c r="Z107" s="24">
        <f t="shared" si="156"/>
        <v>47191</v>
      </c>
      <c r="AA107" s="24">
        <f t="shared" si="156"/>
        <v>0</v>
      </c>
      <c r="AB107" s="25">
        <f>AA107/Z107*100</f>
        <v>0</v>
      </c>
      <c r="AC107" s="24">
        <f t="shared" si="156"/>
        <v>20964</v>
      </c>
      <c r="AD107" s="24">
        <f t="shared" si="156"/>
        <v>0</v>
      </c>
      <c r="AE107" s="25">
        <f>AD107/AC107*100</f>
        <v>0</v>
      </c>
      <c r="AF107" s="24">
        <f t="shared" si="156"/>
        <v>30823</v>
      </c>
      <c r="AG107" s="24">
        <f t="shared" si="156"/>
        <v>0</v>
      </c>
      <c r="AH107" s="25">
        <f>AG107/AF107*100</f>
        <v>0</v>
      </c>
      <c r="AI107" s="24">
        <f t="shared" si="156"/>
        <v>73035.399999999994</v>
      </c>
      <c r="AJ107" s="24">
        <f t="shared" si="156"/>
        <v>0</v>
      </c>
      <c r="AK107" s="25">
        <f>AJ107/AI107*100</f>
        <v>0</v>
      </c>
      <c r="AL107" s="24">
        <f t="shared" si="156"/>
        <v>49258</v>
      </c>
      <c r="AM107" s="24">
        <f t="shared" si="156"/>
        <v>0</v>
      </c>
      <c r="AN107" s="25">
        <f>AM107/AL107*100</f>
        <v>0</v>
      </c>
      <c r="AO107" s="24">
        <f t="shared" si="156"/>
        <v>121654</v>
      </c>
      <c r="AP107" s="24"/>
      <c r="AQ107" s="22">
        <f t="shared" ref="AQ107:AQ110" si="157">AP107/AO107</f>
        <v>0</v>
      </c>
      <c r="AR107" s="36"/>
      <c r="AS107" s="36"/>
      <c r="AT107" s="90">
        <f t="shared" si="119"/>
        <v>1</v>
      </c>
      <c r="AU107" s="39">
        <f t="shared" si="120"/>
        <v>119964.5</v>
      </c>
      <c r="AV107" s="39">
        <f t="shared" si="121"/>
        <v>258068</v>
      </c>
      <c r="AW107" s="39">
        <f t="shared" si="122"/>
        <v>98978</v>
      </c>
      <c r="AX107" s="39">
        <f t="shared" si="123"/>
        <v>243947.4</v>
      </c>
    </row>
    <row r="108" spans="1:50" ht="15.75">
      <c r="A108" s="117"/>
      <c r="B108" s="117"/>
      <c r="C108" s="117"/>
      <c r="D108" s="38" t="s">
        <v>23</v>
      </c>
      <c r="E108" s="24">
        <f t="shared" si="137"/>
        <v>12145.1</v>
      </c>
      <c r="F108" s="24">
        <f t="shared" si="137"/>
        <v>0</v>
      </c>
      <c r="G108" s="25"/>
      <c r="H108" s="24"/>
      <c r="I108" s="24"/>
      <c r="J108" s="25"/>
      <c r="K108" s="24"/>
      <c r="L108" s="24"/>
      <c r="M108" s="25"/>
      <c r="N108" s="24"/>
      <c r="O108" s="24"/>
      <c r="P108" s="25"/>
      <c r="Q108" s="24"/>
      <c r="R108" s="24"/>
      <c r="S108" s="25"/>
      <c r="T108" s="24"/>
      <c r="U108" s="24"/>
      <c r="V108" s="25"/>
      <c r="W108" s="24"/>
      <c r="X108" s="24"/>
      <c r="Y108" s="25"/>
      <c r="Z108" s="24"/>
      <c r="AA108" s="24"/>
      <c r="AB108" s="25"/>
      <c r="AC108" s="24"/>
      <c r="AD108" s="24"/>
      <c r="AE108" s="25"/>
      <c r="AF108" s="24"/>
      <c r="AG108" s="24"/>
      <c r="AH108" s="25"/>
      <c r="AI108" s="24">
        <v>12145.1</v>
      </c>
      <c r="AJ108" s="24"/>
      <c r="AK108" s="25"/>
      <c r="AL108" s="24"/>
      <c r="AM108" s="24"/>
      <c r="AN108" s="25"/>
      <c r="AO108" s="24"/>
      <c r="AP108" s="24"/>
      <c r="AQ108" s="22"/>
      <c r="AR108" s="36"/>
      <c r="AS108" s="36"/>
      <c r="AT108" s="90"/>
      <c r="AU108" s="39">
        <f t="shared" si="120"/>
        <v>0</v>
      </c>
      <c r="AV108" s="39">
        <f t="shared" si="121"/>
        <v>0</v>
      </c>
      <c r="AW108" s="39">
        <f t="shared" si="122"/>
        <v>0</v>
      </c>
      <c r="AX108" s="39">
        <f t="shared" si="123"/>
        <v>12145.1</v>
      </c>
    </row>
    <row r="109" spans="1:50" ht="132.75" customHeight="1">
      <c r="A109" s="117"/>
      <c r="B109" s="117"/>
      <c r="C109" s="117"/>
      <c r="D109" s="38" t="s">
        <v>5</v>
      </c>
      <c r="E109" s="24">
        <f t="shared" si="137"/>
        <v>658473.19999999995</v>
      </c>
      <c r="F109" s="24">
        <f t="shared" si="137"/>
        <v>109552</v>
      </c>
      <c r="G109" s="25">
        <f t="shared" ref="G109:G110" si="158">F109/E109*100</f>
        <v>16.637275442645201</v>
      </c>
      <c r="H109" s="24">
        <v>14665</v>
      </c>
      <c r="I109" s="24">
        <v>14665</v>
      </c>
      <c r="J109" s="25">
        <f t="shared" ref="J109:J110" si="159">I109/H109*100</f>
        <v>100</v>
      </c>
      <c r="K109" s="24">
        <v>46451</v>
      </c>
      <c r="L109" s="24">
        <v>46451</v>
      </c>
      <c r="M109" s="25">
        <f t="shared" ref="M109:M130" si="160">L109/K109*100</f>
        <v>100</v>
      </c>
      <c r="N109" s="24">
        <v>48436</v>
      </c>
      <c r="O109" s="24">
        <v>48436</v>
      </c>
      <c r="P109" s="25">
        <f t="shared" ref="P109:P110" si="161">O109/N109*100</f>
        <v>100</v>
      </c>
      <c r="Q109" s="24">
        <v>51753</v>
      </c>
      <c r="R109" s="24"/>
      <c r="S109" s="25">
        <f t="shared" ref="S109:S110" si="162">R109/Q109*100</f>
        <v>0</v>
      </c>
      <c r="T109" s="24">
        <v>72976</v>
      </c>
      <c r="U109" s="24"/>
      <c r="V109" s="25">
        <f t="shared" ref="V109:V110" si="163">U109/T109*100</f>
        <v>0</v>
      </c>
      <c r="W109" s="24">
        <v>119753</v>
      </c>
      <c r="X109" s="24"/>
      <c r="Y109" s="25">
        <f t="shared" ref="Y109:Y110" si="164">X109/W109*100</f>
        <v>0</v>
      </c>
      <c r="Z109" s="24">
        <v>43784</v>
      </c>
      <c r="AA109" s="24"/>
      <c r="AB109" s="25">
        <f t="shared" ref="AB109:AB110" si="165">AA109/Z109*100</f>
        <v>0</v>
      </c>
      <c r="AC109" s="24">
        <v>17469</v>
      </c>
      <c r="AD109" s="24"/>
      <c r="AE109" s="25">
        <f t="shared" ref="AE109:AE110" si="166">AD109/AC109*100</f>
        <v>0</v>
      </c>
      <c r="AF109" s="24">
        <v>27585</v>
      </c>
      <c r="AG109" s="24"/>
      <c r="AH109" s="25">
        <f t="shared" ref="AH109:AH110" si="167">AG109/AF109*100</f>
        <v>0</v>
      </c>
      <c r="AI109" s="24">
        <f>47212+8095.1</f>
        <v>55307.1</v>
      </c>
      <c r="AJ109" s="24"/>
      <c r="AK109" s="25">
        <f t="shared" ref="AK109:AK110" si="168">AJ109/AI109*100</f>
        <v>0</v>
      </c>
      <c r="AL109" s="24">
        <v>45647</v>
      </c>
      <c r="AM109" s="24"/>
      <c r="AN109" s="25">
        <f t="shared" ref="AN109:AN110" si="169">AM109/AL109*100</f>
        <v>0</v>
      </c>
      <c r="AO109" s="24">
        <f>86942.6+27704.5</f>
        <v>114647.1</v>
      </c>
      <c r="AP109" s="24"/>
      <c r="AQ109" s="22">
        <f t="shared" si="157"/>
        <v>0</v>
      </c>
      <c r="AR109" s="95" t="s">
        <v>152</v>
      </c>
      <c r="AS109" s="36"/>
      <c r="AT109" s="90">
        <f t="shared" si="119"/>
        <v>1</v>
      </c>
      <c r="AU109" s="39">
        <f t="shared" si="120"/>
        <v>109552</v>
      </c>
      <c r="AV109" s="39">
        <f t="shared" si="121"/>
        <v>244482</v>
      </c>
      <c r="AW109" s="39">
        <f t="shared" si="122"/>
        <v>88838</v>
      </c>
      <c r="AX109" s="39">
        <f t="shared" si="123"/>
        <v>215601.2</v>
      </c>
    </row>
    <row r="110" spans="1:50" ht="84.75" customHeight="1">
      <c r="A110" s="117"/>
      <c r="B110" s="117"/>
      <c r="C110" s="117"/>
      <c r="D110" s="38" t="s">
        <v>49</v>
      </c>
      <c r="E110" s="24">
        <f t="shared" si="137"/>
        <v>50339.6</v>
      </c>
      <c r="F110" s="24">
        <f t="shared" si="137"/>
        <v>10412.5</v>
      </c>
      <c r="G110" s="25">
        <f t="shared" si="158"/>
        <v>20.684510802628548</v>
      </c>
      <c r="H110" s="24">
        <v>673</v>
      </c>
      <c r="I110" s="24">
        <v>673</v>
      </c>
      <c r="J110" s="25">
        <f t="shared" si="159"/>
        <v>100</v>
      </c>
      <c r="K110" s="24">
        <v>5667.5</v>
      </c>
      <c r="L110" s="24">
        <v>5667.5</v>
      </c>
      <c r="M110" s="25">
        <f t="shared" si="160"/>
        <v>100</v>
      </c>
      <c r="N110" s="24">
        <v>4072</v>
      </c>
      <c r="O110" s="24">
        <v>4072</v>
      </c>
      <c r="P110" s="25">
        <f t="shared" si="161"/>
        <v>100</v>
      </c>
      <c r="Q110" s="24">
        <v>6385</v>
      </c>
      <c r="R110" s="24"/>
      <c r="S110" s="25">
        <f t="shared" si="162"/>
        <v>0</v>
      </c>
      <c r="T110" s="24">
        <v>3606</v>
      </c>
      <c r="U110" s="24"/>
      <c r="V110" s="25">
        <f t="shared" si="163"/>
        <v>0</v>
      </c>
      <c r="W110" s="24">
        <v>3595</v>
      </c>
      <c r="X110" s="24"/>
      <c r="Y110" s="25">
        <f t="shared" si="164"/>
        <v>0</v>
      </c>
      <c r="Z110" s="24">
        <v>3407</v>
      </c>
      <c r="AA110" s="24"/>
      <c r="AB110" s="25">
        <f t="shared" si="165"/>
        <v>0</v>
      </c>
      <c r="AC110" s="24">
        <v>3495</v>
      </c>
      <c r="AD110" s="24"/>
      <c r="AE110" s="25">
        <f t="shared" si="166"/>
        <v>0</v>
      </c>
      <c r="AF110" s="24">
        <v>3238</v>
      </c>
      <c r="AG110" s="24"/>
      <c r="AH110" s="25">
        <f t="shared" si="167"/>
        <v>0</v>
      </c>
      <c r="AI110" s="24">
        <v>5583.2</v>
      </c>
      <c r="AJ110" s="24"/>
      <c r="AK110" s="25">
        <f t="shared" si="168"/>
        <v>0</v>
      </c>
      <c r="AL110" s="24">
        <v>3611</v>
      </c>
      <c r="AM110" s="24"/>
      <c r="AN110" s="25">
        <f t="shared" si="169"/>
        <v>0</v>
      </c>
      <c r="AO110" s="24">
        <f>7006.9</f>
        <v>7006.9</v>
      </c>
      <c r="AP110" s="24"/>
      <c r="AQ110" s="22">
        <f t="shared" si="157"/>
        <v>0</v>
      </c>
      <c r="AR110" s="95" t="s">
        <v>153</v>
      </c>
      <c r="AS110" s="95"/>
      <c r="AT110" s="90">
        <f t="shared" si="119"/>
        <v>1</v>
      </c>
      <c r="AU110" s="39">
        <f t="shared" si="120"/>
        <v>10412.5</v>
      </c>
      <c r="AV110" s="39">
        <f t="shared" si="121"/>
        <v>13586</v>
      </c>
      <c r="AW110" s="39">
        <f t="shared" si="122"/>
        <v>10140</v>
      </c>
      <c r="AX110" s="39">
        <f t="shared" si="123"/>
        <v>16201.1</v>
      </c>
    </row>
    <row r="111" spans="1:50" ht="15.75">
      <c r="A111" s="117"/>
      <c r="B111" s="117"/>
      <c r="C111" s="117"/>
      <c r="D111" s="38" t="s">
        <v>24</v>
      </c>
      <c r="E111" s="24">
        <f t="shared" si="137"/>
        <v>0</v>
      </c>
      <c r="F111" s="89">
        <f t="shared" si="137"/>
        <v>0</v>
      </c>
      <c r="G111" s="25"/>
      <c r="H111" s="24"/>
      <c r="I111" s="24"/>
      <c r="J111" s="24"/>
      <c r="K111" s="24"/>
      <c r="L111" s="24"/>
      <c r="M111" s="25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36"/>
      <c r="AS111" s="36"/>
      <c r="AT111" s="90"/>
      <c r="AU111" s="40">
        <f t="shared" si="120"/>
        <v>0</v>
      </c>
      <c r="AV111" s="40">
        <f t="shared" si="121"/>
        <v>0</v>
      </c>
      <c r="AW111" s="40">
        <f t="shared" si="122"/>
        <v>0</v>
      </c>
      <c r="AX111" s="40">
        <f t="shared" si="123"/>
        <v>0</v>
      </c>
    </row>
    <row r="112" spans="1:50" ht="15.75">
      <c r="A112" s="117" t="s">
        <v>68</v>
      </c>
      <c r="B112" s="117" t="s">
        <v>126</v>
      </c>
      <c r="C112" s="117" t="s">
        <v>7</v>
      </c>
      <c r="D112" s="38" t="s">
        <v>4</v>
      </c>
      <c r="E112" s="24">
        <f t="shared" si="137"/>
        <v>34519.4</v>
      </c>
      <c r="F112" s="24">
        <f t="shared" si="137"/>
        <v>9267</v>
      </c>
      <c r="G112" s="25">
        <f>F112/E112*100</f>
        <v>26.845773680886687</v>
      </c>
      <c r="H112" s="24">
        <f>H113+H114+H115+H116</f>
        <v>2380</v>
      </c>
      <c r="I112" s="24">
        <f>I113+I114+I115+I116</f>
        <v>2380</v>
      </c>
      <c r="J112" s="25">
        <f>I112/H112*100</f>
        <v>100</v>
      </c>
      <c r="K112" s="24">
        <f t="shared" ref="K112:AO112" si="170">K113+K114+K115+K116</f>
        <v>3445</v>
      </c>
      <c r="L112" s="24">
        <f t="shared" si="170"/>
        <v>3445</v>
      </c>
      <c r="M112" s="25">
        <f t="shared" si="160"/>
        <v>100</v>
      </c>
      <c r="N112" s="24">
        <f t="shared" si="170"/>
        <v>3442</v>
      </c>
      <c r="O112" s="24">
        <f t="shared" si="170"/>
        <v>3442</v>
      </c>
      <c r="P112" s="25">
        <f>O112/N112*100</f>
        <v>100</v>
      </c>
      <c r="Q112" s="24">
        <f t="shared" si="170"/>
        <v>4258</v>
      </c>
      <c r="R112" s="24">
        <f t="shared" si="170"/>
        <v>0</v>
      </c>
      <c r="S112" s="25">
        <f>R112/Q112*100</f>
        <v>0</v>
      </c>
      <c r="T112" s="24">
        <f t="shared" si="170"/>
        <v>4274</v>
      </c>
      <c r="U112" s="24">
        <f t="shared" si="170"/>
        <v>0</v>
      </c>
      <c r="V112" s="25">
        <f>U112/T112*100</f>
        <v>0</v>
      </c>
      <c r="W112" s="24">
        <f t="shared" si="170"/>
        <v>4346</v>
      </c>
      <c r="X112" s="24">
        <f t="shared" si="170"/>
        <v>0</v>
      </c>
      <c r="Y112" s="25">
        <f>X112/W112*100</f>
        <v>0</v>
      </c>
      <c r="Z112" s="24">
        <f t="shared" si="170"/>
        <v>3234</v>
      </c>
      <c r="AA112" s="24">
        <f t="shared" si="170"/>
        <v>0</v>
      </c>
      <c r="AB112" s="25">
        <f>AA112/Z112*100</f>
        <v>0</v>
      </c>
      <c r="AC112" s="24">
        <f t="shared" si="170"/>
        <v>2238.4</v>
      </c>
      <c r="AD112" s="24">
        <f t="shared" si="170"/>
        <v>0</v>
      </c>
      <c r="AE112" s="25">
        <f>AD112/AC112*100</f>
        <v>0</v>
      </c>
      <c r="AF112" s="24">
        <f t="shared" si="170"/>
        <v>1582</v>
      </c>
      <c r="AG112" s="24">
        <f t="shared" si="170"/>
        <v>0</v>
      </c>
      <c r="AH112" s="25">
        <f>AG112/AF112*100</f>
        <v>0</v>
      </c>
      <c r="AI112" s="24">
        <f t="shared" si="170"/>
        <v>2073</v>
      </c>
      <c r="AJ112" s="24">
        <f t="shared" si="170"/>
        <v>0</v>
      </c>
      <c r="AK112" s="25">
        <f>AJ112/AI112*100</f>
        <v>0</v>
      </c>
      <c r="AL112" s="24">
        <f t="shared" si="170"/>
        <v>1474</v>
      </c>
      <c r="AM112" s="24">
        <f t="shared" si="170"/>
        <v>0</v>
      </c>
      <c r="AN112" s="25">
        <f>AM112/AL112*100</f>
        <v>0</v>
      </c>
      <c r="AO112" s="24">
        <f t="shared" si="170"/>
        <v>1773</v>
      </c>
      <c r="AP112" s="24"/>
      <c r="AQ112" s="22">
        <f t="shared" ref="AQ112:AQ115" si="171">AP112/AO112</f>
        <v>0</v>
      </c>
      <c r="AR112" s="36"/>
      <c r="AS112" s="36"/>
      <c r="AT112" s="90">
        <f t="shared" si="119"/>
        <v>1</v>
      </c>
      <c r="AU112" s="39">
        <f t="shared" si="120"/>
        <v>9267</v>
      </c>
      <c r="AV112" s="39">
        <f t="shared" si="121"/>
        <v>12878</v>
      </c>
      <c r="AW112" s="39">
        <f t="shared" si="122"/>
        <v>7054.4</v>
      </c>
      <c r="AX112" s="39">
        <f t="shared" si="123"/>
        <v>5320</v>
      </c>
    </row>
    <row r="113" spans="1:50" ht="15.75">
      <c r="A113" s="117"/>
      <c r="B113" s="117"/>
      <c r="C113" s="117"/>
      <c r="D113" s="38" t="s">
        <v>23</v>
      </c>
      <c r="E113" s="24">
        <f t="shared" si="137"/>
        <v>0</v>
      </c>
      <c r="F113" s="70">
        <f t="shared" si="137"/>
        <v>0</v>
      </c>
      <c r="G113" s="25"/>
      <c r="H113" s="24"/>
      <c r="I113" s="24"/>
      <c r="J113" s="25"/>
      <c r="K113" s="24"/>
      <c r="L113" s="24"/>
      <c r="M113" s="25"/>
      <c r="N113" s="24"/>
      <c r="O113" s="24"/>
      <c r="P113" s="25"/>
      <c r="Q113" s="24"/>
      <c r="R113" s="24"/>
      <c r="S113" s="25"/>
      <c r="T113" s="24"/>
      <c r="U113" s="24"/>
      <c r="V113" s="25"/>
      <c r="W113" s="24"/>
      <c r="X113" s="24"/>
      <c r="Y113" s="25"/>
      <c r="Z113" s="24"/>
      <c r="AA113" s="24"/>
      <c r="AB113" s="25"/>
      <c r="AC113" s="24"/>
      <c r="AD113" s="24"/>
      <c r="AE113" s="25"/>
      <c r="AF113" s="24"/>
      <c r="AG113" s="24"/>
      <c r="AH113" s="25"/>
      <c r="AI113" s="24"/>
      <c r="AJ113" s="24"/>
      <c r="AK113" s="25"/>
      <c r="AL113" s="24"/>
      <c r="AM113" s="24"/>
      <c r="AN113" s="25"/>
      <c r="AO113" s="24"/>
      <c r="AP113" s="24"/>
      <c r="AQ113" s="22"/>
      <c r="AR113" s="36"/>
      <c r="AS113" s="36"/>
      <c r="AT113" s="90"/>
      <c r="AU113" s="39">
        <f t="shared" si="120"/>
        <v>0</v>
      </c>
      <c r="AV113" s="39">
        <f t="shared" si="121"/>
        <v>0</v>
      </c>
      <c r="AW113" s="39">
        <f t="shared" si="122"/>
        <v>0</v>
      </c>
      <c r="AX113" s="39">
        <f t="shared" si="123"/>
        <v>0</v>
      </c>
    </row>
    <row r="114" spans="1:50" ht="24">
      <c r="A114" s="117"/>
      <c r="B114" s="117"/>
      <c r="C114" s="117"/>
      <c r="D114" s="38" t="s">
        <v>5</v>
      </c>
      <c r="E114" s="24">
        <f t="shared" si="137"/>
        <v>100</v>
      </c>
      <c r="F114" s="70">
        <f t="shared" si="137"/>
        <v>0</v>
      </c>
      <c r="G114" s="25"/>
      <c r="H114" s="24"/>
      <c r="I114" s="24"/>
      <c r="J114" s="25"/>
      <c r="K114" s="24"/>
      <c r="L114" s="24"/>
      <c r="M114" s="25"/>
      <c r="N114" s="24"/>
      <c r="O114" s="24"/>
      <c r="P114" s="25"/>
      <c r="Q114" s="24">
        <v>100</v>
      </c>
      <c r="R114" s="24"/>
      <c r="S114" s="25"/>
      <c r="T114" s="24"/>
      <c r="U114" s="24"/>
      <c r="V114" s="25"/>
      <c r="W114" s="24"/>
      <c r="X114" s="24"/>
      <c r="Y114" s="25"/>
      <c r="Z114" s="24"/>
      <c r="AA114" s="24"/>
      <c r="AB114" s="25"/>
      <c r="AC114" s="24"/>
      <c r="AD114" s="24"/>
      <c r="AE114" s="25"/>
      <c r="AF114" s="24"/>
      <c r="AG114" s="24"/>
      <c r="AH114" s="25"/>
      <c r="AI114" s="24"/>
      <c r="AJ114" s="24"/>
      <c r="AK114" s="25"/>
      <c r="AL114" s="24"/>
      <c r="AM114" s="24"/>
      <c r="AN114" s="25"/>
      <c r="AO114" s="24"/>
      <c r="AP114" s="24"/>
      <c r="AQ114" s="22"/>
      <c r="AR114" s="36"/>
      <c r="AS114" s="36"/>
      <c r="AT114" s="90"/>
      <c r="AU114" s="39">
        <f t="shared" si="120"/>
        <v>0</v>
      </c>
      <c r="AV114" s="39">
        <f t="shared" si="121"/>
        <v>100</v>
      </c>
      <c r="AW114" s="39">
        <f t="shared" si="122"/>
        <v>0</v>
      </c>
      <c r="AX114" s="39">
        <f t="shared" si="123"/>
        <v>0</v>
      </c>
    </row>
    <row r="115" spans="1:50" ht="73.5" customHeight="1">
      <c r="A115" s="117"/>
      <c r="B115" s="117"/>
      <c r="C115" s="117"/>
      <c r="D115" s="38" t="s">
        <v>49</v>
      </c>
      <c r="E115" s="24">
        <f t="shared" si="137"/>
        <v>34419.4</v>
      </c>
      <c r="F115" s="24">
        <f t="shared" si="137"/>
        <v>9267</v>
      </c>
      <c r="G115" s="25">
        <f t="shared" ref="G115" si="172">F115/E115*100</f>
        <v>26.923769734510188</v>
      </c>
      <c r="H115" s="24">
        <v>2380</v>
      </c>
      <c r="I115" s="24">
        <v>2380</v>
      </c>
      <c r="J115" s="25">
        <f t="shared" ref="J115" si="173">I115/H115*100</f>
        <v>100</v>
      </c>
      <c r="K115" s="24">
        <v>3445</v>
      </c>
      <c r="L115" s="24">
        <v>3445</v>
      </c>
      <c r="M115" s="25">
        <f t="shared" si="160"/>
        <v>100</v>
      </c>
      <c r="N115" s="24">
        <v>3442</v>
      </c>
      <c r="O115" s="24">
        <v>3442</v>
      </c>
      <c r="P115" s="25">
        <f t="shared" ref="P115" si="174">O115/N115*100</f>
        <v>100</v>
      </c>
      <c r="Q115" s="24">
        <v>4158</v>
      </c>
      <c r="R115" s="24"/>
      <c r="S115" s="25">
        <f t="shared" ref="S115" si="175">R115/Q115*100</f>
        <v>0</v>
      </c>
      <c r="T115" s="24">
        <v>4274</v>
      </c>
      <c r="U115" s="24"/>
      <c r="V115" s="25">
        <f t="shared" ref="V115" si="176">U115/T115*100</f>
        <v>0</v>
      </c>
      <c r="W115" s="24">
        <v>4346</v>
      </c>
      <c r="X115" s="24"/>
      <c r="Y115" s="25">
        <f t="shared" ref="Y115" si="177">X115/W115*100</f>
        <v>0</v>
      </c>
      <c r="Z115" s="24">
        <v>3234</v>
      </c>
      <c r="AA115" s="24"/>
      <c r="AB115" s="25">
        <f t="shared" ref="AB115" si="178">AA115/Z115*100</f>
        <v>0</v>
      </c>
      <c r="AC115" s="24">
        <v>2238.4</v>
      </c>
      <c r="AD115" s="24"/>
      <c r="AE115" s="25">
        <f t="shared" ref="AE115" si="179">AD115/AC115*100</f>
        <v>0</v>
      </c>
      <c r="AF115" s="24">
        <v>1582</v>
      </c>
      <c r="AG115" s="24"/>
      <c r="AH115" s="25">
        <f t="shared" ref="AH115" si="180">AG115/AF115*100</f>
        <v>0</v>
      </c>
      <c r="AI115" s="24">
        <v>2073</v>
      </c>
      <c r="AJ115" s="24"/>
      <c r="AK115" s="25">
        <f t="shared" ref="AK115" si="181">AJ115/AI115*100</f>
        <v>0</v>
      </c>
      <c r="AL115" s="24">
        <v>1474</v>
      </c>
      <c r="AM115" s="24"/>
      <c r="AN115" s="25">
        <f t="shared" ref="AN115" si="182">AM115/AL115*100</f>
        <v>0</v>
      </c>
      <c r="AO115" s="24">
        <v>1773</v>
      </c>
      <c r="AP115" s="24"/>
      <c r="AQ115" s="22">
        <f t="shared" si="171"/>
        <v>0</v>
      </c>
      <c r="AR115" s="95" t="s">
        <v>154</v>
      </c>
      <c r="AS115" s="36"/>
      <c r="AT115" s="90">
        <f t="shared" si="119"/>
        <v>1</v>
      </c>
      <c r="AU115" s="39">
        <f t="shared" si="120"/>
        <v>9267</v>
      </c>
      <c r="AV115" s="39">
        <f t="shared" si="121"/>
        <v>12778</v>
      </c>
      <c r="AW115" s="39">
        <f t="shared" si="122"/>
        <v>7054.4</v>
      </c>
      <c r="AX115" s="39">
        <f t="shared" si="123"/>
        <v>5320</v>
      </c>
    </row>
    <row r="116" spans="1:50" ht="15.75">
      <c r="A116" s="117"/>
      <c r="B116" s="117"/>
      <c r="C116" s="117"/>
      <c r="D116" s="38" t="s">
        <v>24</v>
      </c>
      <c r="E116" s="24">
        <f t="shared" si="137"/>
        <v>0</v>
      </c>
      <c r="F116" s="24">
        <f t="shared" si="137"/>
        <v>0</v>
      </c>
      <c r="G116" s="25"/>
      <c r="H116" s="24"/>
      <c r="I116" s="24"/>
      <c r="J116" s="24"/>
      <c r="K116" s="24"/>
      <c r="L116" s="24"/>
      <c r="M116" s="25"/>
      <c r="N116" s="24"/>
      <c r="O116" s="24"/>
      <c r="P116" s="24"/>
      <c r="Q116" s="24"/>
      <c r="R116" s="24"/>
      <c r="S116" s="24"/>
      <c r="T116" s="24"/>
      <c r="U116" s="24"/>
      <c r="V116" s="25"/>
      <c r="W116" s="24"/>
      <c r="X116" s="24"/>
      <c r="Y116" s="24"/>
      <c r="Z116" s="24"/>
      <c r="AA116" s="24"/>
      <c r="AB116" s="24"/>
      <c r="AC116" s="24"/>
      <c r="AD116" s="24"/>
      <c r="AE116" s="25"/>
      <c r="AF116" s="24"/>
      <c r="AG116" s="24"/>
      <c r="AH116" s="24"/>
      <c r="AI116" s="24"/>
      <c r="AJ116" s="24"/>
      <c r="AK116" s="24"/>
      <c r="AL116" s="24"/>
      <c r="AM116" s="24"/>
      <c r="AN116" s="25"/>
      <c r="AO116" s="24"/>
      <c r="AP116" s="24"/>
      <c r="AQ116" s="24"/>
      <c r="AR116" s="36"/>
      <c r="AS116" s="36"/>
      <c r="AT116" s="90"/>
      <c r="AU116" s="39">
        <f t="shared" si="120"/>
        <v>0</v>
      </c>
      <c r="AV116" s="39">
        <f t="shared" si="121"/>
        <v>0</v>
      </c>
      <c r="AW116" s="39">
        <f t="shared" si="122"/>
        <v>0</v>
      </c>
      <c r="AX116" s="39">
        <f t="shared" si="123"/>
        <v>0</v>
      </c>
    </row>
    <row r="117" spans="1:50" ht="15.75">
      <c r="A117" s="117" t="s">
        <v>69</v>
      </c>
      <c r="B117" s="117" t="s">
        <v>104</v>
      </c>
      <c r="C117" s="117" t="s">
        <v>7</v>
      </c>
      <c r="D117" s="38" t="s">
        <v>4</v>
      </c>
      <c r="E117" s="24">
        <f t="shared" si="137"/>
        <v>39295.9</v>
      </c>
      <c r="F117" s="24">
        <f t="shared" si="137"/>
        <v>11737.3</v>
      </c>
      <c r="G117" s="25">
        <f>F117/E117*100</f>
        <v>29.869019414239141</v>
      </c>
      <c r="H117" s="24">
        <f>H118+H119+H120+H121</f>
        <v>189</v>
      </c>
      <c r="I117" s="24">
        <f>I118+I119+I120+I121</f>
        <v>107.7</v>
      </c>
      <c r="J117" s="25">
        <f>I117/H117*100</f>
        <v>56.984126984126981</v>
      </c>
      <c r="K117" s="24">
        <f t="shared" ref="K117:AO117" si="183">K118+K119+K120+K121</f>
        <v>6804</v>
      </c>
      <c r="L117" s="24">
        <f t="shared" si="183"/>
        <v>6956.5</v>
      </c>
      <c r="M117" s="25">
        <f t="shared" si="160"/>
        <v>102.24132863021751</v>
      </c>
      <c r="N117" s="24">
        <f t="shared" si="183"/>
        <v>4745</v>
      </c>
      <c r="O117" s="24">
        <f t="shared" si="183"/>
        <v>4673.1000000000004</v>
      </c>
      <c r="P117" s="25">
        <f>O117/N117*100</f>
        <v>98.484720758693371</v>
      </c>
      <c r="Q117" s="24">
        <f t="shared" si="183"/>
        <v>4379</v>
      </c>
      <c r="R117" s="24">
        <f t="shared" si="183"/>
        <v>0</v>
      </c>
      <c r="S117" s="25">
        <f>R117/Q117*100</f>
        <v>0</v>
      </c>
      <c r="T117" s="24">
        <f t="shared" si="183"/>
        <v>4479</v>
      </c>
      <c r="U117" s="24">
        <f t="shared" si="183"/>
        <v>0</v>
      </c>
      <c r="V117" s="25">
        <f>U117/T117*100</f>
        <v>0</v>
      </c>
      <c r="W117" s="24">
        <f t="shared" si="183"/>
        <v>956</v>
      </c>
      <c r="X117" s="24">
        <f t="shared" si="183"/>
        <v>0</v>
      </c>
      <c r="Y117" s="25">
        <f>X117/W117*100</f>
        <v>0</v>
      </c>
      <c r="Z117" s="24">
        <f t="shared" si="183"/>
        <v>86</v>
      </c>
      <c r="AA117" s="24">
        <f t="shared" si="183"/>
        <v>0</v>
      </c>
      <c r="AB117" s="22"/>
      <c r="AC117" s="24">
        <f t="shared" si="183"/>
        <v>86</v>
      </c>
      <c r="AD117" s="24">
        <f t="shared" si="183"/>
        <v>0</v>
      </c>
      <c r="AE117" s="25"/>
      <c r="AF117" s="24">
        <f t="shared" si="183"/>
        <v>3585</v>
      </c>
      <c r="AG117" s="24">
        <f t="shared" si="183"/>
        <v>0</v>
      </c>
      <c r="AH117" s="25">
        <f>AG117/AF117*100</f>
        <v>0</v>
      </c>
      <c r="AI117" s="24">
        <f t="shared" si="183"/>
        <v>4405</v>
      </c>
      <c r="AJ117" s="24">
        <f t="shared" si="183"/>
        <v>0</v>
      </c>
      <c r="AK117" s="25">
        <f>AJ117/AI117*100</f>
        <v>0</v>
      </c>
      <c r="AL117" s="24">
        <f t="shared" si="183"/>
        <v>4410</v>
      </c>
      <c r="AM117" s="24">
        <f t="shared" si="183"/>
        <v>0</v>
      </c>
      <c r="AN117" s="25">
        <f>AM117/AL117*100</f>
        <v>0</v>
      </c>
      <c r="AO117" s="24">
        <f t="shared" si="183"/>
        <v>5171.8999999999996</v>
      </c>
      <c r="AP117" s="24"/>
      <c r="AQ117" s="22">
        <f t="shared" ref="AQ117:AQ120" si="184">AP117/AO117</f>
        <v>0</v>
      </c>
      <c r="AR117" s="36"/>
      <c r="AS117" s="36"/>
      <c r="AT117" s="90">
        <f t="shared" si="119"/>
        <v>0.99994036462770486</v>
      </c>
      <c r="AU117" s="39">
        <f t="shared" si="120"/>
        <v>11738</v>
      </c>
      <c r="AV117" s="39">
        <f t="shared" si="121"/>
        <v>9814</v>
      </c>
      <c r="AW117" s="39">
        <f t="shared" si="122"/>
        <v>3757</v>
      </c>
      <c r="AX117" s="39">
        <f t="shared" si="123"/>
        <v>13986.9</v>
      </c>
    </row>
    <row r="118" spans="1:50" ht="15.75">
      <c r="A118" s="117"/>
      <c r="B118" s="117"/>
      <c r="C118" s="117"/>
      <c r="D118" s="38" t="s">
        <v>23</v>
      </c>
      <c r="E118" s="24">
        <f t="shared" si="137"/>
        <v>0</v>
      </c>
      <c r="F118" s="24">
        <f t="shared" si="137"/>
        <v>0</v>
      </c>
      <c r="G118" s="25"/>
      <c r="H118" s="24"/>
      <c r="I118" s="24"/>
      <c r="J118" s="25"/>
      <c r="K118" s="24"/>
      <c r="L118" s="24"/>
      <c r="M118" s="25"/>
      <c r="N118" s="24"/>
      <c r="O118" s="24"/>
      <c r="P118" s="25"/>
      <c r="Q118" s="24"/>
      <c r="R118" s="24"/>
      <c r="S118" s="25"/>
      <c r="T118" s="24"/>
      <c r="U118" s="24"/>
      <c r="V118" s="25"/>
      <c r="W118" s="24"/>
      <c r="X118" s="24"/>
      <c r="Y118" s="25"/>
      <c r="Z118" s="24"/>
      <c r="AA118" s="24"/>
      <c r="AB118" s="22"/>
      <c r="AC118" s="24"/>
      <c r="AD118" s="24"/>
      <c r="AE118" s="25"/>
      <c r="AF118" s="24"/>
      <c r="AG118" s="24"/>
      <c r="AH118" s="25"/>
      <c r="AI118" s="24"/>
      <c r="AJ118" s="24"/>
      <c r="AK118" s="25"/>
      <c r="AL118" s="24"/>
      <c r="AM118" s="24"/>
      <c r="AN118" s="25"/>
      <c r="AO118" s="24"/>
      <c r="AP118" s="24"/>
      <c r="AQ118" s="22"/>
      <c r="AR118" s="36"/>
      <c r="AS118" s="36"/>
      <c r="AT118" s="90"/>
      <c r="AU118" s="39">
        <f t="shared" si="120"/>
        <v>0</v>
      </c>
      <c r="AV118" s="39">
        <f t="shared" si="121"/>
        <v>0</v>
      </c>
      <c r="AW118" s="39">
        <f t="shared" si="122"/>
        <v>0</v>
      </c>
      <c r="AX118" s="39">
        <f t="shared" si="123"/>
        <v>0</v>
      </c>
    </row>
    <row r="119" spans="1:50" ht="24">
      <c r="A119" s="117"/>
      <c r="B119" s="117"/>
      <c r="C119" s="117"/>
      <c r="D119" s="38" t="s">
        <v>5</v>
      </c>
      <c r="E119" s="24">
        <f t="shared" si="137"/>
        <v>0</v>
      </c>
      <c r="F119" s="24">
        <f t="shared" si="137"/>
        <v>0</v>
      </c>
      <c r="G119" s="25"/>
      <c r="H119" s="24"/>
      <c r="I119" s="24"/>
      <c r="J119" s="25"/>
      <c r="K119" s="24"/>
      <c r="L119" s="24"/>
      <c r="M119" s="25"/>
      <c r="N119" s="24"/>
      <c r="O119" s="24"/>
      <c r="P119" s="25"/>
      <c r="Q119" s="24"/>
      <c r="R119" s="24"/>
      <c r="S119" s="25"/>
      <c r="T119" s="24"/>
      <c r="U119" s="24"/>
      <c r="V119" s="25"/>
      <c r="W119" s="24"/>
      <c r="X119" s="24"/>
      <c r="Y119" s="25"/>
      <c r="Z119" s="24"/>
      <c r="AA119" s="24"/>
      <c r="AB119" s="22"/>
      <c r="AC119" s="24"/>
      <c r="AD119" s="24"/>
      <c r="AE119" s="25"/>
      <c r="AF119" s="24"/>
      <c r="AG119" s="24"/>
      <c r="AH119" s="25"/>
      <c r="AI119" s="24"/>
      <c r="AJ119" s="24"/>
      <c r="AK119" s="25"/>
      <c r="AL119" s="24"/>
      <c r="AM119" s="24"/>
      <c r="AN119" s="25"/>
      <c r="AO119" s="24"/>
      <c r="AP119" s="24"/>
      <c r="AQ119" s="22"/>
      <c r="AR119" s="36"/>
      <c r="AS119" s="36"/>
      <c r="AT119" s="90"/>
      <c r="AU119" s="39">
        <f t="shared" si="120"/>
        <v>0</v>
      </c>
      <c r="AV119" s="39">
        <f t="shared" si="121"/>
        <v>0</v>
      </c>
      <c r="AW119" s="39">
        <f t="shared" si="122"/>
        <v>0</v>
      </c>
      <c r="AX119" s="39">
        <f t="shared" si="123"/>
        <v>0</v>
      </c>
    </row>
    <row r="120" spans="1:50" ht="60.75" customHeight="1">
      <c r="A120" s="117"/>
      <c r="B120" s="117"/>
      <c r="C120" s="117"/>
      <c r="D120" s="38" t="s">
        <v>49</v>
      </c>
      <c r="E120" s="24">
        <f t="shared" si="137"/>
        <v>39295.9</v>
      </c>
      <c r="F120" s="24">
        <f t="shared" si="137"/>
        <v>11737.3</v>
      </c>
      <c r="G120" s="25">
        <f t="shared" ref="G120" si="185">F120/E120*100</f>
        <v>29.869019414239141</v>
      </c>
      <c r="H120" s="24">
        <v>189</v>
      </c>
      <c r="I120" s="24">
        <v>107.7</v>
      </c>
      <c r="J120" s="25">
        <f t="shared" ref="J120" si="186">I120/H120*100</f>
        <v>56.984126984126981</v>
      </c>
      <c r="K120" s="24">
        <v>6804</v>
      </c>
      <c r="L120" s="24">
        <v>6956.5</v>
      </c>
      <c r="M120" s="25">
        <f t="shared" si="160"/>
        <v>102.24132863021751</v>
      </c>
      <c r="N120" s="24">
        <f>4439+306</f>
        <v>4745</v>
      </c>
      <c r="O120" s="24">
        <v>4673.1000000000004</v>
      </c>
      <c r="P120" s="25">
        <f t="shared" ref="P120" si="187">O120/N120*100</f>
        <v>98.484720758693371</v>
      </c>
      <c r="Q120" s="24">
        <v>4379</v>
      </c>
      <c r="R120" s="24"/>
      <c r="S120" s="25">
        <f t="shared" ref="S120" si="188">R120/Q120*100</f>
        <v>0</v>
      </c>
      <c r="T120" s="24">
        <v>4479</v>
      </c>
      <c r="U120" s="24"/>
      <c r="V120" s="25">
        <f t="shared" ref="V120" si="189">U120/T120*100</f>
        <v>0</v>
      </c>
      <c r="W120" s="24">
        <v>956</v>
      </c>
      <c r="X120" s="24"/>
      <c r="Y120" s="25">
        <f t="shared" ref="Y120" si="190">X120/W120*100</f>
        <v>0</v>
      </c>
      <c r="Z120" s="24">
        <v>86</v>
      </c>
      <c r="AA120" s="24"/>
      <c r="AB120" s="22"/>
      <c r="AC120" s="24">
        <v>86</v>
      </c>
      <c r="AD120" s="24"/>
      <c r="AE120" s="25"/>
      <c r="AF120" s="24">
        <v>3585</v>
      </c>
      <c r="AG120" s="24"/>
      <c r="AH120" s="25">
        <f t="shared" ref="AH120" si="191">AG120/AF120*100</f>
        <v>0</v>
      </c>
      <c r="AI120" s="24">
        <v>4405</v>
      </c>
      <c r="AJ120" s="24"/>
      <c r="AK120" s="25">
        <f t="shared" ref="AK120" si="192">AJ120/AI120*100</f>
        <v>0</v>
      </c>
      <c r="AL120" s="24">
        <v>4410</v>
      </c>
      <c r="AM120" s="24"/>
      <c r="AN120" s="25">
        <f t="shared" ref="AN120" si="193">AM120/AL120*100</f>
        <v>0</v>
      </c>
      <c r="AO120" s="24">
        <f>5477.9-306</f>
        <v>5171.8999999999996</v>
      </c>
      <c r="AP120" s="24"/>
      <c r="AQ120" s="22">
        <f t="shared" si="184"/>
        <v>0</v>
      </c>
      <c r="AR120" s="95" t="s">
        <v>155</v>
      </c>
      <c r="AS120" s="95"/>
      <c r="AT120" s="90">
        <f t="shared" si="119"/>
        <v>0.99994036462770486</v>
      </c>
      <c r="AU120" s="39">
        <f t="shared" si="120"/>
        <v>11738</v>
      </c>
      <c r="AV120" s="39">
        <f t="shared" si="121"/>
        <v>9814</v>
      </c>
      <c r="AW120" s="39">
        <f t="shared" si="122"/>
        <v>3757</v>
      </c>
      <c r="AX120" s="39">
        <f t="shared" si="123"/>
        <v>13986.9</v>
      </c>
    </row>
    <row r="121" spans="1:50" ht="15.75">
      <c r="A121" s="117"/>
      <c r="B121" s="117"/>
      <c r="C121" s="117"/>
      <c r="D121" s="38" t="s">
        <v>24</v>
      </c>
      <c r="E121" s="24">
        <f t="shared" si="137"/>
        <v>0</v>
      </c>
      <c r="F121" s="24">
        <f t="shared" si="137"/>
        <v>0</v>
      </c>
      <c r="G121" s="25"/>
      <c r="H121" s="24"/>
      <c r="I121" s="24"/>
      <c r="J121" s="24"/>
      <c r="K121" s="24"/>
      <c r="L121" s="24"/>
      <c r="M121" s="25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5"/>
      <c r="AL121" s="24"/>
      <c r="AM121" s="24"/>
      <c r="AN121" s="24"/>
      <c r="AO121" s="24"/>
      <c r="AP121" s="24"/>
      <c r="AQ121" s="24"/>
      <c r="AR121" s="36"/>
      <c r="AS121" s="36"/>
      <c r="AT121" s="90"/>
      <c r="AU121" s="39">
        <f t="shared" si="120"/>
        <v>0</v>
      </c>
      <c r="AV121" s="39">
        <f t="shared" si="121"/>
        <v>0</v>
      </c>
      <c r="AW121" s="39">
        <f t="shared" si="122"/>
        <v>0</v>
      </c>
      <c r="AX121" s="39">
        <f t="shared" si="123"/>
        <v>0</v>
      </c>
    </row>
    <row r="122" spans="1:50" ht="15.75">
      <c r="A122" s="117" t="s">
        <v>70</v>
      </c>
      <c r="B122" s="117" t="s">
        <v>105</v>
      </c>
      <c r="C122" s="117" t="s">
        <v>7</v>
      </c>
      <c r="D122" s="38" t="s">
        <v>4</v>
      </c>
      <c r="E122" s="24">
        <f t="shared" si="137"/>
        <v>3858.4</v>
      </c>
      <c r="F122" s="24">
        <f t="shared" si="137"/>
        <v>0</v>
      </c>
      <c r="G122" s="25">
        <f>F122/E122*100</f>
        <v>0</v>
      </c>
      <c r="H122" s="24">
        <f>H123+H124+H125+H126</f>
        <v>0</v>
      </c>
      <c r="I122" s="24"/>
      <c r="J122" s="22"/>
      <c r="K122" s="24">
        <f t="shared" ref="K122:AO122" si="194">K123+K124+K125+K126</f>
        <v>0</v>
      </c>
      <c r="L122" s="24">
        <f t="shared" si="194"/>
        <v>0</v>
      </c>
      <c r="M122" s="25"/>
      <c r="N122" s="24">
        <f t="shared" si="194"/>
        <v>0</v>
      </c>
      <c r="O122" s="24">
        <f t="shared" si="194"/>
        <v>0</v>
      </c>
      <c r="P122" s="25"/>
      <c r="Q122" s="24">
        <f t="shared" si="194"/>
        <v>1593.9</v>
      </c>
      <c r="R122" s="24">
        <f t="shared" si="194"/>
        <v>0</v>
      </c>
      <c r="S122" s="25">
        <f>R122/Q122*100</f>
        <v>0</v>
      </c>
      <c r="T122" s="24">
        <f t="shared" si="194"/>
        <v>873.1</v>
      </c>
      <c r="U122" s="24">
        <f t="shared" si="194"/>
        <v>0</v>
      </c>
      <c r="V122" s="25">
        <f>U122/T122*100</f>
        <v>0</v>
      </c>
      <c r="W122" s="24">
        <f t="shared" si="194"/>
        <v>202</v>
      </c>
      <c r="X122" s="24">
        <f t="shared" si="194"/>
        <v>0</v>
      </c>
      <c r="Y122" s="25">
        <f>X122/W122*100</f>
        <v>0</v>
      </c>
      <c r="Z122" s="24">
        <f t="shared" si="194"/>
        <v>928.4</v>
      </c>
      <c r="AA122" s="24">
        <f t="shared" si="194"/>
        <v>0</v>
      </c>
      <c r="AB122" s="25">
        <f>AA122/Z122*100</f>
        <v>0</v>
      </c>
      <c r="AC122" s="24">
        <f t="shared" si="194"/>
        <v>0</v>
      </c>
      <c r="AD122" s="24">
        <f t="shared" si="194"/>
        <v>0</v>
      </c>
      <c r="AE122" s="25" t="e">
        <f>AD122/AC122*100</f>
        <v>#DIV/0!</v>
      </c>
      <c r="AF122" s="24">
        <f t="shared" si="194"/>
        <v>0</v>
      </c>
      <c r="AG122" s="24"/>
      <c r="AH122" s="22"/>
      <c r="AI122" s="24">
        <f t="shared" si="194"/>
        <v>129</v>
      </c>
      <c r="AJ122" s="24">
        <f t="shared" si="194"/>
        <v>0</v>
      </c>
      <c r="AK122" s="25">
        <f>AJ122/AI122*100</f>
        <v>0</v>
      </c>
      <c r="AL122" s="24">
        <f t="shared" si="194"/>
        <v>0</v>
      </c>
      <c r="AM122" s="24">
        <f t="shared" si="194"/>
        <v>0</v>
      </c>
      <c r="AN122" s="25" t="e">
        <f>AM122/AL122*100</f>
        <v>#DIV/0!</v>
      </c>
      <c r="AO122" s="24">
        <f t="shared" si="194"/>
        <v>132</v>
      </c>
      <c r="AP122" s="24"/>
      <c r="AQ122" s="22">
        <f t="shared" ref="AQ122:AQ124" si="195">AP122/AO122</f>
        <v>0</v>
      </c>
      <c r="AR122" s="36"/>
      <c r="AS122" s="36"/>
      <c r="AT122" s="90"/>
      <c r="AU122" s="39">
        <f t="shared" si="120"/>
        <v>0</v>
      </c>
      <c r="AV122" s="39">
        <f t="shared" si="121"/>
        <v>2669</v>
      </c>
      <c r="AW122" s="39">
        <f t="shared" si="122"/>
        <v>928.4</v>
      </c>
      <c r="AX122" s="39">
        <f t="shared" si="123"/>
        <v>261</v>
      </c>
    </row>
    <row r="123" spans="1:50" ht="15.75">
      <c r="A123" s="117"/>
      <c r="B123" s="117"/>
      <c r="C123" s="117"/>
      <c r="D123" s="38" t="s">
        <v>23</v>
      </c>
      <c r="E123" s="24">
        <f t="shared" si="137"/>
        <v>0</v>
      </c>
      <c r="F123" s="24">
        <f t="shared" si="137"/>
        <v>0</v>
      </c>
      <c r="G123" s="25"/>
      <c r="H123" s="24"/>
      <c r="I123" s="24"/>
      <c r="J123" s="22"/>
      <c r="K123" s="24"/>
      <c r="L123" s="24"/>
      <c r="M123" s="25"/>
      <c r="N123" s="24"/>
      <c r="O123" s="24"/>
      <c r="P123" s="25"/>
      <c r="Q123" s="24"/>
      <c r="R123" s="24"/>
      <c r="S123" s="25"/>
      <c r="T123" s="24"/>
      <c r="U123" s="24"/>
      <c r="V123" s="25"/>
      <c r="W123" s="24"/>
      <c r="X123" s="24"/>
      <c r="Y123" s="25"/>
      <c r="Z123" s="24"/>
      <c r="AA123" s="24"/>
      <c r="AB123" s="25"/>
      <c r="AC123" s="24"/>
      <c r="AD123" s="24"/>
      <c r="AE123" s="25"/>
      <c r="AF123" s="24"/>
      <c r="AG123" s="24"/>
      <c r="AH123" s="22"/>
      <c r="AI123" s="24"/>
      <c r="AJ123" s="24"/>
      <c r="AK123" s="25"/>
      <c r="AL123" s="24"/>
      <c r="AM123" s="24"/>
      <c r="AN123" s="25"/>
      <c r="AO123" s="24"/>
      <c r="AP123" s="24"/>
      <c r="AQ123" s="22"/>
      <c r="AR123" s="36"/>
      <c r="AS123" s="36"/>
      <c r="AT123" s="90"/>
      <c r="AU123" s="39">
        <f t="shared" si="120"/>
        <v>0</v>
      </c>
      <c r="AV123" s="39">
        <f t="shared" si="121"/>
        <v>0</v>
      </c>
      <c r="AW123" s="39">
        <f t="shared" si="122"/>
        <v>0</v>
      </c>
      <c r="AX123" s="39">
        <f t="shared" si="123"/>
        <v>0</v>
      </c>
    </row>
    <row r="124" spans="1:50" ht="24">
      <c r="A124" s="117"/>
      <c r="B124" s="117"/>
      <c r="C124" s="117"/>
      <c r="D124" s="38" t="s">
        <v>5</v>
      </c>
      <c r="E124" s="24">
        <f t="shared" si="137"/>
        <v>3858.4</v>
      </c>
      <c r="F124" s="24">
        <f t="shared" si="137"/>
        <v>0</v>
      </c>
      <c r="G124" s="25">
        <f>F124/E124*100</f>
        <v>0</v>
      </c>
      <c r="H124" s="25"/>
      <c r="I124" s="25"/>
      <c r="J124" s="22"/>
      <c r="K124" s="25"/>
      <c r="L124" s="25"/>
      <c r="M124" s="25"/>
      <c r="N124" s="25"/>
      <c r="O124" s="25"/>
      <c r="P124" s="25"/>
      <c r="Q124" s="25">
        <f>417.9+42+24+1110</f>
        <v>1593.9</v>
      </c>
      <c r="R124" s="25"/>
      <c r="S124" s="25">
        <f>R124/Q124*100</f>
        <v>0</v>
      </c>
      <c r="T124" s="25">
        <f>73.1+800</f>
        <v>873.1</v>
      </c>
      <c r="U124" s="25"/>
      <c r="V124" s="25">
        <f>U124/T124*100</f>
        <v>0</v>
      </c>
      <c r="W124" s="25">
        <v>202</v>
      </c>
      <c r="X124" s="25"/>
      <c r="Y124" s="25">
        <f>X124/W124*100</f>
        <v>0</v>
      </c>
      <c r="Z124" s="25">
        <f>72+42+15+799.4</f>
        <v>928.4</v>
      </c>
      <c r="AA124" s="25"/>
      <c r="AB124" s="25">
        <f>AA124/Z124*100</f>
        <v>0</v>
      </c>
      <c r="AC124" s="25"/>
      <c r="AD124" s="25"/>
      <c r="AE124" s="25" t="e">
        <f>AD124/AC124*100</f>
        <v>#DIV/0!</v>
      </c>
      <c r="AF124" s="25"/>
      <c r="AG124" s="25"/>
      <c r="AH124" s="22"/>
      <c r="AI124" s="25">
        <f>72+42+15</f>
        <v>129</v>
      </c>
      <c r="AJ124" s="25"/>
      <c r="AK124" s="25">
        <f>AJ124/AI124*100</f>
        <v>0</v>
      </c>
      <c r="AL124" s="25"/>
      <c r="AM124" s="25"/>
      <c r="AN124" s="25" t="e">
        <f>AM124/AL124*100</f>
        <v>#DIV/0!</v>
      </c>
      <c r="AO124" s="25">
        <f>75+42+15</f>
        <v>132</v>
      </c>
      <c r="AP124" s="25"/>
      <c r="AQ124" s="22">
        <f t="shared" si="195"/>
        <v>0</v>
      </c>
      <c r="AR124" s="95"/>
      <c r="AS124" s="96"/>
      <c r="AT124" s="90"/>
      <c r="AU124" s="40">
        <f t="shared" si="120"/>
        <v>0</v>
      </c>
      <c r="AV124" s="39">
        <f t="shared" si="121"/>
        <v>2669</v>
      </c>
      <c r="AW124" s="40">
        <f t="shared" si="122"/>
        <v>928.4</v>
      </c>
      <c r="AX124" s="71">
        <f t="shared" si="123"/>
        <v>261</v>
      </c>
    </row>
    <row r="125" spans="1:50" ht="15.75">
      <c r="A125" s="117"/>
      <c r="B125" s="117"/>
      <c r="C125" s="117"/>
      <c r="D125" s="38" t="s">
        <v>49</v>
      </c>
      <c r="E125" s="24">
        <f t="shared" si="137"/>
        <v>0</v>
      </c>
      <c r="F125" s="24">
        <f t="shared" si="137"/>
        <v>0</v>
      </c>
      <c r="G125" s="25"/>
      <c r="H125" s="25"/>
      <c r="I125" s="25"/>
      <c r="J125" s="22"/>
      <c r="K125" s="25"/>
      <c r="L125" s="25"/>
      <c r="M125" s="25"/>
      <c r="N125" s="25"/>
      <c r="O125" s="25"/>
      <c r="P125" s="25"/>
      <c r="Q125" s="25"/>
      <c r="R125" s="25"/>
      <c r="S125" s="22"/>
      <c r="T125" s="25"/>
      <c r="U125" s="25"/>
      <c r="V125" s="25"/>
      <c r="W125" s="25"/>
      <c r="X125" s="25"/>
      <c r="Y125" s="22"/>
      <c r="Z125" s="25"/>
      <c r="AA125" s="25"/>
      <c r="AB125" s="22"/>
      <c r="AC125" s="25"/>
      <c r="AD125" s="25"/>
      <c r="AE125" s="22"/>
      <c r="AF125" s="25"/>
      <c r="AG125" s="25"/>
      <c r="AH125" s="22"/>
      <c r="AI125" s="25"/>
      <c r="AJ125" s="25"/>
      <c r="AK125" s="22"/>
      <c r="AL125" s="25"/>
      <c r="AM125" s="25"/>
      <c r="AN125" s="22"/>
      <c r="AO125" s="25"/>
      <c r="AP125" s="25"/>
      <c r="AQ125" s="22"/>
      <c r="AR125" s="36"/>
      <c r="AS125" s="36"/>
      <c r="AT125" s="90"/>
      <c r="AU125" s="39">
        <f t="shared" si="120"/>
        <v>0</v>
      </c>
      <c r="AV125" s="39">
        <f t="shared" si="121"/>
        <v>0</v>
      </c>
      <c r="AW125" s="39">
        <f t="shared" si="122"/>
        <v>0</v>
      </c>
      <c r="AX125" s="39">
        <f t="shared" si="123"/>
        <v>0</v>
      </c>
    </row>
    <row r="126" spans="1:50" ht="15.75">
      <c r="A126" s="117"/>
      <c r="B126" s="117"/>
      <c r="C126" s="117"/>
      <c r="D126" s="38" t="s">
        <v>24</v>
      </c>
      <c r="E126" s="24">
        <f t="shared" si="137"/>
        <v>0</v>
      </c>
      <c r="F126" s="24">
        <f t="shared" si="137"/>
        <v>0</v>
      </c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36"/>
      <c r="AS126" s="36"/>
      <c r="AT126" s="90"/>
      <c r="AU126" s="39">
        <f t="shared" si="120"/>
        <v>0</v>
      </c>
      <c r="AV126" s="39">
        <f t="shared" si="121"/>
        <v>0</v>
      </c>
      <c r="AW126" s="39">
        <f t="shared" si="122"/>
        <v>0</v>
      </c>
      <c r="AX126" s="39">
        <f t="shared" si="123"/>
        <v>0</v>
      </c>
    </row>
    <row r="127" spans="1:50" ht="15.75">
      <c r="A127" s="125" t="s">
        <v>12</v>
      </c>
      <c r="B127" s="125"/>
      <c r="C127" s="125"/>
      <c r="D127" s="41" t="s">
        <v>4</v>
      </c>
      <c r="E127" s="42">
        <f t="shared" si="137"/>
        <v>799529.1</v>
      </c>
      <c r="F127" s="42">
        <f t="shared" si="137"/>
        <v>141298.5</v>
      </c>
      <c r="G127" s="26">
        <f>F127/E127*100</f>
        <v>17.672715101926872</v>
      </c>
      <c r="H127" s="42">
        <f>H129+H128+H130+H131</f>
        <v>18197.8</v>
      </c>
      <c r="I127" s="42">
        <f>I129+I128+I130+I131</f>
        <v>18116.5</v>
      </c>
      <c r="J127" s="26">
        <f>I127/H127*100</f>
        <v>99.553242699666995</v>
      </c>
      <c r="K127" s="42">
        <f t="shared" ref="K127:AO127" si="196">K129+K128+K130+K131</f>
        <v>62388.5</v>
      </c>
      <c r="L127" s="42">
        <f t="shared" si="196"/>
        <v>62541</v>
      </c>
      <c r="M127" s="26">
        <f t="shared" si="160"/>
        <v>100.24443607395594</v>
      </c>
      <c r="N127" s="42">
        <f t="shared" si="196"/>
        <v>60712.9</v>
      </c>
      <c r="O127" s="42">
        <f t="shared" si="196"/>
        <v>60641</v>
      </c>
      <c r="P127" s="26">
        <f t="shared" ref="P127:P130" si="197">O127/N127*100</f>
        <v>99.881573767683633</v>
      </c>
      <c r="Q127" s="42">
        <f t="shared" si="196"/>
        <v>68564.899999999994</v>
      </c>
      <c r="R127" s="42">
        <f t="shared" si="196"/>
        <v>0</v>
      </c>
      <c r="S127" s="26">
        <f>R127/Q127*100</f>
        <v>0</v>
      </c>
      <c r="T127" s="42">
        <f t="shared" si="196"/>
        <v>86269.1</v>
      </c>
      <c r="U127" s="42">
        <f t="shared" si="196"/>
        <v>0</v>
      </c>
      <c r="V127" s="26">
        <f>U127/T127*100</f>
        <v>0</v>
      </c>
      <c r="W127" s="42">
        <f t="shared" si="196"/>
        <v>128982.3</v>
      </c>
      <c r="X127" s="42">
        <f t="shared" si="196"/>
        <v>0</v>
      </c>
      <c r="Y127" s="26">
        <f>X127/W127*100</f>
        <v>0</v>
      </c>
      <c r="Z127" s="42">
        <f t="shared" si="196"/>
        <v>51539.4</v>
      </c>
      <c r="AA127" s="42">
        <f t="shared" si="196"/>
        <v>0</v>
      </c>
      <c r="AB127" s="26">
        <f>AA127/Z127*100</f>
        <v>0</v>
      </c>
      <c r="AC127" s="42">
        <f t="shared" si="196"/>
        <v>23296.799999999999</v>
      </c>
      <c r="AD127" s="42">
        <f t="shared" si="196"/>
        <v>0</v>
      </c>
      <c r="AE127" s="26">
        <f>AD127/AC127*100</f>
        <v>0</v>
      </c>
      <c r="AF127" s="42">
        <f t="shared" si="196"/>
        <v>35990</v>
      </c>
      <c r="AG127" s="42">
        <f t="shared" si="196"/>
        <v>0</v>
      </c>
      <c r="AH127" s="26">
        <f>AG127/AF127*100</f>
        <v>0</v>
      </c>
      <c r="AI127" s="42">
        <f t="shared" si="196"/>
        <v>79689.5</v>
      </c>
      <c r="AJ127" s="42">
        <f t="shared" si="196"/>
        <v>0</v>
      </c>
      <c r="AK127" s="26">
        <f>AJ127/AI127*100</f>
        <v>0</v>
      </c>
      <c r="AL127" s="42">
        <f t="shared" si="196"/>
        <v>55167</v>
      </c>
      <c r="AM127" s="42">
        <f t="shared" si="196"/>
        <v>0</v>
      </c>
      <c r="AN127" s="26">
        <f>AM127/AL127*100</f>
        <v>0</v>
      </c>
      <c r="AO127" s="42">
        <f t="shared" si="196"/>
        <v>128730.90000000001</v>
      </c>
      <c r="AP127" s="42"/>
      <c r="AQ127" s="23">
        <f t="shared" ref="AQ127:AQ130" si="198">AP127/AO127</f>
        <v>0</v>
      </c>
      <c r="AR127" s="36"/>
      <c r="AS127" s="36"/>
      <c r="AT127" s="90">
        <f t="shared" si="119"/>
        <v>0.99999504597336708</v>
      </c>
      <c r="AU127" s="64">
        <f t="shared" si="120"/>
        <v>141299.20000000001</v>
      </c>
      <c r="AV127" s="64">
        <f t="shared" si="121"/>
        <v>283816.3</v>
      </c>
      <c r="AW127" s="64">
        <f t="shared" si="122"/>
        <v>110826.2</v>
      </c>
      <c r="AX127" s="64">
        <f t="shared" si="123"/>
        <v>263587.40000000002</v>
      </c>
    </row>
    <row r="128" spans="1:50" ht="15.75">
      <c r="A128" s="125"/>
      <c r="B128" s="125"/>
      <c r="C128" s="125"/>
      <c r="D128" s="41" t="s">
        <v>23</v>
      </c>
      <c r="E128" s="42">
        <f t="shared" si="137"/>
        <v>12145.1</v>
      </c>
      <c r="F128" s="42">
        <f t="shared" si="137"/>
        <v>0</v>
      </c>
      <c r="G128" s="26"/>
      <c r="H128" s="42">
        <f t="shared" ref="H128:AO131" si="199">H78+H83+H88+H93+H98+H103+H108+H113+H118+H123</f>
        <v>0</v>
      </c>
      <c r="I128" s="42"/>
      <c r="J128" s="26"/>
      <c r="K128" s="42">
        <f t="shared" si="199"/>
        <v>0</v>
      </c>
      <c r="L128" s="42">
        <f t="shared" si="199"/>
        <v>0</v>
      </c>
      <c r="M128" s="26"/>
      <c r="N128" s="42">
        <f t="shared" si="199"/>
        <v>0</v>
      </c>
      <c r="O128" s="42">
        <f t="shared" si="199"/>
        <v>0</v>
      </c>
      <c r="P128" s="26"/>
      <c r="Q128" s="42">
        <f t="shared" si="199"/>
        <v>0</v>
      </c>
      <c r="R128" s="42">
        <f t="shared" si="199"/>
        <v>0</v>
      </c>
      <c r="S128" s="26"/>
      <c r="T128" s="42">
        <f t="shared" si="199"/>
        <v>0</v>
      </c>
      <c r="U128" s="42">
        <f t="shared" si="199"/>
        <v>0</v>
      </c>
      <c r="V128" s="26"/>
      <c r="W128" s="42">
        <f t="shared" si="199"/>
        <v>0</v>
      </c>
      <c r="X128" s="42">
        <f t="shared" si="199"/>
        <v>0</v>
      </c>
      <c r="Y128" s="26"/>
      <c r="Z128" s="42">
        <f t="shared" si="199"/>
        <v>0</v>
      </c>
      <c r="AA128" s="42">
        <f t="shared" si="199"/>
        <v>0</v>
      </c>
      <c r="AB128" s="26"/>
      <c r="AC128" s="42">
        <f t="shared" si="199"/>
        <v>0</v>
      </c>
      <c r="AD128" s="42">
        <f t="shared" si="199"/>
        <v>0</v>
      </c>
      <c r="AE128" s="26"/>
      <c r="AF128" s="42">
        <f t="shared" si="199"/>
        <v>0</v>
      </c>
      <c r="AG128" s="42">
        <f t="shared" si="199"/>
        <v>0</v>
      </c>
      <c r="AH128" s="26"/>
      <c r="AI128" s="42">
        <f t="shared" si="199"/>
        <v>12145.1</v>
      </c>
      <c r="AJ128" s="42">
        <f t="shared" si="199"/>
        <v>0</v>
      </c>
      <c r="AK128" s="26"/>
      <c r="AL128" s="42">
        <f t="shared" si="199"/>
        <v>0</v>
      </c>
      <c r="AM128" s="42">
        <f t="shared" si="199"/>
        <v>0</v>
      </c>
      <c r="AN128" s="26"/>
      <c r="AO128" s="42">
        <f t="shared" si="199"/>
        <v>0</v>
      </c>
      <c r="AP128" s="24"/>
      <c r="AQ128" s="23"/>
      <c r="AR128" s="36"/>
      <c r="AS128" s="36"/>
      <c r="AT128" s="90"/>
      <c r="AU128" s="64">
        <f t="shared" si="120"/>
        <v>0</v>
      </c>
      <c r="AV128" s="64">
        <f t="shared" si="121"/>
        <v>0</v>
      </c>
      <c r="AW128" s="64">
        <f t="shared" si="122"/>
        <v>0</v>
      </c>
      <c r="AX128" s="64">
        <f t="shared" si="123"/>
        <v>12145.1</v>
      </c>
    </row>
    <row r="129" spans="1:50" ht="24" customHeight="1">
      <c r="A129" s="125"/>
      <c r="B129" s="125"/>
      <c r="C129" s="125"/>
      <c r="D129" s="41" t="s">
        <v>5</v>
      </c>
      <c r="E129" s="42">
        <f t="shared" si="137"/>
        <v>662431.6</v>
      </c>
      <c r="F129" s="42">
        <f t="shared" si="137"/>
        <v>109552</v>
      </c>
      <c r="G129" s="26">
        <f t="shared" ref="G129:G130" si="200">F129/E129*100</f>
        <v>16.537858399267186</v>
      </c>
      <c r="H129" s="42">
        <f t="shared" si="199"/>
        <v>14665</v>
      </c>
      <c r="I129" s="42">
        <f t="shared" si="199"/>
        <v>14665</v>
      </c>
      <c r="J129" s="26">
        <f t="shared" ref="J129:J130" si="201">I129/H129*100</f>
        <v>100</v>
      </c>
      <c r="K129" s="42">
        <f t="shared" si="199"/>
        <v>46451</v>
      </c>
      <c r="L129" s="42">
        <f t="shared" si="199"/>
        <v>46451</v>
      </c>
      <c r="M129" s="26">
        <f t="shared" si="160"/>
        <v>100</v>
      </c>
      <c r="N129" s="42">
        <f t="shared" si="199"/>
        <v>48436</v>
      </c>
      <c r="O129" s="42">
        <f t="shared" si="199"/>
        <v>48436</v>
      </c>
      <c r="P129" s="26">
        <f t="shared" si="197"/>
        <v>100</v>
      </c>
      <c r="Q129" s="42">
        <f t="shared" si="199"/>
        <v>53446.9</v>
      </c>
      <c r="R129" s="42">
        <f t="shared" si="199"/>
        <v>0</v>
      </c>
      <c r="S129" s="26">
        <f t="shared" ref="S129:S130" si="202">R129/Q129*100</f>
        <v>0</v>
      </c>
      <c r="T129" s="42">
        <f t="shared" si="199"/>
        <v>73849.100000000006</v>
      </c>
      <c r="U129" s="42">
        <f t="shared" si="199"/>
        <v>0</v>
      </c>
      <c r="V129" s="26">
        <f t="shared" ref="V129:V130" si="203">U129/T129*100</f>
        <v>0</v>
      </c>
      <c r="W129" s="42">
        <f t="shared" si="199"/>
        <v>119955</v>
      </c>
      <c r="X129" s="42">
        <f t="shared" si="199"/>
        <v>0</v>
      </c>
      <c r="Y129" s="26">
        <f t="shared" ref="Y129:Y130" si="204">X129/W129*100</f>
        <v>0</v>
      </c>
      <c r="Z129" s="42">
        <f t="shared" si="199"/>
        <v>44712.4</v>
      </c>
      <c r="AA129" s="42">
        <f t="shared" si="199"/>
        <v>0</v>
      </c>
      <c r="AB129" s="26">
        <f t="shared" ref="AB129:AB130" si="205">AA129/Z129*100</f>
        <v>0</v>
      </c>
      <c r="AC129" s="42">
        <f t="shared" si="199"/>
        <v>17469</v>
      </c>
      <c r="AD129" s="42">
        <f t="shared" si="199"/>
        <v>0</v>
      </c>
      <c r="AE129" s="26">
        <f t="shared" ref="AE129:AE130" si="206">AD129/AC129*100</f>
        <v>0</v>
      </c>
      <c r="AF129" s="42">
        <f t="shared" si="199"/>
        <v>27585</v>
      </c>
      <c r="AG129" s="42">
        <f t="shared" si="199"/>
        <v>0</v>
      </c>
      <c r="AH129" s="26">
        <f t="shared" ref="AH129:AH130" si="207">AG129/AF129*100</f>
        <v>0</v>
      </c>
      <c r="AI129" s="42">
        <f t="shared" si="199"/>
        <v>55436.1</v>
      </c>
      <c r="AJ129" s="42">
        <f t="shared" si="199"/>
        <v>0</v>
      </c>
      <c r="AK129" s="26">
        <f t="shared" ref="AK129:AK130" si="208">AJ129/AI129*100</f>
        <v>0</v>
      </c>
      <c r="AL129" s="42">
        <f t="shared" si="199"/>
        <v>45647</v>
      </c>
      <c r="AM129" s="42">
        <f t="shared" si="199"/>
        <v>0</v>
      </c>
      <c r="AN129" s="26">
        <f t="shared" ref="AN129:AN130" si="209">AM129/AL129*100</f>
        <v>0</v>
      </c>
      <c r="AO129" s="42">
        <f t="shared" si="199"/>
        <v>114779.1</v>
      </c>
      <c r="AP129" s="24"/>
      <c r="AQ129" s="23">
        <f t="shared" si="198"/>
        <v>0</v>
      </c>
      <c r="AR129" s="36"/>
      <c r="AS129" s="36"/>
      <c r="AT129" s="90">
        <f t="shared" si="119"/>
        <v>1</v>
      </c>
      <c r="AU129" s="64">
        <f t="shared" si="120"/>
        <v>109552</v>
      </c>
      <c r="AV129" s="64">
        <f t="shared" si="121"/>
        <v>247251</v>
      </c>
      <c r="AW129" s="64">
        <f t="shared" si="122"/>
        <v>89766.399999999994</v>
      </c>
      <c r="AX129" s="64">
        <f t="shared" si="123"/>
        <v>215862.2</v>
      </c>
    </row>
    <row r="130" spans="1:50" ht="12" customHeight="1">
      <c r="A130" s="125"/>
      <c r="B130" s="125"/>
      <c r="C130" s="125"/>
      <c r="D130" s="41" t="s">
        <v>49</v>
      </c>
      <c r="E130" s="42">
        <f t="shared" si="137"/>
        <v>124952.40000000001</v>
      </c>
      <c r="F130" s="42">
        <f t="shared" si="137"/>
        <v>31746.5</v>
      </c>
      <c r="G130" s="26">
        <f t="shared" si="200"/>
        <v>25.406874937976383</v>
      </c>
      <c r="H130" s="42">
        <f t="shared" si="199"/>
        <v>3532.8</v>
      </c>
      <c r="I130" s="42">
        <f t="shared" si="199"/>
        <v>3451.5</v>
      </c>
      <c r="J130" s="26">
        <f t="shared" si="201"/>
        <v>97.698709239130437</v>
      </c>
      <c r="K130" s="42">
        <f t="shared" si="199"/>
        <v>15937.5</v>
      </c>
      <c r="L130" s="42">
        <f t="shared" si="199"/>
        <v>16090</v>
      </c>
      <c r="M130" s="26">
        <f t="shared" si="160"/>
        <v>100.95686274509804</v>
      </c>
      <c r="N130" s="42">
        <f t="shared" si="199"/>
        <v>12276.9</v>
      </c>
      <c r="O130" s="42">
        <f t="shared" si="199"/>
        <v>12205</v>
      </c>
      <c r="P130" s="26">
        <f t="shared" si="197"/>
        <v>99.41434727007632</v>
      </c>
      <c r="Q130" s="42">
        <f t="shared" si="199"/>
        <v>15118</v>
      </c>
      <c r="R130" s="42">
        <f t="shared" si="199"/>
        <v>0</v>
      </c>
      <c r="S130" s="26">
        <f t="shared" si="202"/>
        <v>0</v>
      </c>
      <c r="T130" s="42">
        <f t="shared" si="199"/>
        <v>12420</v>
      </c>
      <c r="U130" s="42">
        <f t="shared" si="199"/>
        <v>0</v>
      </c>
      <c r="V130" s="26">
        <f t="shared" si="203"/>
        <v>0</v>
      </c>
      <c r="W130" s="42">
        <f t="shared" si="199"/>
        <v>9027.2999999999993</v>
      </c>
      <c r="X130" s="42">
        <f t="shared" si="199"/>
        <v>0</v>
      </c>
      <c r="Y130" s="26">
        <f t="shared" si="204"/>
        <v>0</v>
      </c>
      <c r="Z130" s="42">
        <f t="shared" si="199"/>
        <v>6827</v>
      </c>
      <c r="AA130" s="42">
        <f t="shared" si="199"/>
        <v>0</v>
      </c>
      <c r="AB130" s="26">
        <f t="shared" si="205"/>
        <v>0</v>
      </c>
      <c r="AC130" s="42">
        <f t="shared" si="199"/>
        <v>5827.8</v>
      </c>
      <c r="AD130" s="42">
        <f t="shared" si="199"/>
        <v>0</v>
      </c>
      <c r="AE130" s="26">
        <f t="shared" si="206"/>
        <v>0</v>
      </c>
      <c r="AF130" s="42">
        <f t="shared" si="199"/>
        <v>8405</v>
      </c>
      <c r="AG130" s="42">
        <f t="shared" si="199"/>
        <v>0</v>
      </c>
      <c r="AH130" s="26">
        <f t="shared" si="207"/>
        <v>0</v>
      </c>
      <c r="AI130" s="42">
        <f t="shared" si="199"/>
        <v>12108.3</v>
      </c>
      <c r="AJ130" s="42">
        <f t="shared" si="199"/>
        <v>0</v>
      </c>
      <c r="AK130" s="26">
        <f t="shared" si="208"/>
        <v>0</v>
      </c>
      <c r="AL130" s="42">
        <f t="shared" si="199"/>
        <v>9520</v>
      </c>
      <c r="AM130" s="42">
        <f t="shared" si="199"/>
        <v>0</v>
      </c>
      <c r="AN130" s="26">
        <f t="shared" si="209"/>
        <v>0</v>
      </c>
      <c r="AO130" s="42">
        <f t="shared" si="199"/>
        <v>13951.8</v>
      </c>
      <c r="AP130" s="24"/>
      <c r="AQ130" s="23">
        <f t="shared" si="198"/>
        <v>0</v>
      </c>
      <c r="AR130" s="36"/>
      <c r="AS130" s="36"/>
      <c r="AT130" s="90">
        <f t="shared" si="119"/>
        <v>0.99997795081141028</v>
      </c>
      <c r="AU130" s="64">
        <f t="shared" si="120"/>
        <v>31747.199999999997</v>
      </c>
      <c r="AV130" s="64">
        <f t="shared" si="121"/>
        <v>36565.300000000003</v>
      </c>
      <c r="AW130" s="64">
        <f t="shared" si="122"/>
        <v>21059.8</v>
      </c>
      <c r="AX130" s="64">
        <f t="shared" si="123"/>
        <v>35580.1</v>
      </c>
    </row>
    <row r="131" spans="1:50" ht="14.25" customHeight="1">
      <c r="A131" s="125"/>
      <c r="B131" s="125"/>
      <c r="C131" s="125"/>
      <c r="D131" s="41" t="s">
        <v>24</v>
      </c>
      <c r="E131" s="42">
        <f t="shared" si="137"/>
        <v>0</v>
      </c>
      <c r="F131" s="42">
        <f t="shared" si="137"/>
        <v>0</v>
      </c>
      <c r="G131" s="42"/>
      <c r="H131" s="42">
        <f t="shared" si="199"/>
        <v>0</v>
      </c>
      <c r="I131" s="42"/>
      <c r="J131" s="42"/>
      <c r="K131" s="42">
        <f t="shared" si="199"/>
        <v>0</v>
      </c>
      <c r="L131" s="42">
        <f t="shared" si="199"/>
        <v>0</v>
      </c>
      <c r="M131" s="26"/>
      <c r="N131" s="42">
        <f t="shared" si="199"/>
        <v>0</v>
      </c>
      <c r="O131" s="42">
        <f t="shared" si="199"/>
        <v>0</v>
      </c>
      <c r="P131" s="42"/>
      <c r="Q131" s="42">
        <f t="shared" si="199"/>
        <v>0</v>
      </c>
      <c r="R131" s="42">
        <f t="shared" si="199"/>
        <v>0</v>
      </c>
      <c r="S131" s="42"/>
      <c r="T131" s="42">
        <f t="shared" si="199"/>
        <v>0</v>
      </c>
      <c r="U131" s="42">
        <f t="shared" si="199"/>
        <v>0</v>
      </c>
      <c r="V131" s="42"/>
      <c r="W131" s="42">
        <f t="shared" si="199"/>
        <v>0</v>
      </c>
      <c r="X131" s="42">
        <f t="shared" si="199"/>
        <v>0</v>
      </c>
      <c r="Y131" s="42"/>
      <c r="Z131" s="42">
        <f t="shared" si="199"/>
        <v>0</v>
      </c>
      <c r="AA131" s="42">
        <f t="shared" si="199"/>
        <v>0</v>
      </c>
      <c r="AB131" s="42"/>
      <c r="AC131" s="42">
        <f t="shared" si="199"/>
        <v>0</v>
      </c>
      <c r="AD131" s="42">
        <f t="shared" si="199"/>
        <v>0</v>
      </c>
      <c r="AE131" s="42"/>
      <c r="AF131" s="42">
        <f t="shared" si="199"/>
        <v>0</v>
      </c>
      <c r="AG131" s="42"/>
      <c r="AH131" s="42"/>
      <c r="AI131" s="42">
        <f t="shared" si="199"/>
        <v>0</v>
      </c>
      <c r="AJ131" s="42"/>
      <c r="AK131" s="42"/>
      <c r="AL131" s="42">
        <f t="shared" si="199"/>
        <v>0</v>
      </c>
      <c r="AM131" s="42">
        <f t="shared" si="199"/>
        <v>0</v>
      </c>
      <c r="AN131" s="42"/>
      <c r="AO131" s="42">
        <f t="shared" si="199"/>
        <v>0</v>
      </c>
      <c r="AP131" s="24"/>
      <c r="AQ131" s="42"/>
      <c r="AR131" s="36"/>
      <c r="AS131" s="36"/>
      <c r="AT131" s="90"/>
      <c r="AU131" s="39">
        <f t="shared" si="120"/>
        <v>0</v>
      </c>
      <c r="AV131" s="39">
        <f t="shared" si="121"/>
        <v>0</v>
      </c>
      <c r="AW131" s="39">
        <f t="shared" si="122"/>
        <v>0</v>
      </c>
      <c r="AX131" s="39">
        <f t="shared" si="123"/>
        <v>0</v>
      </c>
    </row>
    <row r="132" spans="1:50" ht="15.75">
      <c r="A132" s="46" t="s">
        <v>71</v>
      </c>
      <c r="B132" s="37" t="s">
        <v>13</v>
      </c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6"/>
      <c r="AS132" s="36"/>
      <c r="AT132" s="90"/>
      <c r="AU132" s="39">
        <f t="shared" si="120"/>
        <v>0</v>
      </c>
      <c r="AV132" s="39">
        <f t="shared" si="121"/>
        <v>0</v>
      </c>
      <c r="AW132" s="39">
        <f t="shared" si="122"/>
        <v>0</v>
      </c>
      <c r="AX132" s="39">
        <f t="shared" si="123"/>
        <v>0</v>
      </c>
    </row>
    <row r="133" spans="1:50" ht="15.75">
      <c r="A133" s="117" t="s">
        <v>72</v>
      </c>
      <c r="B133" s="117" t="s">
        <v>106</v>
      </c>
      <c r="C133" s="117" t="s">
        <v>7</v>
      </c>
      <c r="D133" s="38" t="s">
        <v>4</v>
      </c>
      <c r="E133" s="24">
        <f t="shared" ref="E133:F148" si="210">H133+K133+N133+Q133+T133+W133+Z133+AC133+AF133+AI133+AL133+AO133</f>
        <v>45</v>
      </c>
      <c r="F133" s="24">
        <f t="shared" si="210"/>
        <v>20.2</v>
      </c>
      <c r="G133" s="25">
        <f>F133/E133*100</f>
        <v>44.888888888888886</v>
      </c>
      <c r="H133" s="24">
        <f>H134+H135+H136+H137</f>
        <v>30</v>
      </c>
      <c r="I133" s="24">
        <f>I134+I135+I136+I137</f>
        <v>20.2</v>
      </c>
      <c r="J133" s="25">
        <f>I133/H133*100</f>
        <v>67.333333333333329</v>
      </c>
      <c r="K133" s="24">
        <f t="shared" ref="K133:AO133" si="211">K134+K135+K136+K137</f>
        <v>0</v>
      </c>
      <c r="L133" s="24">
        <f t="shared" si="211"/>
        <v>0</v>
      </c>
      <c r="M133" s="25"/>
      <c r="N133" s="24">
        <f t="shared" si="211"/>
        <v>-9.8000000000000007</v>
      </c>
      <c r="O133" s="24"/>
      <c r="P133" s="22"/>
      <c r="Q133" s="24">
        <f t="shared" si="211"/>
        <v>0</v>
      </c>
      <c r="R133" s="24"/>
      <c r="S133" s="22"/>
      <c r="T133" s="24">
        <f t="shared" si="211"/>
        <v>0</v>
      </c>
      <c r="U133" s="24"/>
      <c r="V133" s="22"/>
      <c r="W133" s="24">
        <f t="shared" si="211"/>
        <v>0</v>
      </c>
      <c r="X133" s="24"/>
      <c r="Y133" s="22"/>
      <c r="Z133" s="24">
        <f t="shared" si="211"/>
        <v>0</v>
      </c>
      <c r="AA133" s="24"/>
      <c r="AB133" s="22"/>
      <c r="AC133" s="24">
        <f t="shared" si="211"/>
        <v>0</v>
      </c>
      <c r="AD133" s="24"/>
      <c r="AE133" s="22"/>
      <c r="AF133" s="24">
        <f t="shared" si="211"/>
        <v>0</v>
      </c>
      <c r="AG133" s="24">
        <f t="shared" si="211"/>
        <v>0</v>
      </c>
      <c r="AH133" s="22"/>
      <c r="AI133" s="24">
        <f t="shared" si="211"/>
        <v>15</v>
      </c>
      <c r="AJ133" s="24">
        <f t="shared" si="211"/>
        <v>0</v>
      </c>
      <c r="AK133" s="25">
        <f>AJ133/AI133*100</f>
        <v>0</v>
      </c>
      <c r="AL133" s="24">
        <f t="shared" si="211"/>
        <v>9.8000000000000007</v>
      </c>
      <c r="AM133" s="24"/>
      <c r="AN133" s="25"/>
      <c r="AO133" s="24">
        <f t="shared" si="211"/>
        <v>0</v>
      </c>
      <c r="AP133" s="24"/>
      <c r="AQ133" s="22"/>
      <c r="AR133" s="36"/>
      <c r="AS133" s="36"/>
      <c r="AT133" s="90">
        <f t="shared" si="119"/>
        <v>1</v>
      </c>
      <c r="AU133" s="39">
        <f t="shared" si="120"/>
        <v>20.2</v>
      </c>
      <c r="AV133" s="39">
        <f t="shared" si="121"/>
        <v>0</v>
      </c>
      <c r="AW133" s="39">
        <f t="shared" si="122"/>
        <v>0</v>
      </c>
      <c r="AX133" s="39">
        <f t="shared" si="123"/>
        <v>24.8</v>
      </c>
    </row>
    <row r="134" spans="1:50" ht="15.75">
      <c r="A134" s="117"/>
      <c r="B134" s="117"/>
      <c r="C134" s="117"/>
      <c r="D134" s="38" t="s">
        <v>23</v>
      </c>
      <c r="E134" s="24">
        <f t="shared" si="210"/>
        <v>0</v>
      </c>
      <c r="F134" s="24">
        <f t="shared" si="210"/>
        <v>0</v>
      </c>
      <c r="G134" s="25"/>
      <c r="H134" s="24"/>
      <c r="I134" s="24"/>
      <c r="J134" s="25"/>
      <c r="K134" s="24"/>
      <c r="L134" s="24"/>
      <c r="M134" s="25"/>
      <c r="N134" s="24"/>
      <c r="O134" s="24"/>
      <c r="P134" s="22"/>
      <c r="Q134" s="24"/>
      <c r="R134" s="24"/>
      <c r="S134" s="22"/>
      <c r="T134" s="24"/>
      <c r="U134" s="24"/>
      <c r="V134" s="22"/>
      <c r="W134" s="24"/>
      <c r="X134" s="24"/>
      <c r="Y134" s="22"/>
      <c r="Z134" s="24"/>
      <c r="AA134" s="24"/>
      <c r="AB134" s="22"/>
      <c r="AC134" s="24"/>
      <c r="AD134" s="24"/>
      <c r="AE134" s="22"/>
      <c r="AF134" s="24"/>
      <c r="AG134" s="24"/>
      <c r="AH134" s="22"/>
      <c r="AI134" s="24"/>
      <c r="AJ134" s="24"/>
      <c r="AK134" s="25"/>
      <c r="AL134" s="24"/>
      <c r="AM134" s="24"/>
      <c r="AN134" s="25"/>
      <c r="AO134" s="24"/>
      <c r="AP134" s="24"/>
      <c r="AQ134" s="22"/>
      <c r="AR134" s="36"/>
      <c r="AS134" s="36"/>
      <c r="AT134" s="90"/>
      <c r="AU134" s="39">
        <f t="shared" si="120"/>
        <v>0</v>
      </c>
      <c r="AV134" s="39">
        <f t="shared" si="121"/>
        <v>0</v>
      </c>
      <c r="AW134" s="39">
        <f t="shared" si="122"/>
        <v>0</v>
      </c>
      <c r="AX134" s="39">
        <f t="shared" si="123"/>
        <v>0</v>
      </c>
    </row>
    <row r="135" spans="1:50" ht="24">
      <c r="A135" s="117"/>
      <c r="B135" s="117"/>
      <c r="C135" s="117"/>
      <c r="D135" s="38" t="s">
        <v>5</v>
      </c>
      <c r="E135" s="24">
        <f t="shared" si="210"/>
        <v>0</v>
      </c>
      <c r="F135" s="24">
        <f t="shared" si="210"/>
        <v>0</v>
      </c>
      <c r="G135" s="25"/>
      <c r="H135" s="25"/>
      <c r="I135" s="25"/>
      <c r="J135" s="25"/>
      <c r="K135" s="25"/>
      <c r="L135" s="25"/>
      <c r="M135" s="25"/>
      <c r="N135" s="25"/>
      <c r="O135" s="25"/>
      <c r="P135" s="22"/>
      <c r="Q135" s="25"/>
      <c r="R135" s="25"/>
      <c r="S135" s="22"/>
      <c r="T135" s="25"/>
      <c r="U135" s="25"/>
      <c r="V135" s="22"/>
      <c r="W135" s="25"/>
      <c r="X135" s="25"/>
      <c r="Y135" s="22"/>
      <c r="Z135" s="25"/>
      <c r="AA135" s="25"/>
      <c r="AB135" s="22"/>
      <c r="AC135" s="25"/>
      <c r="AD135" s="25"/>
      <c r="AE135" s="22"/>
      <c r="AF135" s="25"/>
      <c r="AG135" s="25"/>
      <c r="AH135" s="22"/>
      <c r="AI135" s="25"/>
      <c r="AJ135" s="25"/>
      <c r="AK135" s="25"/>
      <c r="AL135" s="25"/>
      <c r="AM135" s="25"/>
      <c r="AN135" s="25"/>
      <c r="AO135" s="25"/>
      <c r="AP135" s="25"/>
      <c r="AQ135" s="22"/>
      <c r="AR135" s="36"/>
      <c r="AS135" s="36"/>
      <c r="AT135" s="90"/>
      <c r="AU135" s="39">
        <f t="shared" si="120"/>
        <v>0</v>
      </c>
      <c r="AV135" s="39">
        <f t="shared" si="121"/>
        <v>0</v>
      </c>
      <c r="AW135" s="39">
        <f t="shared" si="122"/>
        <v>0</v>
      </c>
      <c r="AX135" s="39">
        <f t="shared" si="123"/>
        <v>0</v>
      </c>
    </row>
    <row r="136" spans="1:50" ht="48.75">
      <c r="A136" s="117"/>
      <c r="B136" s="117"/>
      <c r="C136" s="117"/>
      <c r="D136" s="38" t="s">
        <v>49</v>
      </c>
      <c r="E136" s="24">
        <f t="shared" si="210"/>
        <v>45</v>
      </c>
      <c r="F136" s="24">
        <f t="shared" si="210"/>
        <v>20.2</v>
      </c>
      <c r="G136" s="25">
        <f t="shared" ref="G136" si="212">F136/E136*100</f>
        <v>44.888888888888886</v>
      </c>
      <c r="H136" s="25">
        <v>30</v>
      </c>
      <c r="I136" s="25">
        <v>20.2</v>
      </c>
      <c r="J136" s="25">
        <f t="shared" ref="J136" si="213">I136/H136*100</f>
        <v>67.333333333333329</v>
      </c>
      <c r="K136" s="25">
        <f>30-30</f>
        <v>0</v>
      </c>
      <c r="L136" s="25"/>
      <c r="M136" s="25"/>
      <c r="N136" s="25">
        <v>-9.8000000000000007</v>
      </c>
      <c r="O136" s="25"/>
      <c r="P136" s="22"/>
      <c r="Q136" s="25"/>
      <c r="R136" s="25"/>
      <c r="S136" s="22"/>
      <c r="T136" s="25"/>
      <c r="U136" s="25"/>
      <c r="V136" s="22"/>
      <c r="W136" s="25"/>
      <c r="X136" s="25"/>
      <c r="Y136" s="22"/>
      <c r="Z136" s="25"/>
      <c r="AA136" s="25"/>
      <c r="AB136" s="22"/>
      <c r="AC136" s="25"/>
      <c r="AD136" s="25"/>
      <c r="AE136" s="22"/>
      <c r="AF136" s="25"/>
      <c r="AG136" s="25"/>
      <c r="AH136" s="22"/>
      <c r="AI136" s="25">
        <v>15</v>
      </c>
      <c r="AJ136" s="25"/>
      <c r="AK136" s="25">
        <f t="shared" ref="AK136" si="214">AJ136/AI136*100</f>
        <v>0</v>
      </c>
      <c r="AL136" s="25">
        <v>9.8000000000000007</v>
      </c>
      <c r="AM136" s="25"/>
      <c r="AN136" s="25"/>
      <c r="AO136" s="25"/>
      <c r="AP136" s="25"/>
      <c r="AQ136" s="22"/>
      <c r="AR136" s="45" t="s">
        <v>167</v>
      </c>
      <c r="AS136" s="36"/>
      <c r="AT136" s="90">
        <f t="shared" si="119"/>
        <v>1</v>
      </c>
      <c r="AU136" s="39">
        <f t="shared" si="120"/>
        <v>20.2</v>
      </c>
      <c r="AV136" s="39">
        <f t="shared" si="121"/>
        <v>0</v>
      </c>
      <c r="AW136" s="39">
        <f t="shared" si="122"/>
        <v>0</v>
      </c>
      <c r="AX136" s="39">
        <f t="shared" si="123"/>
        <v>24.8</v>
      </c>
    </row>
    <row r="137" spans="1:50" ht="15.75">
      <c r="A137" s="117"/>
      <c r="B137" s="117"/>
      <c r="C137" s="117"/>
      <c r="D137" s="38" t="s">
        <v>24</v>
      </c>
      <c r="E137" s="24">
        <f t="shared" si="210"/>
        <v>0</v>
      </c>
      <c r="F137" s="24">
        <f t="shared" si="210"/>
        <v>0</v>
      </c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36"/>
      <c r="AS137" s="36"/>
      <c r="AT137" s="90"/>
      <c r="AU137" s="39">
        <f t="shared" si="120"/>
        <v>0</v>
      </c>
      <c r="AV137" s="39">
        <f t="shared" si="121"/>
        <v>0</v>
      </c>
      <c r="AW137" s="39">
        <f t="shared" si="122"/>
        <v>0</v>
      </c>
      <c r="AX137" s="39">
        <f t="shared" si="123"/>
        <v>0</v>
      </c>
    </row>
    <row r="138" spans="1:50" ht="15.75">
      <c r="A138" s="117" t="s">
        <v>73</v>
      </c>
      <c r="B138" s="117" t="s">
        <v>107</v>
      </c>
      <c r="C138" s="117" t="s">
        <v>7</v>
      </c>
      <c r="D138" s="38" t="s">
        <v>4</v>
      </c>
      <c r="E138" s="24">
        <f t="shared" si="210"/>
        <v>7.79</v>
      </c>
      <c r="F138" s="24">
        <f t="shared" si="210"/>
        <v>0</v>
      </c>
      <c r="G138" s="25">
        <f>F138/E138*100</f>
        <v>0</v>
      </c>
      <c r="H138" s="24">
        <f>H139+H140+H141+H142</f>
        <v>0</v>
      </c>
      <c r="I138" s="24"/>
      <c r="J138" s="22"/>
      <c r="K138" s="24">
        <f t="shared" ref="K138:AO138" si="215">K139+K140+K141+K142</f>
        <v>0</v>
      </c>
      <c r="L138" s="24"/>
      <c r="M138" s="22"/>
      <c r="N138" s="24">
        <f t="shared" si="215"/>
        <v>0</v>
      </c>
      <c r="O138" s="24"/>
      <c r="P138" s="22"/>
      <c r="Q138" s="24">
        <f t="shared" si="215"/>
        <v>0</v>
      </c>
      <c r="R138" s="24"/>
      <c r="S138" s="22"/>
      <c r="T138" s="24">
        <f t="shared" si="215"/>
        <v>0</v>
      </c>
      <c r="U138" s="24"/>
      <c r="V138" s="22"/>
      <c r="W138" s="24">
        <f t="shared" si="215"/>
        <v>0</v>
      </c>
      <c r="X138" s="24"/>
      <c r="Y138" s="22"/>
      <c r="Z138" s="24">
        <f t="shared" si="215"/>
        <v>0</v>
      </c>
      <c r="AA138" s="24"/>
      <c r="AB138" s="22"/>
      <c r="AC138" s="24">
        <f t="shared" si="215"/>
        <v>0</v>
      </c>
      <c r="AD138" s="24"/>
      <c r="AE138" s="22"/>
      <c r="AF138" s="24">
        <f t="shared" si="215"/>
        <v>7.79</v>
      </c>
      <c r="AG138" s="24">
        <f t="shared" si="215"/>
        <v>0</v>
      </c>
      <c r="AH138" s="25">
        <f>AG138/AF138*100</f>
        <v>0</v>
      </c>
      <c r="AI138" s="24">
        <f t="shared" si="215"/>
        <v>0</v>
      </c>
      <c r="AJ138" s="24">
        <f t="shared" si="215"/>
        <v>0</v>
      </c>
      <c r="AK138" s="25"/>
      <c r="AL138" s="24">
        <f t="shared" si="215"/>
        <v>0</v>
      </c>
      <c r="AM138" s="24"/>
      <c r="AN138" s="25"/>
      <c r="AO138" s="24">
        <f t="shared" si="215"/>
        <v>0</v>
      </c>
      <c r="AP138" s="24"/>
      <c r="AQ138" s="22"/>
      <c r="AR138" s="36"/>
      <c r="AS138" s="36"/>
      <c r="AT138" s="90"/>
      <c r="AU138" s="39">
        <f t="shared" si="120"/>
        <v>0</v>
      </c>
      <c r="AV138" s="39">
        <f t="shared" si="121"/>
        <v>0</v>
      </c>
      <c r="AW138" s="39">
        <f t="shared" si="122"/>
        <v>7.79</v>
      </c>
      <c r="AX138" s="39">
        <f t="shared" si="123"/>
        <v>0</v>
      </c>
    </row>
    <row r="139" spans="1:50" ht="15.75">
      <c r="A139" s="117"/>
      <c r="B139" s="117"/>
      <c r="C139" s="117"/>
      <c r="D139" s="38" t="s">
        <v>23</v>
      </c>
      <c r="E139" s="24">
        <f t="shared" si="210"/>
        <v>0</v>
      </c>
      <c r="F139" s="24">
        <f t="shared" si="210"/>
        <v>0</v>
      </c>
      <c r="G139" s="25"/>
      <c r="H139" s="24"/>
      <c r="I139" s="24"/>
      <c r="J139" s="22"/>
      <c r="K139" s="24"/>
      <c r="L139" s="24"/>
      <c r="M139" s="22"/>
      <c r="N139" s="24"/>
      <c r="O139" s="24"/>
      <c r="P139" s="22"/>
      <c r="Q139" s="24"/>
      <c r="R139" s="24"/>
      <c r="S139" s="22"/>
      <c r="T139" s="24"/>
      <c r="U139" s="24"/>
      <c r="V139" s="22"/>
      <c r="W139" s="24"/>
      <c r="X139" s="24"/>
      <c r="Y139" s="22"/>
      <c r="Z139" s="24"/>
      <c r="AA139" s="24"/>
      <c r="AB139" s="22"/>
      <c r="AC139" s="24"/>
      <c r="AD139" s="24"/>
      <c r="AE139" s="22"/>
      <c r="AF139" s="24"/>
      <c r="AG139" s="24"/>
      <c r="AH139" s="25"/>
      <c r="AI139" s="24"/>
      <c r="AJ139" s="24"/>
      <c r="AK139" s="25"/>
      <c r="AL139" s="24"/>
      <c r="AM139" s="24"/>
      <c r="AN139" s="25"/>
      <c r="AO139" s="24"/>
      <c r="AP139" s="24"/>
      <c r="AQ139" s="22"/>
      <c r="AR139" s="36"/>
      <c r="AS139" s="36"/>
      <c r="AT139" s="90"/>
      <c r="AU139" s="39">
        <f t="shared" si="120"/>
        <v>0</v>
      </c>
      <c r="AV139" s="39">
        <f t="shared" si="121"/>
        <v>0</v>
      </c>
      <c r="AW139" s="39">
        <f t="shared" si="122"/>
        <v>0</v>
      </c>
      <c r="AX139" s="39">
        <f t="shared" si="123"/>
        <v>0</v>
      </c>
    </row>
    <row r="140" spans="1:50" ht="24">
      <c r="A140" s="117"/>
      <c r="B140" s="117"/>
      <c r="C140" s="117"/>
      <c r="D140" s="38" t="s">
        <v>5</v>
      </c>
      <c r="E140" s="24">
        <f t="shared" si="210"/>
        <v>0</v>
      </c>
      <c r="F140" s="24">
        <f t="shared" si="210"/>
        <v>0</v>
      </c>
      <c r="G140" s="25"/>
      <c r="H140" s="25"/>
      <c r="I140" s="25"/>
      <c r="J140" s="22"/>
      <c r="K140" s="25"/>
      <c r="L140" s="25"/>
      <c r="M140" s="22"/>
      <c r="N140" s="25"/>
      <c r="O140" s="25"/>
      <c r="P140" s="22"/>
      <c r="Q140" s="25"/>
      <c r="R140" s="25"/>
      <c r="S140" s="22"/>
      <c r="T140" s="25"/>
      <c r="U140" s="25"/>
      <c r="V140" s="22"/>
      <c r="W140" s="25"/>
      <c r="X140" s="25"/>
      <c r="Y140" s="22"/>
      <c r="Z140" s="25"/>
      <c r="AA140" s="25"/>
      <c r="AB140" s="22"/>
      <c r="AC140" s="25"/>
      <c r="AD140" s="25"/>
      <c r="AE140" s="22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2"/>
      <c r="AR140" s="36"/>
      <c r="AS140" s="36"/>
      <c r="AT140" s="90"/>
      <c r="AU140" s="39">
        <f t="shared" si="120"/>
        <v>0</v>
      </c>
      <c r="AV140" s="39">
        <f t="shared" si="121"/>
        <v>0</v>
      </c>
      <c r="AW140" s="39">
        <f t="shared" si="122"/>
        <v>0</v>
      </c>
      <c r="AX140" s="39">
        <f t="shared" si="123"/>
        <v>0</v>
      </c>
    </row>
    <row r="141" spans="1:50" ht="15.75">
      <c r="A141" s="117"/>
      <c r="B141" s="117"/>
      <c r="C141" s="117"/>
      <c r="D141" s="38" t="s">
        <v>49</v>
      </c>
      <c r="E141" s="24">
        <f t="shared" si="210"/>
        <v>7.79</v>
      </c>
      <c r="F141" s="24">
        <f t="shared" si="210"/>
        <v>0</v>
      </c>
      <c r="G141" s="25">
        <f t="shared" ref="G141" si="216">F141/E141*100</f>
        <v>0</v>
      </c>
      <c r="H141" s="25"/>
      <c r="I141" s="25"/>
      <c r="J141" s="22"/>
      <c r="K141" s="25"/>
      <c r="L141" s="25"/>
      <c r="M141" s="22"/>
      <c r="N141" s="25"/>
      <c r="O141" s="25"/>
      <c r="P141" s="22"/>
      <c r="Q141" s="25"/>
      <c r="R141" s="25"/>
      <c r="S141" s="22"/>
      <c r="T141" s="25"/>
      <c r="U141" s="25"/>
      <c r="V141" s="22"/>
      <c r="W141" s="25"/>
      <c r="X141" s="25"/>
      <c r="Y141" s="22"/>
      <c r="Z141" s="25"/>
      <c r="AA141" s="25"/>
      <c r="AB141" s="22"/>
      <c r="AC141" s="25"/>
      <c r="AD141" s="25"/>
      <c r="AE141" s="22"/>
      <c r="AF141" s="25">
        <v>7.79</v>
      </c>
      <c r="AG141" s="25"/>
      <c r="AH141" s="25">
        <f t="shared" ref="AH141" si="217">AG141/AF141*100</f>
        <v>0</v>
      </c>
      <c r="AI141" s="25"/>
      <c r="AJ141" s="25"/>
      <c r="AK141" s="25"/>
      <c r="AL141" s="25"/>
      <c r="AM141" s="25"/>
      <c r="AN141" s="25"/>
      <c r="AO141" s="25"/>
      <c r="AP141" s="25"/>
      <c r="AQ141" s="22"/>
      <c r="AR141" s="45"/>
      <c r="AS141" s="36"/>
      <c r="AT141" s="90"/>
      <c r="AU141" s="39">
        <f t="shared" si="120"/>
        <v>0</v>
      </c>
      <c r="AV141" s="39">
        <f t="shared" si="121"/>
        <v>0</v>
      </c>
      <c r="AW141" s="39">
        <f t="shared" si="122"/>
        <v>7.79</v>
      </c>
      <c r="AX141" s="39">
        <f t="shared" si="123"/>
        <v>0</v>
      </c>
    </row>
    <row r="142" spans="1:50" ht="15.75">
      <c r="A142" s="117"/>
      <c r="B142" s="117"/>
      <c r="C142" s="117"/>
      <c r="D142" s="38" t="s">
        <v>24</v>
      </c>
      <c r="E142" s="24">
        <f t="shared" si="210"/>
        <v>0</v>
      </c>
      <c r="F142" s="24">
        <f t="shared" si="210"/>
        <v>0</v>
      </c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36"/>
      <c r="AS142" s="36"/>
      <c r="AT142" s="90"/>
      <c r="AU142" s="39">
        <f t="shared" si="120"/>
        <v>0</v>
      </c>
      <c r="AV142" s="39">
        <f t="shared" si="121"/>
        <v>0</v>
      </c>
      <c r="AW142" s="39">
        <f t="shared" si="122"/>
        <v>0</v>
      </c>
      <c r="AX142" s="39">
        <f t="shared" si="123"/>
        <v>0</v>
      </c>
    </row>
    <row r="143" spans="1:50" ht="15.75">
      <c r="A143" s="117" t="s">
        <v>74</v>
      </c>
      <c r="B143" s="117" t="s">
        <v>108</v>
      </c>
      <c r="C143" s="117" t="s">
        <v>7</v>
      </c>
      <c r="D143" s="38" t="s">
        <v>4</v>
      </c>
      <c r="E143" s="24">
        <f t="shared" si="210"/>
        <v>292.81</v>
      </c>
      <c r="F143" s="24">
        <f t="shared" si="210"/>
        <v>0</v>
      </c>
      <c r="G143" s="25">
        <f>F143/E143*100</f>
        <v>0</v>
      </c>
      <c r="H143" s="24">
        <f>H144+H145+H146+H147</f>
        <v>0</v>
      </c>
      <c r="I143" s="24"/>
      <c r="J143" s="22"/>
      <c r="K143" s="24">
        <f t="shared" ref="K143:AO143" si="218">K144+K145+K146+K147</f>
        <v>0</v>
      </c>
      <c r="L143" s="24"/>
      <c r="M143" s="22"/>
      <c r="N143" s="24">
        <f t="shared" si="218"/>
        <v>0</v>
      </c>
      <c r="O143" s="24">
        <f t="shared" si="218"/>
        <v>0</v>
      </c>
      <c r="P143" s="25"/>
      <c r="Q143" s="24">
        <f t="shared" si="218"/>
        <v>0</v>
      </c>
      <c r="R143" s="24"/>
      <c r="S143" s="22"/>
      <c r="T143" s="24">
        <f t="shared" si="218"/>
        <v>0</v>
      </c>
      <c r="U143" s="24"/>
      <c r="V143" s="22"/>
      <c r="W143" s="24">
        <f t="shared" si="218"/>
        <v>0</v>
      </c>
      <c r="X143" s="24">
        <f t="shared" si="218"/>
        <v>0</v>
      </c>
      <c r="Y143" s="22"/>
      <c r="Z143" s="24">
        <f t="shared" si="218"/>
        <v>0</v>
      </c>
      <c r="AA143" s="24"/>
      <c r="AB143" s="22"/>
      <c r="AC143" s="24">
        <f t="shared" si="218"/>
        <v>0</v>
      </c>
      <c r="AD143" s="24"/>
      <c r="AE143" s="22"/>
      <c r="AF143" s="24">
        <f t="shared" si="218"/>
        <v>122.81</v>
      </c>
      <c r="AG143" s="24">
        <f t="shared" si="218"/>
        <v>0</v>
      </c>
      <c r="AH143" s="25">
        <f>AG143/AF143*100</f>
        <v>0</v>
      </c>
      <c r="AI143" s="24">
        <f t="shared" si="218"/>
        <v>70</v>
      </c>
      <c r="AJ143" s="24">
        <f t="shared" si="218"/>
        <v>0</v>
      </c>
      <c r="AK143" s="25">
        <f>AJ143/AI143*100</f>
        <v>0</v>
      </c>
      <c r="AL143" s="24">
        <f t="shared" si="218"/>
        <v>0</v>
      </c>
      <c r="AM143" s="24"/>
      <c r="AN143" s="22"/>
      <c r="AO143" s="24">
        <f t="shared" si="218"/>
        <v>100</v>
      </c>
      <c r="AP143" s="24"/>
      <c r="AQ143" s="22">
        <f t="shared" ref="AQ143:AQ156" si="219">AP143/AO143</f>
        <v>0</v>
      </c>
      <c r="AR143" s="36"/>
      <c r="AS143" s="36"/>
      <c r="AT143" s="90"/>
      <c r="AU143" s="39">
        <f t="shared" si="120"/>
        <v>0</v>
      </c>
      <c r="AV143" s="39">
        <f t="shared" si="121"/>
        <v>0</v>
      </c>
      <c r="AW143" s="39">
        <f t="shared" si="122"/>
        <v>122.81</v>
      </c>
      <c r="AX143" s="39">
        <f t="shared" si="123"/>
        <v>170</v>
      </c>
    </row>
    <row r="144" spans="1:50" ht="15.75">
      <c r="A144" s="117"/>
      <c r="B144" s="117"/>
      <c r="C144" s="117"/>
      <c r="D144" s="38" t="s">
        <v>23</v>
      </c>
      <c r="E144" s="24">
        <f t="shared" si="210"/>
        <v>0</v>
      </c>
      <c r="F144" s="24">
        <f t="shared" si="210"/>
        <v>0</v>
      </c>
      <c r="G144" s="25"/>
      <c r="H144" s="24"/>
      <c r="I144" s="24"/>
      <c r="J144" s="22"/>
      <c r="K144" s="24"/>
      <c r="L144" s="24"/>
      <c r="M144" s="22"/>
      <c r="N144" s="24"/>
      <c r="O144" s="24"/>
      <c r="P144" s="25"/>
      <c r="Q144" s="24"/>
      <c r="R144" s="24"/>
      <c r="S144" s="22"/>
      <c r="T144" s="24"/>
      <c r="U144" s="24"/>
      <c r="V144" s="22"/>
      <c r="W144" s="24"/>
      <c r="X144" s="24"/>
      <c r="Y144" s="22"/>
      <c r="Z144" s="24"/>
      <c r="AA144" s="24"/>
      <c r="AB144" s="22"/>
      <c r="AC144" s="24"/>
      <c r="AD144" s="24"/>
      <c r="AE144" s="22"/>
      <c r="AF144" s="24"/>
      <c r="AG144" s="24"/>
      <c r="AH144" s="25"/>
      <c r="AI144" s="24"/>
      <c r="AJ144" s="24"/>
      <c r="AK144" s="25"/>
      <c r="AL144" s="24"/>
      <c r="AM144" s="24"/>
      <c r="AN144" s="22"/>
      <c r="AO144" s="24"/>
      <c r="AP144" s="24"/>
      <c r="AQ144" s="22"/>
      <c r="AR144" s="36"/>
      <c r="AS144" s="36"/>
      <c r="AT144" s="90"/>
      <c r="AU144" s="39">
        <f t="shared" ref="AU144:AU207" si="220">H144+K144+N144</f>
        <v>0</v>
      </c>
      <c r="AV144" s="39">
        <f t="shared" ref="AV144:AV207" si="221">Q144+T144+W144</f>
        <v>0</v>
      </c>
      <c r="AW144" s="39">
        <f t="shared" ref="AW144:AW207" si="222">Z144+AC144+AF144</f>
        <v>0</v>
      </c>
      <c r="AX144" s="39">
        <f t="shared" ref="AX144:AX207" si="223">AI144+AL144+AO144</f>
        <v>0</v>
      </c>
    </row>
    <row r="145" spans="1:50" ht="24">
      <c r="A145" s="117"/>
      <c r="B145" s="117"/>
      <c r="C145" s="117"/>
      <c r="D145" s="38" t="s">
        <v>5</v>
      </c>
      <c r="E145" s="24">
        <f t="shared" si="210"/>
        <v>0</v>
      </c>
      <c r="F145" s="24">
        <f t="shared" si="210"/>
        <v>0</v>
      </c>
      <c r="G145" s="25"/>
      <c r="H145" s="25"/>
      <c r="I145" s="25"/>
      <c r="J145" s="22"/>
      <c r="K145" s="25"/>
      <c r="L145" s="25"/>
      <c r="M145" s="22"/>
      <c r="N145" s="25"/>
      <c r="O145" s="25"/>
      <c r="P145" s="25"/>
      <c r="Q145" s="25"/>
      <c r="R145" s="25"/>
      <c r="S145" s="22"/>
      <c r="T145" s="25"/>
      <c r="U145" s="25"/>
      <c r="V145" s="22"/>
      <c r="W145" s="25"/>
      <c r="X145" s="25"/>
      <c r="Y145" s="22"/>
      <c r="Z145" s="25"/>
      <c r="AA145" s="25"/>
      <c r="AB145" s="22"/>
      <c r="AC145" s="25"/>
      <c r="AD145" s="25"/>
      <c r="AE145" s="22"/>
      <c r="AF145" s="25"/>
      <c r="AG145" s="25"/>
      <c r="AH145" s="25"/>
      <c r="AI145" s="25"/>
      <c r="AJ145" s="25"/>
      <c r="AK145" s="25"/>
      <c r="AL145" s="25"/>
      <c r="AM145" s="25"/>
      <c r="AN145" s="22"/>
      <c r="AO145" s="25"/>
      <c r="AP145" s="25"/>
      <c r="AQ145" s="22"/>
      <c r="AR145" s="36"/>
      <c r="AS145" s="36"/>
      <c r="AT145" s="90"/>
      <c r="AU145" s="39">
        <f t="shared" si="220"/>
        <v>0</v>
      </c>
      <c r="AV145" s="39">
        <f t="shared" si="221"/>
        <v>0</v>
      </c>
      <c r="AW145" s="39">
        <f t="shared" si="222"/>
        <v>0</v>
      </c>
      <c r="AX145" s="39">
        <f t="shared" si="223"/>
        <v>0</v>
      </c>
    </row>
    <row r="146" spans="1:50" ht="15.75">
      <c r="A146" s="117"/>
      <c r="B146" s="117"/>
      <c r="C146" s="117"/>
      <c r="D146" s="38" t="s">
        <v>49</v>
      </c>
      <c r="E146" s="24">
        <f t="shared" si="210"/>
        <v>292.81</v>
      </c>
      <c r="F146" s="24">
        <f t="shared" si="210"/>
        <v>0</v>
      </c>
      <c r="G146" s="25">
        <f t="shared" ref="G146" si="224">F146/E146*100</f>
        <v>0</v>
      </c>
      <c r="H146" s="25"/>
      <c r="I146" s="25"/>
      <c r="J146" s="22"/>
      <c r="K146" s="25"/>
      <c r="L146" s="25"/>
      <c r="M146" s="22"/>
      <c r="N146" s="25">
        <f>110-110</f>
        <v>0</v>
      </c>
      <c r="O146" s="25">
        <v>0</v>
      </c>
      <c r="P146" s="25"/>
      <c r="Q146" s="25"/>
      <c r="R146" s="25"/>
      <c r="S146" s="22"/>
      <c r="T146" s="25"/>
      <c r="U146" s="25"/>
      <c r="V146" s="22"/>
      <c r="W146" s="25"/>
      <c r="X146" s="25"/>
      <c r="Y146" s="22"/>
      <c r="Z146" s="25"/>
      <c r="AA146" s="25"/>
      <c r="AB146" s="22"/>
      <c r="AC146" s="25"/>
      <c r="AD146" s="25"/>
      <c r="AE146" s="22"/>
      <c r="AF146" s="25">
        <f>12.81+110</f>
        <v>122.81</v>
      </c>
      <c r="AG146" s="25"/>
      <c r="AH146" s="25">
        <f t="shared" ref="AH146" si="225">AG146/AF146*100</f>
        <v>0</v>
      </c>
      <c r="AI146" s="25">
        <v>70</v>
      </c>
      <c r="AJ146" s="25"/>
      <c r="AK146" s="25">
        <f t="shared" ref="AK146" si="226">AJ146/AI146*100</f>
        <v>0</v>
      </c>
      <c r="AL146" s="25"/>
      <c r="AM146" s="25"/>
      <c r="AN146" s="22"/>
      <c r="AO146" s="25">
        <v>100</v>
      </c>
      <c r="AP146" s="25"/>
      <c r="AQ146" s="22">
        <f t="shared" si="219"/>
        <v>0</v>
      </c>
      <c r="AR146" s="95"/>
      <c r="AS146" s="95"/>
      <c r="AT146" s="90"/>
      <c r="AU146" s="39">
        <f t="shared" si="220"/>
        <v>0</v>
      </c>
      <c r="AV146" s="39">
        <f t="shared" si="221"/>
        <v>0</v>
      </c>
      <c r="AW146" s="39">
        <f t="shared" si="222"/>
        <v>122.81</v>
      </c>
      <c r="AX146" s="39">
        <f t="shared" si="223"/>
        <v>170</v>
      </c>
    </row>
    <row r="147" spans="1:50" ht="15.75">
      <c r="A147" s="117"/>
      <c r="B147" s="117"/>
      <c r="C147" s="117"/>
      <c r="D147" s="38" t="s">
        <v>24</v>
      </c>
      <c r="E147" s="24">
        <f t="shared" si="210"/>
        <v>0</v>
      </c>
      <c r="F147" s="24">
        <f t="shared" si="210"/>
        <v>0</v>
      </c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36"/>
      <c r="AS147" s="36"/>
      <c r="AT147" s="90"/>
      <c r="AU147" s="39">
        <f t="shared" si="220"/>
        <v>0</v>
      </c>
      <c r="AV147" s="39">
        <f t="shared" si="221"/>
        <v>0</v>
      </c>
      <c r="AW147" s="39">
        <f t="shared" si="222"/>
        <v>0</v>
      </c>
      <c r="AX147" s="39">
        <f t="shared" si="223"/>
        <v>0</v>
      </c>
    </row>
    <row r="148" spans="1:50" ht="15.75">
      <c r="A148" s="117" t="s">
        <v>75</v>
      </c>
      <c r="B148" s="117" t="s">
        <v>109</v>
      </c>
      <c r="C148" s="117" t="s">
        <v>7</v>
      </c>
      <c r="D148" s="38" t="s">
        <v>4</v>
      </c>
      <c r="E148" s="24">
        <f t="shared" si="210"/>
        <v>19608.899999999998</v>
      </c>
      <c r="F148" s="24">
        <f t="shared" si="210"/>
        <v>4421</v>
      </c>
      <c r="G148" s="25">
        <f>F148/E148*100</f>
        <v>22.545884776810531</v>
      </c>
      <c r="H148" s="24">
        <f>H149+H150+H151+H152</f>
        <v>712</v>
      </c>
      <c r="I148" s="24">
        <f>I149+I150+I151+I152</f>
        <v>712</v>
      </c>
      <c r="J148" s="25">
        <f>I148/H148*100</f>
        <v>100</v>
      </c>
      <c r="K148" s="24">
        <f t="shared" ref="K148:AO148" si="227">K149+K150+K151+K152</f>
        <v>1853</v>
      </c>
      <c r="L148" s="24">
        <f t="shared" si="227"/>
        <v>1853</v>
      </c>
      <c r="M148" s="25">
        <f t="shared" ref="M148:M151" si="228">L148/K148*100</f>
        <v>100</v>
      </c>
      <c r="N148" s="24">
        <f t="shared" si="227"/>
        <v>1856</v>
      </c>
      <c r="O148" s="24">
        <f t="shared" si="227"/>
        <v>1856</v>
      </c>
      <c r="P148" s="25">
        <f t="shared" ref="P148:P151" si="229">O148/N148*100</f>
        <v>100</v>
      </c>
      <c r="Q148" s="24">
        <f t="shared" si="227"/>
        <v>2624</v>
      </c>
      <c r="R148" s="24">
        <f t="shared" si="227"/>
        <v>0</v>
      </c>
      <c r="S148" s="25">
        <f>R148/Q148*100</f>
        <v>0</v>
      </c>
      <c r="T148" s="24">
        <f t="shared" si="227"/>
        <v>904</v>
      </c>
      <c r="U148" s="24">
        <f t="shared" si="227"/>
        <v>0</v>
      </c>
      <c r="V148" s="25">
        <f>U148/T148*100</f>
        <v>0</v>
      </c>
      <c r="W148" s="24">
        <f t="shared" si="227"/>
        <v>1803.8</v>
      </c>
      <c r="X148" s="24">
        <f t="shared" si="227"/>
        <v>0</v>
      </c>
      <c r="Y148" s="25">
        <f>X148/W148*100</f>
        <v>0</v>
      </c>
      <c r="Z148" s="24">
        <f t="shared" si="227"/>
        <v>2059</v>
      </c>
      <c r="AA148" s="24">
        <f t="shared" si="227"/>
        <v>0</v>
      </c>
      <c r="AB148" s="25">
        <f>AA148/Z148*100</f>
        <v>0</v>
      </c>
      <c r="AC148" s="24">
        <f t="shared" si="227"/>
        <v>1597</v>
      </c>
      <c r="AD148" s="24">
        <f t="shared" si="227"/>
        <v>0</v>
      </c>
      <c r="AE148" s="25">
        <f>AD148/AC148*100</f>
        <v>0</v>
      </c>
      <c r="AF148" s="24">
        <f t="shared" si="227"/>
        <v>919.2</v>
      </c>
      <c r="AG148" s="24">
        <f t="shared" si="227"/>
        <v>0</v>
      </c>
      <c r="AH148" s="25">
        <f>AG148/AF148*100</f>
        <v>0</v>
      </c>
      <c r="AI148" s="24">
        <f t="shared" si="227"/>
        <v>1526.2</v>
      </c>
      <c r="AJ148" s="24">
        <f t="shared" si="227"/>
        <v>0</v>
      </c>
      <c r="AK148" s="25">
        <f>AJ148/AI148*100</f>
        <v>0</v>
      </c>
      <c r="AL148" s="24">
        <f t="shared" si="227"/>
        <v>1967.1</v>
      </c>
      <c r="AM148" s="24">
        <f t="shared" si="227"/>
        <v>0</v>
      </c>
      <c r="AN148" s="25">
        <f>AM148/AL148*100</f>
        <v>0</v>
      </c>
      <c r="AO148" s="24">
        <f t="shared" si="227"/>
        <v>1787.6</v>
      </c>
      <c r="AP148" s="24"/>
      <c r="AQ148" s="22">
        <f t="shared" si="219"/>
        <v>0</v>
      </c>
      <c r="AR148" s="36"/>
      <c r="AS148" s="36"/>
      <c r="AT148" s="90">
        <f t="shared" ref="AT148:AT197" si="230">(I148+L148+O148)/(H148+K148+N148)</f>
        <v>1</v>
      </c>
      <c r="AU148" s="39">
        <f t="shared" si="220"/>
        <v>4421</v>
      </c>
      <c r="AV148" s="39">
        <f t="shared" si="221"/>
        <v>5331.8</v>
      </c>
      <c r="AW148" s="39">
        <f t="shared" si="222"/>
        <v>4575.2</v>
      </c>
      <c r="AX148" s="39">
        <f t="shared" si="223"/>
        <v>5280.9</v>
      </c>
    </row>
    <row r="149" spans="1:50" ht="15.75">
      <c r="A149" s="117"/>
      <c r="B149" s="117"/>
      <c r="C149" s="117"/>
      <c r="D149" s="38" t="s">
        <v>23</v>
      </c>
      <c r="E149" s="24">
        <f t="shared" ref="E149:F167" si="231">H149+K149+N149+Q149+T149+W149+Z149+AC149+AF149+AI149+AL149+AO149</f>
        <v>0</v>
      </c>
      <c r="F149" s="24">
        <f t="shared" si="231"/>
        <v>0</v>
      </c>
      <c r="G149" s="25"/>
      <c r="H149" s="24"/>
      <c r="I149" s="24"/>
      <c r="J149" s="25"/>
      <c r="K149" s="24"/>
      <c r="L149" s="24"/>
      <c r="M149" s="25"/>
      <c r="N149" s="24"/>
      <c r="O149" s="24"/>
      <c r="P149" s="25"/>
      <c r="Q149" s="24"/>
      <c r="R149" s="24"/>
      <c r="S149" s="25"/>
      <c r="T149" s="24"/>
      <c r="U149" s="24"/>
      <c r="V149" s="25"/>
      <c r="W149" s="24"/>
      <c r="X149" s="24"/>
      <c r="Y149" s="25"/>
      <c r="Z149" s="24"/>
      <c r="AA149" s="24"/>
      <c r="AB149" s="25"/>
      <c r="AC149" s="24"/>
      <c r="AD149" s="24"/>
      <c r="AE149" s="25"/>
      <c r="AF149" s="24"/>
      <c r="AG149" s="24"/>
      <c r="AH149" s="25"/>
      <c r="AI149" s="24"/>
      <c r="AJ149" s="24"/>
      <c r="AK149" s="25"/>
      <c r="AL149" s="24"/>
      <c r="AM149" s="24"/>
      <c r="AN149" s="25"/>
      <c r="AO149" s="24"/>
      <c r="AP149" s="24"/>
      <c r="AQ149" s="22"/>
      <c r="AR149" s="36"/>
      <c r="AS149" s="36"/>
      <c r="AT149" s="90"/>
      <c r="AU149" s="39">
        <f t="shared" si="220"/>
        <v>0</v>
      </c>
      <c r="AV149" s="39">
        <f t="shared" si="221"/>
        <v>0</v>
      </c>
      <c r="AW149" s="39">
        <f t="shared" si="222"/>
        <v>0</v>
      </c>
      <c r="AX149" s="39">
        <f t="shared" si="223"/>
        <v>0</v>
      </c>
    </row>
    <row r="150" spans="1:50" ht="24">
      <c r="A150" s="117"/>
      <c r="B150" s="117"/>
      <c r="C150" s="117"/>
      <c r="D150" s="38" t="s">
        <v>5</v>
      </c>
      <c r="E150" s="24">
        <f t="shared" si="231"/>
        <v>0</v>
      </c>
      <c r="F150" s="24">
        <f t="shared" si="231"/>
        <v>0</v>
      </c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2"/>
      <c r="AR150" s="36"/>
      <c r="AS150" s="36"/>
      <c r="AT150" s="90"/>
      <c r="AU150" s="39">
        <f t="shared" si="220"/>
        <v>0</v>
      </c>
      <c r="AV150" s="39">
        <f t="shared" si="221"/>
        <v>0</v>
      </c>
      <c r="AW150" s="39">
        <f t="shared" si="222"/>
        <v>0</v>
      </c>
      <c r="AX150" s="39">
        <f t="shared" si="223"/>
        <v>0</v>
      </c>
    </row>
    <row r="151" spans="1:50" ht="60">
      <c r="A151" s="117"/>
      <c r="B151" s="117"/>
      <c r="C151" s="117"/>
      <c r="D151" s="38" t="s">
        <v>49</v>
      </c>
      <c r="E151" s="24">
        <f t="shared" si="231"/>
        <v>19608.899999999998</v>
      </c>
      <c r="F151" s="24">
        <f t="shared" si="231"/>
        <v>4421</v>
      </c>
      <c r="G151" s="25">
        <f t="shared" ref="G151" si="232">F151/E151*100</f>
        <v>22.545884776810531</v>
      </c>
      <c r="H151" s="25">
        <v>712</v>
      </c>
      <c r="I151" s="25">
        <v>712</v>
      </c>
      <c r="J151" s="25">
        <f t="shared" ref="J151" si="233">I151/H151*100</f>
        <v>100</v>
      </c>
      <c r="K151" s="25">
        <v>1853</v>
      </c>
      <c r="L151" s="25">
        <v>1853</v>
      </c>
      <c r="M151" s="25">
        <f t="shared" si="228"/>
        <v>100</v>
      </c>
      <c r="N151" s="25">
        <v>1856</v>
      </c>
      <c r="O151" s="25">
        <v>1856</v>
      </c>
      <c r="P151" s="25">
        <f t="shared" si="229"/>
        <v>100</v>
      </c>
      <c r="Q151" s="25">
        <v>2624</v>
      </c>
      <c r="R151" s="25"/>
      <c r="S151" s="25">
        <f t="shared" ref="S151" si="234">R151/Q151*100</f>
        <v>0</v>
      </c>
      <c r="T151" s="25">
        <v>904</v>
      </c>
      <c r="U151" s="25"/>
      <c r="V151" s="25">
        <f t="shared" ref="V151" si="235">U151/T151*100</f>
        <v>0</v>
      </c>
      <c r="W151" s="25">
        <v>1803.8</v>
      </c>
      <c r="X151" s="25"/>
      <c r="Y151" s="25">
        <f t="shared" ref="Y151" si="236">X151/W151*100</f>
        <v>0</v>
      </c>
      <c r="Z151" s="25">
        <v>2059</v>
      </c>
      <c r="AA151" s="25"/>
      <c r="AB151" s="25">
        <f t="shared" ref="AB151" si="237">AA151/Z151*100</f>
        <v>0</v>
      </c>
      <c r="AC151" s="25">
        <v>1597</v>
      </c>
      <c r="AD151" s="25"/>
      <c r="AE151" s="25">
        <f t="shared" ref="AE151" si="238">AD151/AC151*100</f>
        <v>0</v>
      </c>
      <c r="AF151" s="25">
        <v>919.2</v>
      </c>
      <c r="AG151" s="25"/>
      <c r="AH151" s="25">
        <f t="shared" ref="AH151" si="239">AG151/AF151*100</f>
        <v>0</v>
      </c>
      <c r="AI151" s="25">
        <v>1526.2</v>
      </c>
      <c r="AJ151" s="25"/>
      <c r="AK151" s="25">
        <f t="shared" ref="AK151" si="240">AJ151/AI151*100</f>
        <v>0</v>
      </c>
      <c r="AL151" s="25">
        <v>1967.1</v>
      </c>
      <c r="AM151" s="25"/>
      <c r="AN151" s="25">
        <f t="shared" ref="AN151" si="241">AM151/AL151*100</f>
        <v>0</v>
      </c>
      <c r="AO151" s="25">
        <v>1787.6</v>
      </c>
      <c r="AP151" s="25"/>
      <c r="AQ151" s="22">
        <f t="shared" si="219"/>
        <v>0</v>
      </c>
      <c r="AR151" s="95" t="s">
        <v>156</v>
      </c>
      <c r="AS151" s="45"/>
      <c r="AT151" s="90">
        <f t="shared" si="230"/>
        <v>1</v>
      </c>
      <c r="AU151" s="39">
        <f t="shared" si="220"/>
        <v>4421</v>
      </c>
      <c r="AV151" s="39">
        <f t="shared" si="221"/>
        <v>5331.8</v>
      </c>
      <c r="AW151" s="39">
        <f t="shared" si="222"/>
        <v>4575.2</v>
      </c>
      <c r="AX151" s="39">
        <f t="shared" si="223"/>
        <v>5280.9</v>
      </c>
    </row>
    <row r="152" spans="1:50" ht="15.75">
      <c r="A152" s="117"/>
      <c r="B152" s="117"/>
      <c r="C152" s="117"/>
      <c r="D152" s="38" t="s">
        <v>24</v>
      </c>
      <c r="E152" s="24">
        <f t="shared" si="231"/>
        <v>0</v>
      </c>
      <c r="F152" s="24">
        <f t="shared" si="231"/>
        <v>0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36"/>
      <c r="AS152" s="36"/>
      <c r="AT152" s="90"/>
      <c r="AU152" s="39">
        <f t="shared" si="220"/>
        <v>0</v>
      </c>
      <c r="AV152" s="39">
        <f t="shared" si="221"/>
        <v>0</v>
      </c>
      <c r="AW152" s="39">
        <f t="shared" si="222"/>
        <v>0</v>
      </c>
      <c r="AX152" s="39">
        <f t="shared" si="223"/>
        <v>0</v>
      </c>
    </row>
    <row r="153" spans="1:50" ht="15.75">
      <c r="A153" s="117" t="s">
        <v>76</v>
      </c>
      <c r="B153" s="117" t="s">
        <v>110</v>
      </c>
      <c r="C153" s="117" t="s">
        <v>7</v>
      </c>
      <c r="D153" s="38" t="s">
        <v>4</v>
      </c>
      <c r="E153" s="24">
        <f t="shared" si="231"/>
        <v>32565</v>
      </c>
      <c r="F153" s="24">
        <f t="shared" si="231"/>
        <v>7663.9</v>
      </c>
      <c r="G153" s="25">
        <f>F153/E153*100</f>
        <v>23.534162444342083</v>
      </c>
      <c r="H153" s="24">
        <f>H154+H155+H156+H157</f>
        <v>841</v>
      </c>
      <c r="I153" s="24">
        <f>I154+I155+I156+I157</f>
        <v>570.70000000000005</v>
      </c>
      <c r="J153" s="25">
        <f>I153/H153*100</f>
        <v>67.859690844233057</v>
      </c>
      <c r="K153" s="24">
        <f t="shared" ref="K153:AO153" si="242">K154+K155+K156+K157</f>
        <v>3951.6</v>
      </c>
      <c r="L153" s="24">
        <f t="shared" si="242"/>
        <v>3445.9</v>
      </c>
      <c r="M153" s="25">
        <f t="shared" ref="M153:M156" si="243">L153/K153*100</f>
        <v>87.202652090292545</v>
      </c>
      <c r="N153" s="24">
        <f t="shared" si="242"/>
        <v>3449</v>
      </c>
      <c r="O153" s="24">
        <f t="shared" si="242"/>
        <v>3647.2999999999997</v>
      </c>
      <c r="P153" s="25">
        <f t="shared" ref="P153:P156" si="244">O153/N153*100</f>
        <v>105.74949260655262</v>
      </c>
      <c r="Q153" s="24">
        <f t="shared" si="242"/>
        <v>2452.7000000000003</v>
      </c>
      <c r="R153" s="24">
        <f t="shared" si="242"/>
        <v>0</v>
      </c>
      <c r="S153" s="25">
        <f>R153/Q153*100</f>
        <v>0</v>
      </c>
      <c r="T153" s="24">
        <f t="shared" si="242"/>
        <v>2126.5</v>
      </c>
      <c r="U153" s="24">
        <f t="shared" si="242"/>
        <v>0</v>
      </c>
      <c r="V153" s="25">
        <f>U153/T153*100</f>
        <v>0</v>
      </c>
      <c r="W153" s="24">
        <f t="shared" si="242"/>
        <v>3242.6</v>
      </c>
      <c r="X153" s="24">
        <f t="shared" si="242"/>
        <v>0</v>
      </c>
      <c r="Y153" s="25">
        <f>X153/W153*100</f>
        <v>0</v>
      </c>
      <c r="Z153" s="24">
        <f t="shared" si="242"/>
        <v>3658.2999999999997</v>
      </c>
      <c r="AA153" s="24">
        <f t="shared" si="242"/>
        <v>0</v>
      </c>
      <c r="AB153" s="25">
        <f>AA153/Z153*100</f>
        <v>0</v>
      </c>
      <c r="AC153" s="24">
        <f t="shared" si="242"/>
        <v>2892.5</v>
      </c>
      <c r="AD153" s="24">
        <f t="shared" si="242"/>
        <v>0</v>
      </c>
      <c r="AE153" s="25">
        <f>AD153/AC153*100</f>
        <v>0</v>
      </c>
      <c r="AF153" s="24">
        <f t="shared" si="242"/>
        <v>2341.6</v>
      </c>
      <c r="AG153" s="24">
        <f t="shared" si="242"/>
        <v>0</v>
      </c>
      <c r="AH153" s="25">
        <f>AG153/AF153*100</f>
        <v>0</v>
      </c>
      <c r="AI153" s="24">
        <f t="shared" si="242"/>
        <v>2308.5</v>
      </c>
      <c r="AJ153" s="24">
        <f t="shared" si="242"/>
        <v>0</v>
      </c>
      <c r="AK153" s="25">
        <f>AJ153/AI153*100</f>
        <v>0</v>
      </c>
      <c r="AL153" s="24">
        <f t="shared" si="242"/>
        <v>1876.5</v>
      </c>
      <c r="AM153" s="24">
        <f t="shared" si="242"/>
        <v>0</v>
      </c>
      <c r="AN153" s="25">
        <f>AM153/AL153*100</f>
        <v>0</v>
      </c>
      <c r="AO153" s="24">
        <f t="shared" si="242"/>
        <v>3424.2</v>
      </c>
      <c r="AP153" s="24"/>
      <c r="AQ153" s="22">
        <f t="shared" si="219"/>
        <v>0</v>
      </c>
      <c r="AR153" s="36"/>
      <c r="AS153" s="36"/>
      <c r="AT153" s="90">
        <f t="shared" si="230"/>
        <v>0.9299043874975732</v>
      </c>
      <c r="AU153" s="39">
        <f t="shared" si="220"/>
        <v>8241.6</v>
      </c>
      <c r="AV153" s="39">
        <f t="shared" si="221"/>
        <v>7821.8000000000011</v>
      </c>
      <c r="AW153" s="39">
        <f t="shared" si="222"/>
        <v>8892.4</v>
      </c>
      <c r="AX153" s="39">
        <f t="shared" si="223"/>
        <v>7609.2</v>
      </c>
    </row>
    <row r="154" spans="1:50" ht="15.75">
      <c r="A154" s="117"/>
      <c r="B154" s="117"/>
      <c r="C154" s="117"/>
      <c r="D154" s="38" t="s">
        <v>23</v>
      </c>
      <c r="E154" s="24">
        <f t="shared" si="231"/>
        <v>0</v>
      </c>
      <c r="F154" s="24">
        <f t="shared" si="231"/>
        <v>0</v>
      </c>
      <c r="G154" s="25"/>
      <c r="H154" s="24"/>
      <c r="I154" s="24"/>
      <c r="J154" s="25"/>
      <c r="K154" s="24"/>
      <c r="L154" s="24"/>
      <c r="M154" s="25"/>
      <c r="N154" s="24"/>
      <c r="O154" s="24"/>
      <c r="P154" s="25"/>
      <c r="Q154" s="24"/>
      <c r="R154" s="24"/>
      <c r="S154" s="25"/>
      <c r="T154" s="24"/>
      <c r="U154" s="24"/>
      <c r="V154" s="25"/>
      <c r="W154" s="24"/>
      <c r="X154" s="24"/>
      <c r="Y154" s="25"/>
      <c r="Z154" s="24"/>
      <c r="AA154" s="24"/>
      <c r="AB154" s="22"/>
      <c r="AC154" s="24"/>
      <c r="AD154" s="24"/>
      <c r="AE154" s="25"/>
      <c r="AF154" s="24"/>
      <c r="AG154" s="24"/>
      <c r="AH154" s="25"/>
      <c r="AI154" s="24"/>
      <c r="AJ154" s="24"/>
      <c r="AK154" s="25"/>
      <c r="AL154" s="24"/>
      <c r="AM154" s="24"/>
      <c r="AN154" s="25"/>
      <c r="AO154" s="24"/>
      <c r="AP154" s="24"/>
      <c r="AQ154" s="22"/>
      <c r="AR154" s="36"/>
      <c r="AS154" s="36"/>
      <c r="AT154" s="90"/>
      <c r="AU154" s="39">
        <f t="shared" si="220"/>
        <v>0</v>
      </c>
      <c r="AV154" s="39">
        <f t="shared" si="221"/>
        <v>0</v>
      </c>
      <c r="AW154" s="39">
        <f t="shared" si="222"/>
        <v>0</v>
      </c>
      <c r="AX154" s="39">
        <f t="shared" si="223"/>
        <v>0</v>
      </c>
    </row>
    <row r="155" spans="1:50" ht="60">
      <c r="A155" s="117"/>
      <c r="B155" s="117"/>
      <c r="C155" s="117"/>
      <c r="D155" s="38" t="s">
        <v>5</v>
      </c>
      <c r="E155" s="24">
        <f t="shared" si="231"/>
        <v>1704</v>
      </c>
      <c r="F155" s="24">
        <f t="shared" si="231"/>
        <v>321.10000000000002</v>
      </c>
      <c r="G155" s="25">
        <f t="shared" ref="G155:G156" si="245">F155/E155*100</f>
        <v>18.843896713615024</v>
      </c>
      <c r="H155" s="25">
        <v>38</v>
      </c>
      <c r="I155" s="25">
        <v>10.1</v>
      </c>
      <c r="J155" s="25">
        <f>I155/H155*100</f>
        <v>26.578947368421051</v>
      </c>
      <c r="K155" s="25">
        <v>229</v>
      </c>
      <c r="L155" s="25">
        <v>203.8</v>
      </c>
      <c r="M155" s="25">
        <f t="shared" si="243"/>
        <v>88.995633187772924</v>
      </c>
      <c r="N155" s="25">
        <v>118</v>
      </c>
      <c r="O155" s="25">
        <v>107.2</v>
      </c>
      <c r="P155" s="25">
        <f t="shared" si="244"/>
        <v>90.847457627118644</v>
      </c>
      <c r="Q155" s="25">
        <v>146.30000000000001</v>
      </c>
      <c r="R155" s="25"/>
      <c r="S155" s="25"/>
      <c r="T155" s="25">
        <v>177</v>
      </c>
      <c r="U155" s="25"/>
      <c r="V155" s="25">
        <f t="shared" ref="V155:V156" si="246">U155/T155*100</f>
        <v>0</v>
      </c>
      <c r="W155" s="25">
        <v>184</v>
      </c>
      <c r="X155" s="25"/>
      <c r="Y155" s="25"/>
      <c r="Z155" s="25">
        <v>122.7</v>
      </c>
      <c r="AA155" s="25"/>
      <c r="AB155" s="25">
        <f>AA155/Z155*100</f>
        <v>0</v>
      </c>
      <c r="AC155" s="25">
        <v>123</v>
      </c>
      <c r="AD155" s="25"/>
      <c r="AE155" s="25">
        <f t="shared" ref="AE155:AE156" si="247">AD155/AC155*100</f>
        <v>0</v>
      </c>
      <c r="AF155" s="25">
        <v>93</v>
      </c>
      <c r="AG155" s="25"/>
      <c r="AH155" s="25">
        <f t="shared" ref="AH155:AH156" si="248">AG155/AF155*100</f>
        <v>0</v>
      </c>
      <c r="AI155" s="25">
        <v>152.80000000000001</v>
      </c>
      <c r="AJ155" s="25"/>
      <c r="AK155" s="25">
        <f t="shared" ref="AK155:AK156" si="249">AJ155/AI155*100</f>
        <v>0</v>
      </c>
      <c r="AL155" s="25">
        <v>93</v>
      </c>
      <c r="AM155" s="25"/>
      <c r="AN155" s="25">
        <f t="shared" ref="AN155:AN156" si="250">AM155/AL155*100</f>
        <v>0</v>
      </c>
      <c r="AO155" s="25">
        <v>227.2</v>
      </c>
      <c r="AP155" s="25"/>
      <c r="AQ155" s="22"/>
      <c r="AR155" s="95" t="s">
        <v>157</v>
      </c>
      <c r="AS155" s="72" t="s">
        <v>165</v>
      </c>
      <c r="AT155" s="90">
        <f t="shared" si="230"/>
        <v>0.83402597402597412</v>
      </c>
      <c r="AU155" s="40">
        <f t="shared" si="220"/>
        <v>385</v>
      </c>
      <c r="AV155" s="40">
        <f t="shared" si="221"/>
        <v>507.3</v>
      </c>
      <c r="AW155" s="40">
        <f t="shared" si="222"/>
        <v>338.7</v>
      </c>
      <c r="AX155" s="40">
        <f t="shared" si="223"/>
        <v>473</v>
      </c>
    </row>
    <row r="156" spans="1:50" ht="96.75" customHeight="1">
      <c r="A156" s="117"/>
      <c r="B156" s="117"/>
      <c r="C156" s="117"/>
      <c r="D156" s="38" t="s">
        <v>49</v>
      </c>
      <c r="E156" s="24">
        <f t="shared" si="231"/>
        <v>30861</v>
      </c>
      <c r="F156" s="24">
        <f t="shared" si="231"/>
        <v>7342.7999999999993</v>
      </c>
      <c r="G156" s="25">
        <f t="shared" si="245"/>
        <v>23.793136968989987</v>
      </c>
      <c r="H156" s="25">
        <v>803</v>
      </c>
      <c r="I156" s="25">
        <v>560.6</v>
      </c>
      <c r="J156" s="25">
        <f t="shared" ref="J156" si="251">I156/H156*100</f>
        <v>69.813200498132005</v>
      </c>
      <c r="K156" s="25">
        <v>3722.6</v>
      </c>
      <c r="L156" s="25">
        <f>3242.2-0.1</f>
        <v>3242.1</v>
      </c>
      <c r="M156" s="25">
        <f t="shared" si="243"/>
        <v>87.0923548057809</v>
      </c>
      <c r="N156" s="25">
        <v>3331</v>
      </c>
      <c r="O156" s="25">
        <v>3540.1</v>
      </c>
      <c r="P156" s="25">
        <f t="shared" si="244"/>
        <v>106.27739417592315</v>
      </c>
      <c r="Q156" s="25">
        <v>2306.4</v>
      </c>
      <c r="R156" s="25"/>
      <c r="S156" s="25">
        <f t="shared" ref="S156" si="252">R156/Q156*100</f>
        <v>0</v>
      </c>
      <c r="T156" s="25">
        <v>1949.5</v>
      </c>
      <c r="U156" s="25"/>
      <c r="V156" s="25">
        <f t="shared" si="246"/>
        <v>0</v>
      </c>
      <c r="W156" s="25">
        <v>3058.6</v>
      </c>
      <c r="X156" s="25"/>
      <c r="Y156" s="25">
        <f t="shared" ref="Y156" si="253">X156/W156*100</f>
        <v>0</v>
      </c>
      <c r="Z156" s="25">
        <v>3535.6</v>
      </c>
      <c r="AA156" s="25"/>
      <c r="AB156" s="25">
        <f>AA156/Z156*100</f>
        <v>0</v>
      </c>
      <c r="AC156" s="25">
        <v>2769.5</v>
      </c>
      <c r="AD156" s="25"/>
      <c r="AE156" s="25">
        <f t="shared" si="247"/>
        <v>0</v>
      </c>
      <c r="AF156" s="25">
        <v>2248.6</v>
      </c>
      <c r="AG156" s="25"/>
      <c r="AH156" s="25">
        <f t="shared" si="248"/>
        <v>0</v>
      </c>
      <c r="AI156" s="25">
        <v>2155.6999999999998</v>
      </c>
      <c r="AJ156" s="25"/>
      <c r="AK156" s="25">
        <f t="shared" si="249"/>
        <v>0</v>
      </c>
      <c r="AL156" s="25">
        <v>1783.5</v>
      </c>
      <c r="AM156" s="25"/>
      <c r="AN156" s="25">
        <f t="shared" si="250"/>
        <v>0</v>
      </c>
      <c r="AO156" s="25">
        <v>3197</v>
      </c>
      <c r="AP156" s="25"/>
      <c r="AQ156" s="22">
        <f t="shared" si="219"/>
        <v>0</v>
      </c>
      <c r="AR156" s="95" t="s">
        <v>158</v>
      </c>
      <c r="AS156" s="96" t="s">
        <v>166</v>
      </c>
      <c r="AT156" s="90">
        <f t="shared" si="230"/>
        <v>0.93460275437212015</v>
      </c>
      <c r="AU156" s="40">
        <f t="shared" si="220"/>
        <v>7856.6</v>
      </c>
      <c r="AV156" s="40">
        <f t="shared" si="221"/>
        <v>7314.5</v>
      </c>
      <c r="AW156" s="40">
        <f t="shared" si="222"/>
        <v>8553.7000000000007</v>
      </c>
      <c r="AX156" s="40">
        <f t="shared" si="223"/>
        <v>7136.2</v>
      </c>
    </row>
    <row r="157" spans="1:50" ht="15.75">
      <c r="A157" s="117"/>
      <c r="B157" s="117"/>
      <c r="C157" s="117"/>
      <c r="D157" s="38" t="s">
        <v>24</v>
      </c>
      <c r="E157" s="24">
        <f t="shared" si="231"/>
        <v>0</v>
      </c>
      <c r="F157" s="24">
        <f t="shared" si="231"/>
        <v>0</v>
      </c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36"/>
      <c r="AS157" s="36"/>
      <c r="AT157" s="90"/>
      <c r="AU157" s="39">
        <f t="shared" si="220"/>
        <v>0</v>
      </c>
      <c r="AV157" s="39">
        <f t="shared" si="221"/>
        <v>0</v>
      </c>
      <c r="AW157" s="39">
        <f t="shared" si="222"/>
        <v>0</v>
      </c>
      <c r="AX157" s="39">
        <f t="shared" si="223"/>
        <v>0</v>
      </c>
    </row>
    <row r="158" spans="1:50" ht="15.75">
      <c r="A158" s="117" t="s">
        <v>77</v>
      </c>
      <c r="B158" s="117" t="s">
        <v>111</v>
      </c>
      <c r="C158" s="117" t="s">
        <v>7</v>
      </c>
      <c r="D158" s="38" t="s">
        <v>4</v>
      </c>
      <c r="E158" s="24">
        <f t="shared" si="231"/>
        <v>0</v>
      </c>
      <c r="F158" s="24">
        <f t="shared" si="231"/>
        <v>0</v>
      </c>
      <c r="G158" s="25"/>
      <c r="H158" s="24">
        <f>H159+H160+H161+H162</f>
        <v>0</v>
      </c>
      <c r="I158" s="24"/>
      <c r="J158" s="25"/>
      <c r="K158" s="24">
        <f t="shared" ref="K158:AO158" si="254">K159+K160+K161+K162</f>
        <v>0</v>
      </c>
      <c r="L158" s="24"/>
      <c r="M158" s="25"/>
      <c r="N158" s="24">
        <f t="shared" si="254"/>
        <v>0</v>
      </c>
      <c r="O158" s="24"/>
      <c r="P158" s="25"/>
      <c r="Q158" s="24">
        <f t="shared" si="254"/>
        <v>0</v>
      </c>
      <c r="R158" s="24"/>
      <c r="S158" s="25"/>
      <c r="T158" s="24">
        <f t="shared" si="254"/>
        <v>0</v>
      </c>
      <c r="U158" s="24"/>
      <c r="V158" s="25"/>
      <c r="W158" s="24">
        <f t="shared" si="254"/>
        <v>0</v>
      </c>
      <c r="X158" s="24"/>
      <c r="Y158" s="25"/>
      <c r="Z158" s="24">
        <f t="shared" si="254"/>
        <v>0</v>
      </c>
      <c r="AA158" s="24"/>
      <c r="AB158" s="25"/>
      <c r="AC158" s="24">
        <f t="shared" si="254"/>
        <v>0</v>
      </c>
      <c r="AD158" s="24"/>
      <c r="AE158" s="25"/>
      <c r="AF158" s="24">
        <f t="shared" si="254"/>
        <v>0</v>
      </c>
      <c r="AG158" s="24"/>
      <c r="AH158" s="25"/>
      <c r="AI158" s="24">
        <f t="shared" si="254"/>
        <v>0</v>
      </c>
      <c r="AJ158" s="24"/>
      <c r="AK158" s="25"/>
      <c r="AL158" s="24">
        <f t="shared" si="254"/>
        <v>0</v>
      </c>
      <c r="AM158" s="24"/>
      <c r="AN158" s="25"/>
      <c r="AO158" s="24">
        <f t="shared" si="254"/>
        <v>0</v>
      </c>
      <c r="AP158" s="24"/>
      <c r="AQ158" s="25"/>
      <c r="AR158" s="36"/>
      <c r="AS158" s="36"/>
      <c r="AT158" s="90"/>
      <c r="AU158" s="39">
        <f t="shared" si="220"/>
        <v>0</v>
      </c>
      <c r="AV158" s="39">
        <f t="shared" si="221"/>
        <v>0</v>
      </c>
      <c r="AW158" s="39">
        <f t="shared" si="222"/>
        <v>0</v>
      </c>
      <c r="AX158" s="39">
        <f t="shared" si="223"/>
        <v>0</v>
      </c>
    </row>
    <row r="159" spans="1:50" ht="15.75">
      <c r="A159" s="117"/>
      <c r="B159" s="117"/>
      <c r="C159" s="117"/>
      <c r="D159" s="38" t="s">
        <v>23</v>
      </c>
      <c r="E159" s="24">
        <f t="shared" si="231"/>
        <v>0</v>
      </c>
      <c r="F159" s="24">
        <f t="shared" si="231"/>
        <v>0</v>
      </c>
      <c r="G159" s="25"/>
      <c r="H159" s="24"/>
      <c r="I159" s="24"/>
      <c r="J159" s="25"/>
      <c r="K159" s="24"/>
      <c r="L159" s="24"/>
      <c r="M159" s="25"/>
      <c r="N159" s="24"/>
      <c r="O159" s="24"/>
      <c r="P159" s="25"/>
      <c r="Q159" s="24"/>
      <c r="R159" s="24"/>
      <c r="S159" s="25"/>
      <c r="T159" s="24"/>
      <c r="U159" s="24"/>
      <c r="V159" s="25"/>
      <c r="W159" s="24"/>
      <c r="X159" s="24"/>
      <c r="Y159" s="25"/>
      <c r="Z159" s="24"/>
      <c r="AA159" s="24"/>
      <c r="AB159" s="25"/>
      <c r="AC159" s="24"/>
      <c r="AD159" s="24"/>
      <c r="AE159" s="25"/>
      <c r="AF159" s="24"/>
      <c r="AG159" s="24"/>
      <c r="AH159" s="25"/>
      <c r="AI159" s="24"/>
      <c r="AJ159" s="24"/>
      <c r="AK159" s="25"/>
      <c r="AL159" s="24"/>
      <c r="AM159" s="24"/>
      <c r="AN159" s="25"/>
      <c r="AO159" s="24"/>
      <c r="AP159" s="24"/>
      <c r="AQ159" s="25"/>
      <c r="AR159" s="36"/>
      <c r="AS159" s="36"/>
      <c r="AT159" s="90"/>
      <c r="AU159" s="39">
        <f t="shared" si="220"/>
        <v>0</v>
      </c>
      <c r="AV159" s="39">
        <f t="shared" si="221"/>
        <v>0</v>
      </c>
      <c r="AW159" s="39">
        <f t="shared" si="222"/>
        <v>0</v>
      </c>
      <c r="AX159" s="39">
        <f t="shared" si="223"/>
        <v>0</v>
      </c>
    </row>
    <row r="160" spans="1:50" ht="24">
      <c r="A160" s="117"/>
      <c r="B160" s="117"/>
      <c r="C160" s="117"/>
      <c r="D160" s="38" t="s">
        <v>5</v>
      </c>
      <c r="E160" s="24">
        <f t="shared" si="231"/>
        <v>0</v>
      </c>
      <c r="F160" s="24">
        <f t="shared" si="231"/>
        <v>0</v>
      </c>
      <c r="G160" s="25"/>
      <c r="H160" s="24"/>
      <c r="I160" s="24"/>
      <c r="J160" s="25"/>
      <c r="K160" s="24"/>
      <c r="L160" s="24"/>
      <c r="M160" s="25"/>
      <c r="N160" s="24"/>
      <c r="O160" s="24"/>
      <c r="P160" s="25"/>
      <c r="Q160" s="24"/>
      <c r="R160" s="24"/>
      <c r="S160" s="25"/>
      <c r="T160" s="24"/>
      <c r="U160" s="24"/>
      <c r="V160" s="25"/>
      <c r="W160" s="24"/>
      <c r="X160" s="24"/>
      <c r="Y160" s="25"/>
      <c r="Z160" s="24"/>
      <c r="AA160" s="24"/>
      <c r="AB160" s="25"/>
      <c r="AC160" s="24"/>
      <c r="AD160" s="24"/>
      <c r="AE160" s="25"/>
      <c r="AF160" s="24"/>
      <c r="AG160" s="24"/>
      <c r="AH160" s="25"/>
      <c r="AI160" s="24"/>
      <c r="AJ160" s="24"/>
      <c r="AK160" s="25"/>
      <c r="AL160" s="24"/>
      <c r="AM160" s="24"/>
      <c r="AN160" s="25"/>
      <c r="AO160" s="24"/>
      <c r="AP160" s="24"/>
      <c r="AQ160" s="25"/>
      <c r="AR160" s="36"/>
      <c r="AS160" s="36"/>
      <c r="AT160" s="90"/>
      <c r="AU160" s="39">
        <f t="shared" si="220"/>
        <v>0</v>
      </c>
      <c r="AV160" s="39">
        <f t="shared" si="221"/>
        <v>0</v>
      </c>
      <c r="AW160" s="39">
        <f t="shared" si="222"/>
        <v>0</v>
      </c>
      <c r="AX160" s="39">
        <f t="shared" si="223"/>
        <v>0</v>
      </c>
    </row>
    <row r="161" spans="1:50" ht="15.75">
      <c r="A161" s="117"/>
      <c r="B161" s="117"/>
      <c r="C161" s="117"/>
      <c r="D161" s="38" t="s">
        <v>49</v>
      </c>
      <c r="E161" s="24">
        <f t="shared" si="231"/>
        <v>0</v>
      </c>
      <c r="F161" s="24">
        <f t="shared" si="231"/>
        <v>0</v>
      </c>
      <c r="G161" s="25"/>
      <c r="H161" s="24"/>
      <c r="I161" s="24"/>
      <c r="J161" s="25"/>
      <c r="K161" s="24"/>
      <c r="L161" s="24"/>
      <c r="M161" s="25"/>
      <c r="N161" s="24"/>
      <c r="O161" s="24"/>
      <c r="P161" s="25"/>
      <c r="Q161" s="24"/>
      <c r="R161" s="24"/>
      <c r="S161" s="25"/>
      <c r="T161" s="24"/>
      <c r="U161" s="24"/>
      <c r="V161" s="25"/>
      <c r="W161" s="24"/>
      <c r="X161" s="24"/>
      <c r="Y161" s="25"/>
      <c r="Z161" s="24"/>
      <c r="AA161" s="24"/>
      <c r="AB161" s="25"/>
      <c r="AC161" s="24"/>
      <c r="AD161" s="24"/>
      <c r="AE161" s="25"/>
      <c r="AF161" s="24"/>
      <c r="AG161" s="24"/>
      <c r="AH161" s="25"/>
      <c r="AI161" s="24"/>
      <c r="AJ161" s="24"/>
      <c r="AK161" s="25"/>
      <c r="AL161" s="24"/>
      <c r="AM161" s="24"/>
      <c r="AN161" s="25"/>
      <c r="AO161" s="24"/>
      <c r="AP161" s="24"/>
      <c r="AQ161" s="25"/>
      <c r="AR161" s="36"/>
      <c r="AS161" s="36"/>
      <c r="AT161" s="90"/>
      <c r="AU161" s="39">
        <f t="shared" si="220"/>
        <v>0</v>
      </c>
      <c r="AV161" s="39">
        <f t="shared" si="221"/>
        <v>0</v>
      </c>
      <c r="AW161" s="39">
        <f t="shared" si="222"/>
        <v>0</v>
      </c>
      <c r="AX161" s="39">
        <f t="shared" si="223"/>
        <v>0</v>
      </c>
    </row>
    <row r="162" spans="1:50" ht="15.75">
      <c r="A162" s="117"/>
      <c r="B162" s="117"/>
      <c r="C162" s="117"/>
      <c r="D162" s="38" t="s">
        <v>24</v>
      </c>
      <c r="E162" s="24">
        <f t="shared" si="231"/>
        <v>0</v>
      </c>
      <c r="F162" s="24">
        <f t="shared" si="231"/>
        <v>0</v>
      </c>
      <c r="G162" s="25"/>
      <c r="H162" s="24"/>
      <c r="I162" s="24"/>
      <c r="J162" s="25"/>
      <c r="K162" s="24"/>
      <c r="L162" s="24"/>
      <c r="M162" s="25"/>
      <c r="N162" s="24"/>
      <c r="O162" s="24"/>
      <c r="P162" s="25"/>
      <c r="Q162" s="24"/>
      <c r="R162" s="24"/>
      <c r="S162" s="25"/>
      <c r="T162" s="24"/>
      <c r="U162" s="24"/>
      <c r="V162" s="25"/>
      <c r="W162" s="24"/>
      <c r="X162" s="24"/>
      <c r="Y162" s="25"/>
      <c r="Z162" s="24"/>
      <c r="AA162" s="24"/>
      <c r="AB162" s="25"/>
      <c r="AC162" s="24"/>
      <c r="AD162" s="24"/>
      <c r="AE162" s="25"/>
      <c r="AF162" s="24"/>
      <c r="AG162" s="24"/>
      <c r="AH162" s="25"/>
      <c r="AI162" s="24"/>
      <c r="AJ162" s="24"/>
      <c r="AK162" s="25"/>
      <c r="AL162" s="24"/>
      <c r="AM162" s="24"/>
      <c r="AN162" s="25"/>
      <c r="AO162" s="24"/>
      <c r="AP162" s="24"/>
      <c r="AQ162" s="25"/>
      <c r="AR162" s="36"/>
      <c r="AS162" s="36"/>
      <c r="AT162" s="90"/>
      <c r="AU162" s="39">
        <f t="shared" si="220"/>
        <v>0</v>
      </c>
      <c r="AV162" s="39">
        <f t="shared" si="221"/>
        <v>0</v>
      </c>
      <c r="AW162" s="39">
        <f t="shared" si="222"/>
        <v>0</v>
      </c>
      <c r="AX162" s="39">
        <f t="shared" si="223"/>
        <v>0</v>
      </c>
    </row>
    <row r="163" spans="1:50" ht="13.5" customHeight="1">
      <c r="A163" s="123" t="s">
        <v>14</v>
      </c>
      <c r="B163" s="123"/>
      <c r="C163" s="123"/>
      <c r="D163" s="41" t="s">
        <v>4</v>
      </c>
      <c r="E163" s="42">
        <f t="shared" si="231"/>
        <v>52519.5</v>
      </c>
      <c r="F163" s="42">
        <f t="shared" si="231"/>
        <v>12105.100000000002</v>
      </c>
      <c r="G163" s="26">
        <f>F163/E163*100</f>
        <v>23.048772360742202</v>
      </c>
      <c r="H163" s="42">
        <f>H164+H165+H166+H167</f>
        <v>1583</v>
      </c>
      <c r="I163" s="42">
        <f>I164+I165+I166+I167</f>
        <v>1302.9000000000001</v>
      </c>
      <c r="J163" s="26">
        <f>I163/H163*100</f>
        <v>82.305748578648135</v>
      </c>
      <c r="K163" s="42">
        <f t="shared" ref="K163:AO163" si="255">K164+K165+K166+K167</f>
        <v>5804.6</v>
      </c>
      <c r="L163" s="42">
        <f t="shared" si="255"/>
        <v>5298.9000000000005</v>
      </c>
      <c r="M163" s="26">
        <f t="shared" ref="M163:M166" si="256">L163/K163*100</f>
        <v>91.287944044378605</v>
      </c>
      <c r="N163" s="42">
        <f t="shared" si="255"/>
        <v>5295.2</v>
      </c>
      <c r="O163" s="42">
        <f t="shared" si="255"/>
        <v>5503.3</v>
      </c>
      <c r="P163" s="26">
        <f t="shared" ref="P163:P166" si="257">O163/N163*100</f>
        <v>103.92997431636199</v>
      </c>
      <c r="Q163" s="42">
        <f t="shared" si="255"/>
        <v>5076.7</v>
      </c>
      <c r="R163" s="42">
        <f t="shared" si="255"/>
        <v>0</v>
      </c>
      <c r="S163" s="26">
        <f>R163/Q163*100</f>
        <v>0</v>
      </c>
      <c r="T163" s="42">
        <f t="shared" si="255"/>
        <v>3030.5</v>
      </c>
      <c r="U163" s="42">
        <f t="shared" si="255"/>
        <v>0</v>
      </c>
      <c r="V163" s="26">
        <f>U163/T163*100</f>
        <v>0</v>
      </c>
      <c r="W163" s="42">
        <f t="shared" si="255"/>
        <v>5046.3999999999996</v>
      </c>
      <c r="X163" s="42">
        <f t="shared" si="255"/>
        <v>0</v>
      </c>
      <c r="Y163" s="26">
        <f>X163/W163*100</f>
        <v>0</v>
      </c>
      <c r="Z163" s="42">
        <f t="shared" si="255"/>
        <v>5717.3</v>
      </c>
      <c r="AA163" s="42">
        <f t="shared" si="255"/>
        <v>0</v>
      </c>
      <c r="AB163" s="26">
        <f>AA163/Z163*100</f>
        <v>0</v>
      </c>
      <c r="AC163" s="42">
        <f t="shared" si="255"/>
        <v>4489.5</v>
      </c>
      <c r="AD163" s="42">
        <f t="shared" si="255"/>
        <v>0</v>
      </c>
      <c r="AE163" s="26">
        <f>AD163/AC163*100</f>
        <v>0</v>
      </c>
      <c r="AF163" s="42">
        <f t="shared" si="255"/>
        <v>3391.3999999999996</v>
      </c>
      <c r="AG163" s="42">
        <f t="shared" si="255"/>
        <v>0</v>
      </c>
      <c r="AH163" s="26">
        <f>AG163/AF163*100</f>
        <v>0</v>
      </c>
      <c r="AI163" s="42">
        <f t="shared" si="255"/>
        <v>3919.7</v>
      </c>
      <c r="AJ163" s="42">
        <f t="shared" si="255"/>
        <v>0</v>
      </c>
      <c r="AK163" s="26">
        <f>AJ163/AI163*100</f>
        <v>0</v>
      </c>
      <c r="AL163" s="42">
        <f t="shared" si="255"/>
        <v>3853.3999999999996</v>
      </c>
      <c r="AM163" s="42">
        <f t="shared" si="255"/>
        <v>0</v>
      </c>
      <c r="AN163" s="26">
        <f>AM163/AL163*100</f>
        <v>0</v>
      </c>
      <c r="AO163" s="42">
        <f t="shared" si="255"/>
        <v>5311.8</v>
      </c>
      <c r="AP163" s="42"/>
      <c r="AQ163" s="22">
        <f t="shared" ref="AQ163:AQ166" si="258">AP163/AO163</f>
        <v>0</v>
      </c>
      <c r="AR163" s="36"/>
      <c r="AS163" s="36"/>
      <c r="AT163" s="90">
        <f t="shared" si="230"/>
        <v>0.95445012142429142</v>
      </c>
      <c r="AU163" s="64">
        <f t="shared" si="220"/>
        <v>12682.8</v>
      </c>
      <c r="AV163" s="64">
        <f t="shared" si="221"/>
        <v>13153.599999999999</v>
      </c>
      <c r="AW163" s="64">
        <f t="shared" si="222"/>
        <v>13598.199999999999</v>
      </c>
      <c r="AX163" s="64">
        <f t="shared" si="223"/>
        <v>13084.9</v>
      </c>
    </row>
    <row r="164" spans="1:50" ht="15" customHeight="1">
      <c r="A164" s="123"/>
      <c r="B164" s="123"/>
      <c r="C164" s="123"/>
      <c r="D164" s="41" t="s">
        <v>23</v>
      </c>
      <c r="E164" s="42">
        <f t="shared" si="231"/>
        <v>0</v>
      </c>
      <c r="F164" s="42">
        <f t="shared" si="231"/>
        <v>0</v>
      </c>
      <c r="G164" s="23"/>
      <c r="H164" s="26">
        <f t="shared" ref="H164:I167" si="259">H134+H139+H144+H149+H154+H159</f>
        <v>0</v>
      </c>
      <c r="I164" s="26">
        <f t="shared" si="259"/>
        <v>0</v>
      </c>
      <c r="J164" s="23"/>
      <c r="K164" s="26">
        <f t="shared" ref="K164:AO167" si="260">K134+K139+K144+K149+K154+K159</f>
        <v>0</v>
      </c>
      <c r="L164" s="26">
        <f t="shared" si="260"/>
        <v>0</v>
      </c>
      <c r="M164" s="26"/>
      <c r="N164" s="26">
        <f t="shared" si="260"/>
        <v>0</v>
      </c>
      <c r="O164" s="26">
        <f t="shared" si="260"/>
        <v>0</v>
      </c>
      <c r="P164" s="26"/>
      <c r="Q164" s="26">
        <f t="shared" si="260"/>
        <v>0</v>
      </c>
      <c r="R164" s="26">
        <f t="shared" si="260"/>
        <v>0</v>
      </c>
      <c r="S164" s="23"/>
      <c r="T164" s="26">
        <f t="shared" si="260"/>
        <v>0</v>
      </c>
      <c r="U164" s="26">
        <f t="shared" si="260"/>
        <v>0</v>
      </c>
      <c r="V164" s="23"/>
      <c r="W164" s="26">
        <f t="shared" si="260"/>
        <v>0</v>
      </c>
      <c r="X164" s="26">
        <f t="shared" si="260"/>
        <v>0</v>
      </c>
      <c r="Y164" s="23"/>
      <c r="Z164" s="26">
        <f t="shared" si="260"/>
        <v>0</v>
      </c>
      <c r="AA164" s="26">
        <f t="shared" si="260"/>
        <v>0</v>
      </c>
      <c r="AB164" s="23"/>
      <c r="AC164" s="26">
        <f t="shared" si="260"/>
        <v>0</v>
      </c>
      <c r="AD164" s="26">
        <f t="shared" si="260"/>
        <v>0</v>
      </c>
      <c r="AE164" s="23"/>
      <c r="AF164" s="26">
        <f t="shared" si="260"/>
        <v>0</v>
      </c>
      <c r="AG164" s="26">
        <f t="shared" si="260"/>
        <v>0</v>
      </c>
      <c r="AH164" s="23"/>
      <c r="AI164" s="26">
        <f t="shared" si="260"/>
        <v>0</v>
      </c>
      <c r="AJ164" s="26">
        <f t="shared" si="260"/>
        <v>0</v>
      </c>
      <c r="AK164" s="23"/>
      <c r="AL164" s="26">
        <f t="shared" si="260"/>
        <v>0</v>
      </c>
      <c r="AM164" s="26">
        <f t="shared" si="260"/>
        <v>0</v>
      </c>
      <c r="AN164" s="23"/>
      <c r="AO164" s="26">
        <f t="shared" si="260"/>
        <v>0</v>
      </c>
      <c r="AP164" s="25"/>
      <c r="AQ164" s="22"/>
      <c r="AR164" s="36"/>
      <c r="AS164" s="36"/>
      <c r="AT164" s="90"/>
      <c r="AU164" s="64">
        <f t="shared" si="220"/>
        <v>0</v>
      </c>
      <c r="AV164" s="64">
        <f t="shared" si="221"/>
        <v>0</v>
      </c>
      <c r="AW164" s="64">
        <f t="shared" si="222"/>
        <v>0</v>
      </c>
      <c r="AX164" s="64">
        <f t="shared" si="223"/>
        <v>0</v>
      </c>
    </row>
    <row r="165" spans="1:50" ht="22.5" customHeight="1">
      <c r="A165" s="123"/>
      <c r="B165" s="123"/>
      <c r="C165" s="123"/>
      <c r="D165" s="41" t="s">
        <v>5</v>
      </c>
      <c r="E165" s="42">
        <f t="shared" si="231"/>
        <v>1704</v>
      </c>
      <c r="F165" s="42">
        <f t="shared" si="231"/>
        <v>321.10000000000002</v>
      </c>
      <c r="G165" s="26">
        <f>F165/E165*100</f>
        <v>18.843896713615024</v>
      </c>
      <c r="H165" s="26">
        <f t="shared" si="259"/>
        <v>38</v>
      </c>
      <c r="I165" s="26">
        <f t="shared" si="259"/>
        <v>10.1</v>
      </c>
      <c r="J165" s="26">
        <f>I165/H165*100</f>
        <v>26.578947368421051</v>
      </c>
      <c r="K165" s="26">
        <f t="shared" si="260"/>
        <v>229</v>
      </c>
      <c r="L165" s="26">
        <f t="shared" si="260"/>
        <v>203.8</v>
      </c>
      <c r="M165" s="26">
        <f t="shared" si="256"/>
        <v>88.995633187772924</v>
      </c>
      <c r="N165" s="26">
        <f t="shared" si="260"/>
        <v>118</v>
      </c>
      <c r="O165" s="26">
        <f t="shared" si="260"/>
        <v>107.2</v>
      </c>
      <c r="P165" s="26">
        <f t="shared" si="257"/>
        <v>90.847457627118644</v>
      </c>
      <c r="Q165" s="26">
        <f t="shared" si="260"/>
        <v>146.30000000000001</v>
      </c>
      <c r="R165" s="26">
        <f t="shared" si="260"/>
        <v>0</v>
      </c>
      <c r="S165" s="26">
        <f>R165/Q165*100</f>
        <v>0</v>
      </c>
      <c r="T165" s="26">
        <f t="shared" si="260"/>
        <v>177</v>
      </c>
      <c r="U165" s="26">
        <f t="shared" si="260"/>
        <v>0</v>
      </c>
      <c r="V165" s="26">
        <f>U165/T165*100</f>
        <v>0</v>
      </c>
      <c r="W165" s="26">
        <f t="shared" si="260"/>
        <v>184</v>
      </c>
      <c r="X165" s="26">
        <f t="shared" si="260"/>
        <v>0</v>
      </c>
      <c r="Y165" s="26"/>
      <c r="Z165" s="26">
        <f t="shared" si="260"/>
        <v>122.7</v>
      </c>
      <c r="AA165" s="26">
        <f t="shared" si="260"/>
        <v>0</v>
      </c>
      <c r="AB165" s="26">
        <f>AA165/Z165*100</f>
        <v>0</v>
      </c>
      <c r="AC165" s="26">
        <f t="shared" si="260"/>
        <v>123</v>
      </c>
      <c r="AD165" s="26">
        <f t="shared" si="260"/>
        <v>0</v>
      </c>
      <c r="AE165" s="26">
        <f>AD165/AC165*100</f>
        <v>0</v>
      </c>
      <c r="AF165" s="26">
        <f t="shared" si="260"/>
        <v>93</v>
      </c>
      <c r="AG165" s="26">
        <f t="shared" si="260"/>
        <v>0</v>
      </c>
      <c r="AH165" s="26">
        <f>AG165/AF165*100</f>
        <v>0</v>
      </c>
      <c r="AI165" s="26">
        <f t="shared" si="260"/>
        <v>152.80000000000001</v>
      </c>
      <c r="AJ165" s="26">
        <f t="shared" si="260"/>
        <v>0</v>
      </c>
      <c r="AK165" s="26">
        <f>AJ165/AI165*100</f>
        <v>0</v>
      </c>
      <c r="AL165" s="26">
        <f t="shared" si="260"/>
        <v>93</v>
      </c>
      <c r="AM165" s="26">
        <f t="shared" si="260"/>
        <v>0</v>
      </c>
      <c r="AN165" s="26">
        <f>AM165/AL165*100</f>
        <v>0</v>
      </c>
      <c r="AO165" s="26">
        <f t="shared" si="260"/>
        <v>227.2</v>
      </c>
      <c r="AP165" s="25"/>
      <c r="AQ165" s="22"/>
      <c r="AR165" s="36"/>
      <c r="AS165" s="36"/>
      <c r="AT165" s="90">
        <f t="shared" si="230"/>
        <v>0.83402597402597412</v>
      </c>
      <c r="AU165" s="64">
        <f t="shared" si="220"/>
        <v>385</v>
      </c>
      <c r="AV165" s="64">
        <f t="shared" si="221"/>
        <v>507.3</v>
      </c>
      <c r="AW165" s="64">
        <f t="shared" si="222"/>
        <v>338.7</v>
      </c>
      <c r="AX165" s="64">
        <f t="shared" si="223"/>
        <v>473</v>
      </c>
    </row>
    <row r="166" spans="1:50" ht="15" customHeight="1">
      <c r="A166" s="123"/>
      <c r="B166" s="123"/>
      <c r="C166" s="123"/>
      <c r="D166" s="41" t="s">
        <v>49</v>
      </c>
      <c r="E166" s="42">
        <f t="shared" si="231"/>
        <v>50815.5</v>
      </c>
      <c r="F166" s="42">
        <f t="shared" si="231"/>
        <v>11784</v>
      </c>
      <c r="G166" s="26">
        <f>F166/E166*100</f>
        <v>23.189774773445109</v>
      </c>
      <c r="H166" s="26">
        <f t="shared" si="259"/>
        <v>1545</v>
      </c>
      <c r="I166" s="26">
        <f t="shared" si="259"/>
        <v>1292.8000000000002</v>
      </c>
      <c r="J166" s="26">
        <f>I166/H166*100</f>
        <v>83.676375404530759</v>
      </c>
      <c r="K166" s="26">
        <f t="shared" si="260"/>
        <v>5575.6</v>
      </c>
      <c r="L166" s="26">
        <f t="shared" si="260"/>
        <v>5095.1000000000004</v>
      </c>
      <c r="M166" s="26">
        <f t="shared" si="256"/>
        <v>91.382093406987579</v>
      </c>
      <c r="N166" s="26">
        <f t="shared" si="260"/>
        <v>5177.2</v>
      </c>
      <c r="O166" s="26">
        <f t="shared" si="260"/>
        <v>5396.1</v>
      </c>
      <c r="P166" s="26">
        <f t="shared" si="257"/>
        <v>104.22815421463341</v>
      </c>
      <c r="Q166" s="26">
        <f t="shared" si="260"/>
        <v>4930.3999999999996</v>
      </c>
      <c r="R166" s="26">
        <f t="shared" si="260"/>
        <v>0</v>
      </c>
      <c r="S166" s="26">
        <f>R166/Q166*100</f>
        <v>0</v>
      </c>
      <c r="T166" s="26">
        <f t="shared" si="260"/>
        <v>2853.5</v>
      </c>
      <c r="U166" s="26">
        <f t="shared" si="260"/>
        <v>0</v>
      </c>
      <c r="V166" s="26">
        <f>U166/T166*100</f>
        <v>0</v>
      </c>
      <c r="W166" s="26">
        <f t="shared" si="260"/>
        <v>4862.3999999999996</v>
      </c>
      <c r="X166" s="26">
        <f t="shared" si="260"/>
        <v>0</v>
      </c>
      <c r="Y166" s="26">
        <f>X166/W166*100</f>
        <v>0</v>
      </c>
      <c r="Z166" s="26">
        <f t="shared" si="260"/>
        <v>5594.6</v>
      </c>
      <c r="AA166" s="26">
        <f t="shared" si="260"/>
        <v>0</v>
      </c>
      <c r="AB166" s="26">
        <f>AA166/Z166*100</f>
        <v>0</v>
      </c>
      <c r="AC166" s="26">
        <f t="shared" si="260"/>
        <v>4366.5</v>
      </c>
      <c r="AD166" s="26">
        <f t="shared" si="260"/>
        <v>0</v>
      </c>
      <c r="AE166" s="26">
        <f>AD166/AC166*100</f>
        <v>0</v>
      </c>
      <c r="AF166" s="26">
        <f t="shared" si="260"/>
        <v>3298.3999999999996</v>
      </c>
      <c r="AG166" s="26">
        <f t="shared" si="260"/>
        <v>0</v>
      </c>
      <c r="AH166" s="26">
        <f>AG166/AF166*100</f>
        <v>0</v>
      </c>
      <c r="AI166" s="26">
        <f t="shared" si="260"/>
        <v>3766.8999999999996</v>
      </c>
      <c r="AJ166" s="26">
        <f t="shared" si="260"/>
        <v>0</v>
      </c>
      <c r="AK166" s="26">
        <f>AJ166/AI166*100</f>
        <v>0</v>
      </c>
      <c r="AL166" s="26">
        <f t="shared" si="260"/>
        <v>3760.3999999999996</v>
      </c>
      <c r="AM166" s="26">
        <f t="shared" si="260"/>
        <v>0</v>
      </c>
      <c r="AN166" s="26">
        <f>AM166/AL166*100</f>
        <v>0</v>
      </c>
      <c r="AO166" s="26">
        <f t="shared" si="260"/>
        <v>5084.6000000000004</v>
      </c>
      <c r="AP166" s="25"/>
      <c r="AQ166" s="22">
        <f t="shared" si="258"/>
        <v>0</v>
      </c>
      <c r="AR166" s="36"/>
      <c r="AS166" s="36"/>
      <c r="AT166" s="90">
        <f t="shared" si="230"/>
        <v>0.95822016946120447</v>
      </c>
      <c r="AU166" s="64">
        <f t="shared" si="220"/>
        <v>12297.8</v>
      </c>
      <c r="AV166" s="64">
        <f t="shared" si="221"/>
        <v>12646.3</v>
      </c>
      <c r="AW166" s="64">
        <f t="shared" si="222"/>
        <v>13259.5</v>
      </c>
      <c r="AX166" s="64">
        <f t="shared" si="223"/>
        <v>12611.9</v>
      </c>
    </row>
    <row r="167" spans="1:50" ht="15" customHeight="1">
      <c r="A167" s="123"/>
      <c r="B167" s="123"/>
      <c r="C167" s="123"/>
      <c r="D167" s="41" t="s">
        <v>24</v>
      </c>
      <c r="E167" s="42">
        <f t="shared" si="231"/>
        <v>0</v>
      </c>
      <c r="F167" s="42">
        <f t="shared" si="231"/>
        <v>0</v>
      </c>
      <c r="G167" s="26"/>
      <c r="H167" s="26">
        <f t="shared" si="259"/>
        <v>0</v>
      </c>
      <c r="I167" s="26">
        <f t="shared" si="259"/>
        <v>0</v>
      </c>
      <c r="J167" s="26"/>
      <c r="K167" s="26">
        <f t="shared" si="260"/>
        <v>0</v>
      </c>
      <c r="L167" s="26">
        <f t="shared" si="260"/>
        <v>0</v>
      </c>
      <c r="M167" s="26"/>
      <c r="N167" s="26">
        <f t="shared" si="260"/>
        <v>0</v>
      </c>
      <c r="O167" s="26">
        <f t="shared" si="260"/>
        <v>0</v>
      </c>
      <c r="P167" s="26"/>
      <c r="Q167" s="26">
        <f t="shared" si="260"/>
        <v>0</v>
      </c>
      <c r="R167" s="26">
        <f t="shared" si="260"/>
        <v>0</v>
      </c>
      <c r="S167" s="26"/>
      <c r="T167" s="26">
        <f t="shared" si="260"/>
        <v>0</v>
      </c>
      <c r="U167" s="26">
        <f t="shared" si="260"/>
        <v>0</v>
      </c>
      <c r="V167" s="26"/>
      <c r="W167" s="26">
        <f t="shared" si="260"/>
        <v>0</v>
      </c>
      <c r="X167" s="26">
        <f t="shared" si="260"/>
        <v>0</v>
      </c>
      <c r="Y167" s="26"/>
      <c r="Z167" s="26">
        <f t="shared" si="260"/>
        <v>0</v>
      </c>
      <c r="AA167" s="26"/>
      <c r="AB167" s="26"/>
      <c r="AC167" s="26">
        <f t="shared" si="260"/>
        <v>0</v>
      </c>
      <c r="AD167" s="26">
        <f t="shared" si="260"/>
        <v>0</v>
      </c>
      <c r="AE167" s="26"/>
      <c r="AF167" s="26">
        <f t="shared" si="260"/>
        <v>0</v>
      </c>
      <c r="AG167" s="26"/>
      <c r="AH167" s="26"/>
      <c r="AI167" s="26">
        <f t="shared" si="260"/>
        <v>0</v>
      </c>
      <c r="AJ167" s="26"/>
      <c r="AK167" s="26"/>
      <c r="AL167" s="26">
        <f t="shared" si="260"/>
        <v>0</v>
      </c>
      <c r="AM167" s="26">
        <f t="shared" si="260"/>
        <v>0</v>
      </c>
      <c r="AN167" s="26"/>
      <c r="AO167" s="26">
        <f t="shared" si="260"/>
        <v>0</v>
      </c>
      <c r="AP167" s="25"/>
      <c r="AQ167" s="26"/>
      <c r="AR167" s="36"/>
      <c r="AS167" s="36"/>
      <c r="AT167" s="90"/>
      <c r="AU167" s="39">
        <f t="shared" si="220"/>
        <v>0</v>
      </c>
      <c r="AV167" s="39">
        <f t="shared" si="221"/>
        <v>0</v>
      </c>
      <c r="AW167" s="39">
        <f t="shared" si="222"/>
        <v>0</v>
      </c>
      <c r="AX167" s="39">
        <f t="shared" si="223"/>
        <v>0</v>
      </c>
    </row>
    <row r="168" spans="1:50" ht="15.75">
      <c r="A168" s="48" t="s">
        <v>78</v>
      </c>
      <c r="B168" s="37" t="s">
        <v>15</v>
      </c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6"/>
      <c r="AS168" s="36"/>
      <c r="AT168" s="90"/>
      <c r="AU168" s="39">
        <f t="shared" si="220"/>
        <v>0</v>
      </c>
      <c r="AV168" s="39">
        <f t="shared" si="221"/>
        <v>0</v>
      </c>
      <c r="AW168" s="39">
        <f t="shared" si="222"/>
        <v>0</v>
      </c>
      <c r="AX168" s="39">
        <f t="shared" si="223"/>
        <v>0</v>
      </c>
    </row>
    <row r="169" spans="1:50" ht="15.75">
      <c r="A169" s="124" t="s">
        <v>79</v>
      </c>
      <c r="B169" s="117" t="s">
        <v>112</v>
      </c>
      <c r="C169" s="117" t="s">
        <v>7</v>
      </c>
      <c r="D169" s="38" t="s">
        <v>4</v>
      </c>
      <c r="E169" s="24">
        <f t="shared" ref="E169:F184" si="261">H169+K169+N169+Q169+T169+W169+Z169+AC169+AF169+AI169+AL169+AO169</f>
        <v>40</v>
      </c>
      <c r="F169" s="24">
        <f t="shared" si="261"/>
        <v>40</v>
      </c>
      <c r="G169" s="25">
        <f>F169/E169*100</f>
        <v>100</v>
      </c>
      <c r="H169" s="24">
        <f>H170+H171+H172+H173</f>
        <v>0</v>
      </c>
      <c r="I169" s="24"/>
      <c r="J169" s="22"/>
      <c r="K169" s="24">
        <f t="shared" ref="K169:AO169" si="262">K170+K171+K172+K173</f>
        <v>0</v>
      </c>
      <c r="L169" s="24"/>
      <c r="M169" s="22"/>
      <c r="N169" s="24">
        <f t="shared" si="262"/>
        <v>40</v>
      </c>
      <c r="O169" s="24">
        <f t="shared" si="262"/>
        <v>40</v>
      </c>
      <c r="P169" s="25">
        <f t="shared" ref="P169:P172" si="263">O169/N169*100</f>
        <v>100</v>
      </c>
      <c r="Q169" s="24">
        <f t="shared" si="262"/>
        <v>0</v>
      </c>
      <c r="R169" s="24"/>
      <c r="S169" s="22"/>
      <c r="T169" s="24">
        <f t="shared" si="262"/>
        <v>0</v>
      </c>
      <c r="U169" s="24"/>
      <c r="V169" s="22"/>
      <c r="W169" s="24">
        <f t="shared" si="262"/>
        <v>0</v>
      </c>
      <c r="X169" s="24"/>
      <c r="Y169" s="22"/>
      <c r="Z169" s="24">
        <f t="shared" si="262"/>
        <v>0</v>
      </c>
      <c r="AA169" s="24"/>
      <c r="AB169" s="22"/>
      <c r="AC169" s="24">
        <f t="shared" si="262"/>
        <v>0</v>
      </c>
      <c r="AD169" s="24"/>
      <c r="AE169" s="22"/>
      <c r="AF169" s="24">
        <f t="shared" si="262"/>
        <v>0</v>
      </c>
      <c r="AG169" s="24"/>
      <c r="AH169" s="22"/>
      <c r="AI169" s="24">
        <f t="shared" si="262"/>
        <v>0</v>
      </c>
      <c r="AJ169" s="24">
        <f t="shared" si="262"/>
        <v>0</v>
      </c>
      <c r="AK169" s="22"/>
      <c r="AL169" s="24">
        <f t="shared" si="262"/>
        <v>0</v>
      </c>
      <c r="AM169" s="24"/>
      <c r="AN169" s="22"/>
      <c r="AO169" s="24">
        <f t="shared" si="262"/>
        <v>0</v>
      </c>
      <c r="AP169" s="24"/>
      <c r="AQ169" s="22" t="e">
        <f t="shared" ref="AQ169:AQ172" si="264">AP169/AO169</f>
        <v>#DIV/0!</v>
      </c>
      <c r="AR169" s="36"/>
      <c r="AS169" s="36"/>
      <c r="AT169" s="90">
        <f t="shared" si="230"/>
        <v>1</v>
      </c>
      <c r="AU169" s="39">
        <f t="shared" si="220"/>
        <v>40</v>
      </c>
      <c r="AV169" s="39">
        <f t="shared" si="221"/>
        <v>0</v>
      </c>
      <c r="AW169" s="39">
        <f t="shared" si="222"/>
        <v>0</v>
      </c>
      <c r="AX169" s="39">
        <f t="shared" si="223"/>
        <v>0</v>
      </c>
    </row>
    <row r="170" spans="1:50" ht="15.75">
      <c r="A170" s="124"/>
      <c r="B170" s="117"/>
      <c r="C170" s="117"/>
      <c r="D170" s="38" t="s">
        <v>23</v>
      </c>
      <c r="E170" s="24">
        <f t="shared" si="261"/>
        <v>0</v>
      </c>
      <c r="F170" s="24">
        <f t="shared" si="261"/>
        <v>0</v>
      </c>
      <c r="G170" s="25"/>
      <c r="H170" s="24"/>
      <c r="I170" s="24"/>
      <c r="J170" s="22"/>
      <c r="K170" s="24"/>
      <c r="L170" s="24"/>
      <c r="M170" s="22"/>
      <c r="N170" s="24"/>
      <c r="O170" s="24"/>
      <c r="P170" s="25"/>
      <c r="Q170" s="24"/>
      <c r="R170" s="24"/>
      <c r="S170" s="22"/>
      <c r="T170" s="24"/>
      <c r="U170" s="24"/>
      <c r="V170" s="22"/>
      <c r="W170" s="24"/>
      <c r="X170" s="24"/>
      <c r="Y170" s="22"/>
      <c r="Z170" s="24"/>
      <c r="AA170" s="24"/>
      <c r="AB170" s="22"/>
      <c r="AC170" s="24"/>
      <c r="AD170" s="24"/>
      <c r="AE170" s="22"/>
      <c r="AF170" s="24"/>
      <c r="AG170" s="24"/>
      <c r="AH170" s="22"/>
      <c r="AI170" s="24"/>
      <c r="AJ170" s="24"/>
      <c r="AK170" s="22"/>
      <c r="AL170" s="24"/>
      <c r="AM170" s="24"/>
      <c r="AN170" s="22"/>
      <c r="AO170" s="24"/>
      <c r="AP170" s="24"/>
      <c r="AQ170" s="22"/>
      <c r="AR170" s="36"/>
      <c r="AS170" s="36"/>
      <c r="AT170" s="90"/>
      <c r="AU170" s="39">
        <f t="shared" si="220"/>
        <v>0</v>
      </c>
      <c r="AV170" s="39">
        <f t="shared" si="221"/>
        <v>0</v>
      </c>
      <c r="AW170" s="39">
        <f t="shared" si="222"/>
        <v>0</v>
      </c>
      <c r="AX170" s="39">
        <f t="shared" si="223"/>
        <v>0</v>
      </c>
    </row>
    <row r="171" spans="1:50" ht="24">
      <c r="A171" s="124"/>
      <c r="B171" s="117"/>
      <c r="C171" s="117"/>
      <c r="D171" s="38" t="s">
        <v>5</v>
      </c>
      <c r="E171" s="24">
        <f t="shared" si="261"/>
        <v>0</v>
      </c>
      <c r="F171" s="24">
        <f t="shared" si="261"/>
        <v>0</v>
      </c>
      <c r="G171" s="25"/>
      <c r="H171" s="25"/>
      <c r="I171" s="25"/>
      <c r="J171" s="22"/>
      <c r="K171" s="25"/>
      <c r="L171" s="25"/>
      <c r="M171" s="22"/>
      <c r="N171" s="25"/>
      <c r="O171" s="25"/>
      <c r="P171" s="25"/>
      <c r="Q171" s="25"/>
      <c r="R171" s="25"/>
      <c r="S171" s="22"/>
      <c r="T171" s="25"/>
      <c r="U171" s="25"/>
      <c r="V171" s="22"/>
      <c r="W171" s="25"/>
      <c r="X171" s="25"/>
      <c r="Y171" s="22"/>
      <c r="Z171" s="25"/>
      <c r="AA171" s="25"/>
      <c r="AB171" s="22"/>
      <c r="AC171" s="25"/>
      <c r="AD171" s="25"/>
      <c r="AE171" s="22"/>
      <c r="AF171" s="25"/>
      <c r="AG171" s="25"/>
      <c r="AH171" s="22"/>
      <c r="AI171" s="25"/>
      <c r="AJ171" s="25"/>
      <c r="AK171" s="22"/>
      <c r="AL171" s="25"/>
      <c r="AM171" s="25"/>
      <c r="AN171" s="22"/>
      <c r="AO171" s="25"/>
      <c r="AP171" s="25"/>
      <c r="AQ171" s="22"/>
      <c r="AR171" s="36"/>
      <c r="AS171" s="36"/>
      <c r="AT171" s="90"/>
      <c r="AU171" s="39">
        <f t="shared" si="220"/>
        <v>0</v>
      </c>
      <c r="AV171" s="39">
        <f t="shared" si="221"/>
        <v>0</v>
      </c>
      <c r="AW171" s="39">
        <f t="shared" si="222"/>
        <v>0</v>
      </c>
      <c r="AX171" s="39">
        <f t="shared" si="223"/>
        <v>0</v>
      </c>
    </row>
    <row r="172" spans="1:50" ht="48">
      <c r="A172" s="124"/>
      <c r="B172" s="117"/>
      <c r="C172" s="117"/>
      <c r="D172" s="38" t="s">
        <v>49</v>
      </c>
      <c r="E172" s="24">
        <f t="shared" si="261"/>
        <v>40</v>
      </c>
      <c r="F172" s="24">
        <f t="shared" si="261"/>
        <v>40</v>
      </c>
      <c r="G172" s="25">
        <f t="shared" ref="G172" si="265">F172/E172*100</f>
        <v>100</v>
      </c>
      <c r="H172" s="25"/>
      <c r="I172" s="25"/>
      <c r="J172" s="22"/>
      <c r="K172" s="25"/>
      <c r="L172" s="25"/>
      <c r="M172" s="22"/>
      <c r="N172" s="25">
        <v>40</v>
      </c>
      <c r="O172" s="25">
        <v>40</v>
      </c>
      <c r="P172" s="25">
        <f t="shared" si="263"/>
        <v>100</v>
      </c>
      <c r="Q172" s="25"/>
      <c r="R172" s="25"/>
      <c r="S172" s="22"/>
      <c r="T172" s="25"/>
      <c r="U172" s="25"/>
      <c r="V172" s="22"/>
      <c r="W172" s="25"/>
      <c r="X172" s="25"/>
      <c r="Y172" s="22"/>
      <c r="Z172" s="25"/>
      <c r="AA172" s="25"/>
      <c r="AB172" s="22"/>
      <c r="AC172" s="25"/>
      <c r="AD172" s="25"/>
      <c r="AE172" s="22"/>
      <c r="AF172" s="25"/>
      <c r="AG172" s="25"/>
      <c r="AH172" s="22"/>
      <c r="AI172" s="25"/>
      <c r="AJ172" s="25"/>
      <c r="AK172" s="22"/>
      <c r="AL172" s="25"/>
      <c r="AM172" s="25"/>
      <c r="AN172" s="22"/>
      <c r="AO172" s="25"/>
      <c r="AP172" s="25"/>
      <c r="AQ172" s="22" t="e">
        <f t="shared" si="264"/>
        <v>#DIV/0!</v>
      </c>
      <c r="AR172" s="95" t="s">
        <v>159</v>
      </c>
      <c r="AS172" s="36"/>
      <c r="AT172" s="90">
        <f t="shared" si="230"/>
        <v>1</v>
      </c>
      <c r="AU172" s="39">
        <f t="shared" si="220"/>
        <v>40</v>
      </c>
      <c r="AV172" s="39">
        <f t="shared" si="221"/>
        <v>0</v>
      </c>
      <c r="AW172" s="39">
        <f t="shared" si="222"/>
        <v>0</v>
      </c>
      <c r="AX172" s="39">
        <f t="shared" si="223"/>
        <v>0</v>
      </c>
    </row>
    <row r="173" spans="1:50" ht="15.75">
      <c r="A173" s="124"/>
      <c r="B173" s="117"/>
      <c r="C173" s="117"/>
      <c r="D173" s="38" t="s">
        <v>24</v>
      </c>
      <c r="E173" s="24">
        <f t="shared" si="261"/>
        <v>0</v>
      </c>
      <c r="F173" s="24">
        <f t="shared" si="261"/>
        <v>0</v>
      </c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36"/>
      <c r="AS173" s="36"/>
      <c r="AT173" s="90"/>
      <c r="AU173" s="39">
        <f t="shared" si="220"/>
        <v>0</v>
      </c>
      <c r="AV173" s="39">
        <f t="shared" si="221"/>
        <v>0</v>
      </c>
      <c r="AW173" s="39">
        <f t="shared" si="222"/>
        <v>0</v>
      </c>
      <c r="AX173" s="39">
        <f t="shared" si="223"/>
        <v>0</v>
      </c>
    </row>
    <row r="174" spans="1:50" ht="15.75">
      <c r="A174" s="124" t="s">
        <v>80</v>
      </c>
      <c r="B174" s="117" t="s">
        <v>113</v>
      </c>
      <c r="C174" s="117" t="s">
        <v>7</v>
      </c>
      <c r="D174" s="38" t="s">
        <v>4</v>
      </c>
      <c r="E174" s="24">
        <f t="shared" si="261"/>
        <v>0</v>
      </c>
      <c r="F174" s="24">
        <f t="shared" si="261"/>
        <v>0</v>
      </c>
      <c r="G174" s="25"/>
      <c r="H174" s="24">
        <f>H175+H176+H177+H178</f>
        <v>0</v>
      </c>
      <c r="I174" s="24"/>
      <c r="J174" s="25"/>
      <c r="K174" s="24">
        <f t="shared" ref="K174:AO174" si="266">K175+K176+K177+K178</f>
        <v>0</v>
      </c>
      <c r="L174" s="24"/>
      <c r="M174" s="25"/>
      <c r="N174" s="24">
        <f t="shared" si="266"/>
        <v>0</v>
      </c>
      <c r="O174" s="24"/>
      <c r="P174" s="25"/>
      <c r="Q174" s="24">
        <f t="shared" si="266"/>
        <v>0</v>
      </c>
      <c r="R174" s="24"/>
      <c r="S174" s="25"/>
      <c r="T174" s="24">
        <f t="shared" si="266"/>
        <v>0</v>
      </c>
      <c r="U174" s="24"/>
      <c r="V174" s="25"/>
      <c r="W174" s="24">
        <f t="shared" si="266"/>
        <v>0</v>
      </c>
      <c r="X174" s="24"/>
      <c r="Y174" s="25"/>
      <c r="Z174" s="24">
        <f t="shared" si="266"/>
        <v>0</v>
      </c>
      <c r="AA174" s="24"/>
      <c r="AB174" s="25"/>
      <c r="AC174" s="24">
        <f t="shared" si="266"/>
        <v>0</v>
      </c>
      <c r="AD174" s="24"/>
      <c r="AE174" s="25"/>
      <c r="AF174" s="24">
        <f t="shared" si="266"/>
        <v>0</v>
      </c>
      <c r="AG174" s="24"/>
      <c r="AH174" s="25"/>
      <c r="AI174" s="24">
        <f t="shared" si="266"/>
        <v>0</v>
      </c>
      <c r="AJ174" s="24"/>
      <c r="AK174" s="25"/>
      <c r="AL174" s="24">
        <f t="shared" si="266"/>
        <v>0</v>
      </c>
      <c r="AM174" s="24"/>
      <c r="AN174" s="25"/>
      <c r="AO174" s="24">
        <f t="shared" si="266"/>
        <v>0</v>
      </c>
      <c r="AP174" s="24"/>
      <c r="AQ174" s="25"/>
      <c r="AR174" s="36"/>
      <c r="AS174" s="36"/>
      <c r="AT174" s="90"/>
      <c r="AU174" s="39">
        <f t="shared" si="220"/>
        <v>0</v>
      </c>
      <c r="AV174" s="39">
        <f t="shared" si="221"/>
        <v>0</v>
      </c>
      <c r="AW174" s="39">
        <f t="shared" si="222"/>
        <v>0</v>
      </c>
      <c r="AX174" s="39">
        <f t="shared" si="223"/>
        <v>0</v>
      </c>
    </row>
    <row r="175" spans="1:50" ht="15.75">
      <c r="A175" s="124"/>
      <c r="B175" s="117"/>
      <c r="C175" s="117"/>
      <c r="D175" s="38" t="s">
        <v>23</v>
      </c>
      <c r="E175" s="24">
        <f t="shared" si="261"/>
        <v>0</v>
      </c>
      <c r="F175" s="24">
        <f t="shared" si="261"/>
        <v>0</v>
      </c>
      <c r="G175" s="25"/>
      <c r="H175" s="24"/>
      <c r="I175" s="24"/>
      <c r="J175" s="25"/>
      <c r="K175" s="24"/>
      <c r="L175" s="24"/>
      <c r="M175" s="25"/>
      <c r="N175" s="24"/>
      <c r="O175" s="24"/>
      <c r="P175" s="25"/>
      <c r="Q175" s="24"/>
      <c r="R175" s="24"/>
      <c r="S175" s="25"/>
      <c r="T175" s="24"/>
      <c r="U175" s="24"/>
      <c r="V175" s="25"/>
      <c r="W175" s="24"/>
      <c r="X175" s="24"/>
      <c r="Y175" s="25"/>
      <c r="Z175" s="24"/>
      <c r="AA175" s="24"/>
      <c r="AB175" s="25"/>
      <c r="AC175" s="24"/>
      <c r="AD175" s="24"/>
      <c r="AE175" s="25"/>
      <c r="AF175" s="24"/>
      <c r="AG175" s="24"/>
      <c r="AH175" s="25"/>
      <c r="AI175" s="24"/>
      <c r="AJ175" s="24"/>
      <c r="AK175" s="25"/>
      <c r="AL175" s="24"/>
      <c r="AM175" s="24"/>
      <c r="AN175" s="25"/>
      <c r="AO175" s="24"/>
      <c r="AP175" s="24"/>
      <c r="AQ175" s="25"/>
      <c r="AR175" s="36"/>
      <c r="AS175" s="36"/>
      <c r="AT175" s="90"/>
      <c r="AU175" s="39">
        <f t="shared" si="220"/>
        <v>0</v>
      </c>
      <c r="AV175" s="39">
        <f t="shared" si="221"/>
        <v>0</v>
      </c>
      <c r="AW175" s="39">
        <f t="shared" si="222"/>
        <v>0</v>
      </c>
      <c r="AX175" s="39">
        <f t="shared" si="223"/>
        <v>0</v>
      </c>
    </row>
    <row r="176" spans="1:50" ht="24">
      <c r="A176" s="124"/>
      <c r="B176" s="117"/>
      <c r="C176" s="117"/>
      <c r="D176" s="38" t="s">
        <v>5</v>
      </c>
      <c r="E176" s="24">
        <f t="shared" si="261"/>
        <v>0</v>
      </c>
      <c r="F176" s="24">
        <f t="shared" si="261"/>
        <v>0</v>
      </c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36"/>
      <c r="AS176" s="36"/>
      <c r="AT176" s="90"/>
      <c r="AU176" s="39">
        <f t="shared" si="220"/>
        <v>0</v>
      </c>
      <c r="AV176" s="39">
        <f t="shared" si="221"/>
        <v>0</v>
      </c>
      <c r="AW176" s="39">
        <f t="shared" si="222"/>
        <v>0</v>
      </c>
      <c r="AX176" s="39">
        <f t="shared" si="223"/>
        <v>0</v>
      </c>
    </row>
    <row r="177" spans="1:50" ht="15.75">
      <c r="A177" s="124"/>
      <c r="B177" s="117"/>
      <c r="C177" s="117"/>
      <c r="D177" s="38" t="s">
        <v>49</v>
      </c>
      <c r="E177" s="24">
        <f t="shared" si="261"/>
        <v>0</v>
      </c>
      <c r="F177" s="24">
        <f t="shared" si="261"/>
        <v>0</v>
      </c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36"/>
      <c r="AS177" s="36"/>
      <c r="AT177" s="90"/>
      <c r="AU177" s="39">
        <f t="shared" si="220"/>
        <v>0</v>
      </c>
      <c r="AV177" s="39">
        <f t="shared" si="221"/>
        <v>0</v>
      </c>
      <c r="AW177" s="39">
        <f t="shared" si="222"/>
        <v>0</v>
      </c>
      <c r="AX177" s="39">
        <f t="shared" si="223"/>
        <v>0</v>
      </c>
    </row>
    <row r="178" spans="1:50" ht="15.75">
      <c r="A178" s="124"/>
      <c r="B178" s="117"/>
      <c r="C178" s="117"/>
      <c r="D178" s="38" t="s">
        <v>24</v>
      </c>
      <c r="E178" s="24">
        <f t="shared" si="261"/>
        <v>0</v>
      </c>
      <c r="F178" s="24">
        <f t="shared" si="261"/>
        <v>0</v>
      </c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36"/>
      <c r="AS178" s="36"/>
      <c r="AT178" s="90"/>
      <c r="AU178" s="39">
        <f t="shared" si="220"/>
        <v>0</v>
      </c>
      <c r="AV178" s="39">
        <f t="shared" si="221"/>
        <v>0</v>
      </c>
      <c r="AW178" s="39">
        <f t="shared" si="222"/>
        <v>0</v>
      </c>
      <c r="AX178" s="39">
        <f t="shared" si="223"/>
        <v>0</v>
      </c>
    </row>
    <row r="179" spans="1:50" ht="15.75">
      <c r="A179" s="124" t="s">
        <v>81</v>
      </c>
      <c r="B179" s="117" t="s">
        <v>114</v>
      </c>
      <c r="C179" s="117" t="s">
        <v>7</v>
      </c>
      <c r="D179" s="38" t="s">
        <v>4</v>
      </c>
      <c r="E179" s="24">
        <f t="shared" si="261"/>
        <v>105</v>
      </c>
      <c r="F179" s="24">
        <f t="shared" si="261"/>
        <v>0</v>
      </c>
      <c r="G179" s="25"/>
      <c r="H179" s="24">
        <f>H180+H181+H182+H183</f>
        <v>0</v>
      </c>
      <c r="I179" s="24"/>
      <c r="J179" s="25"/>
      <c r="K179" s="24">
        <f t="shared" ref="K179:AO179" si="267">K180+K181+K182+K183</f>
        <v>0</v>
      </c>
      <c r="L179" s="24"/>
      <c r="M179" s="25"/>
      <c r="N179" s="24">
        <f t="shared" si="267"/>
        <v>0</v>
      </c>
      <c r="O179" s="24"/>
      <c r="P179" s="25"/>
      <c r="Q179" s="24">
        <f t="shared" si="267"/>
        <v>0</v>
      </c>
      <c r="R179" s="24"/>
      <c r="S179" s="25"/>
      <c r="T179" s="24">
        <f t="shared" si="267"/>
        <v>0</v>
      </c>
      <c r="U179" s="24"/>
      <c r="V179" s="25"/>
      <c r="W179" s="24">
        <f t="shared" si="267"/>
        <v>0</v>
      </c>
      <c r="X179" s="24"/>
      <c r="Y179" s="25"/>
      <c r="Z179" s="24">
        <f t="shared" si="267"/>
        <v>35</v>
      </c>
      <c r="AA179" s="24"/>
      <c r="AB179" s="25"/>
      <c r="AC179" s="24">
        <f t="shared" si="267"/>
        <v>35</v>
      </c>
      <c r="AD179" s="24"/>
      <c r="AE179" s="25"/>
      <c r="AF179" s="24">
        <f t="shared" si="267"/>
        <v>35</v>
      </c>
      <c r="AG179" s="24"/>
      <c r="AH179" s="25"/>
      <c r="AI179" s="24">
        <f t="shared" si="267"/>
        <v>0</v>
      </c>
      <c r="AJ179" s="24"/>
      <c r="AK179" s="25"/>
      <c r="AL179" s="24">
        <f t="shared" si="267"/>
        <v>0</v>
      </c>
      <c r="AM179" s="24"/>
      <c r="AN179" s="25"/>
      <c r="AO179" s="24">
        <f t="shared" si="267"/>
        <v>0</v>
      </c>
      <c r="AP179" s="24"/>
      <c r="AQ179" s="25"/>
      <c r="AR179" s="36"/>
      <c r="AS179" s="36"/>
      <c r="AT179" s="90"/>
      <c r="AU179" s="39">
        <f t="shared" si="220"/>
        <v>0</v>
      </c>
      <c r="AV179" s="39">
        <f t="shared" si="221"/>
        <v>0</v>
      </c>
      <c r="AW179" s="39">
        <f t="shared" si="222"/>
        <v>105</v>
      </c>
      <c r="AX179" s="39">
        <f t="shared" si="223"/>
        <v>0</v>
      </c>
    </row>
    <row r="180" spans="1:50" ht="15.75">
      <c r="A180" s="124"/>
      <c r="B180" s="117"/>
      <c r="C180" s="117"/>
      <c r="D180" s="38" t="s">
        <v>23</v>
      </c>
      <c r="E180" s="24">
        <f t="shared" si="261"/>
        <v>0</v>
      </c>
      <c r="F180" s="24">
        <f t="shared" si="261"/>
        <v>0</v>
      </c>
      <c r="G180" s="25"/>
      <c r="H180" s="24"/>
      <c r="I180" s="24"/>
      <c r="J180" s="25"/>
      <c r="K180" s="24"/>
      <c r="L180" s="24"/>
      <c r="M180" s="25"/>
      <c r="N180" s="24"/>
      <c r="O180" s="24"/>
      <c r="P180" s="25"/>
      <c r="Q180" s="24"/>
      <c r="R180" s="24"/>
      <c r="S180" s="25"/>
      <c r="T180" s="24"/>
      <c r="U180" s="24"/>
      <c r="V180" s="25"/>
      <c r="W180" s="24"/>
      <c r="X180" s="24"/>
      <c r="Y180" s="25"/>
      <c r="Z180" s="24"/>
      <c r="AA180" s="24"/>
      <c r="AB180" s="25"/>
      <c r="AC180" s="24"/>
      <c r="AD180" s="24"/>
      <c r="AE180" s="25"/>
      <c r="AF180" s="24"/>
      <c r="AG180" s="24"/>
      <c r="AH180" s="25"/>
      <c r="AI180" s="24"/>
      <c r="AJ180" s="24"/>
      <c r="AK180" s="25"/>
      <c r="AL180" s="24"/>
      <c r="AM180" s="24"/>
      <c r="AN180" s="25"/>
      <c r="AO180" s="24"/>
      <c r="AP180" s="24"/>
      <c r="AQ180" s="25"/>
      <c r="AR180" s="36"/>
      <c r="AS180" s="36"/>
      <c r="AT180" s="90"/>
      <c r="AU180" s="39">
        <f t="shared" si="220"/>
        <v>0</v>
      </c>
      <c r="AV180" s="39">
        <f t="shared" si="221"/>
        <v>0</v>
      </c>
      <c r="AW180" s="39">
        <f t="shared" si="222"/>
        <v>0</v>
      </c>
      <c r="AX180" s="39">
        <f t="shared" si="223"/>
        <v>0</v>
      </c>
    </row>
    <row r="181" spans="1:50" ht="24">
      <c r="A181" s="124"/>
      <c r="B181" s="117"/>
      <c r="C181" s="117"/>
      <c r="D181" s="38" t="s">
        <v>5</v>
      </c>
      <c r="E181" s="24">
        <f t="shared" si="261"/>
        <v>0</v>
      </c>
      <c r="F181" s="24">
        <f t="shared" si="261"/>
        <v>0</v>
      </c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36"/>
      <c r="AS181" s="36"/>
      <c r="AT181" s="90"/>
      <c r="AU181" s="39">
        <f t="shared" si="220"/>
        <v>0</v>
      </c>
      <c r="AV181" s="39">
        <f t="shared" si="221"/>
        <v>0</v>
      </c>
      <c r="AW181" s="39">
        <f t="shared" si="222"/>
        <v>0</v>
      </c>
      <c r="AX181" s="39">
        <f t="shared" si="223"/>
        <v>0</v>
      </c>
    </row>
    <row r="182" spans="1:50" ht="15.75">
      <c r="A182" s="124"/>
      <c r="B182" s="117"/>
      <c r="C182" s="117"/>
      <c r="D182" s="38" t="s">
        <v>49</v>
      </c>
      <c r="E182" s="24">
        <f t="shared" si="261"/>
        <v>105</v>
      </c>
      <c r="F182" s="24">
        <f t="shared" si="261"/>
        <v>0</v>
      </c>
      <c r="G182" s="25"/>
      <c r="H182" s="24"/>
      <c r="I182" s="24"/>
      <c r="J182" s="25"/>
      <c r="K182" s="24"/>
      <c r="L182" s="24"/>
      <c r="M182" s="25"/>
      <c r="N182" s="24"/>
      <c r="O182" s="24"/>
      <c r="P182" s="25"/>
      <c r="Q182" s="24"/>
      <c r="R182" s="24"/>
      <c r="S182" s="25"/>
      <c r="T182" s="24"/>
      <c r="U182" s="24"/>
      <c r="V182" s="25"/>
      <c r="W182" s="24"/>
      <c r="X182" s="24"/>
      <c r="Y182" s="25"/>
      <c r="Z182" s="25">
        <v>35</v>
      </c>
      <c r="AA182" s="25"/>
      <c r="AB182" s="25"/>
      <c r="AC182" s="25">
        <v>35</v>
      </c>
      <c r="AD182" s="25"/>
      <c r="AE182" s="25"/>
      <c r="AF182" s="25">
        <v>35</v>
      </c>
      <c r="AG182" s="24"/>
      <c r="AH182" s="25"/>
      <c r="AI182" s="24"/>
      <c r="AJ182" s="24"/>
      <c r="AK182" s="25"/>
      <c r="AL182" s="24"/>
      <c r="AM182" s="24"/>
      <c r="AN182" s="25"/>
      <c r="AO182" s="24"/>
      <c r="AP182" s="24"/>
      <c r="AQ182" s="25"/>
      <c r="AR182" s="36"/>
      <c r="AS182" s="36"/>
      <c r="AT182" s="90"/>
      <c r="AU182" s="39">
        <f t="shared" si="220"/>
        <v>0</v>
      </c>
      <c r="AV182" s="39">
        <f t="shared" si="221"/>
        <v>0</v>
      </c>
      <c r="AW182" s="39">
        <f t="shared" si="222"/>
        <v>105</v>
      </c>
      <c r="AX182" s="39">
        <f t="shared" si="223"/>
        <v>0</v>
      </c>
    </row>
    <row r="183" spans="1:50" ht="15.75">
      <c r="A183" s="124"/>
      <c r="B183" s="117"/>
      <c r="C183" s="117"/>
      <c r="D183" s="38" t="s">
        <v>24</v>
      </c>
      <c r="E183" s="24">
        <f t="shared" si="261"/>
        <v>0</v>
      </c>
      <c r="F183" s="24">
        <f t="shared" si="261"/>
        <v>0</v>
      </c>
      <c r="G183" s="25"/>
      <c r="H183" s="24"/>
      <c r="I183" s="24"/>
      <c r="J183" s="25"/>
      <c r="K183" s="24"/>
      <c r="L183" s="24"/>
      <c r="M183" s="25"/>
      <c r="N183" s="24"/>
      <c r="O183" s="24"/>
      <c r="P183" s="25"/>
      <c r="Q183" s="24"/>
      <c r="R183" s="24"/>
      <c r="S183" s="25"/>
      <c r="T183" s="24"/>
      <c r="U183" s="24"/>
      <c r="V183" s="25"/>
      <c r="W183" s="24"/>
      <c r="X183" s="24"/>
      <c r="Y183" s="25"/>
      <c r="Z183" s="24"/>
      <c r="AA183" s="24"/>
      <c r="AB183" s="25"/>
      <c r="AC183" s="24"/>
      <c r="AD183" s="24"/>
      <c r="AE183" s="25"/>
      <c r="AF183" s="24"/>
      <c r="AG183" s="24"/>
      <c r="AH183" s="25"/>
      <c r="AI183" s="24"/>
      <c r="AJ183" s="24"/>
      <c r="AK183" s="25"/>
      <c r="AL183" s="24"/>
      <c r="AM183" s="24"/>
      <c r="AN183" s="25"/>
      <c r="AO183" s="24"/>
      <c r="AP183" s="24"/>
      <c r="AQ183" s="25"/>
      <c r="AR183" s="36"/>
      <c r="AS183" s="36"/>
      <c r="AT183" s="90"/>
      <c r="AU183" s="39">
        <f t="shared" si="220"/>
        <v>0</v>
      </c>
      <c r="AV183" s="39">
        <f t="shared" si="221"/>
        <v>0</v>
      </c>
      <c r="AW183" s="39">
        <f t="shared" si="222"/>
        <v>0</v>
      </c>
      <c r="AX183" s="39">
        <f t="shared" si="223"/>
        <v>0</v>
      </c>
    </row>
    <row r="184" spans="1:50" ht="15.75">
      <c r="A184" s="124" t="s">
        <v>82</v>
      </c>
      <c r="B184" s="117" t="s">
        <v>115</v>
      </c>
      <c r="C184" s="117" t="s">
        <v>7</v>
      </c>
      <c r="D184" s="38" t="s">
        <v>4</v>
      </c>
      <c r="E184" s="24">
        <f t="shared" si="261"/>
        <v>70.099999999999994</v>
      </c>
      <c r="F184" s="24">
        <f t="shared" si="261"/>
        <v>1</v>
      </c>
      <c r="G184" s="25">
        <f>F184/E184*100</f>
        <v>1.4265335235378032</v>
      </c>
      <c r="H184" s="24">
        <f>H185+H186+H187+H188</f>
        <v>0</v>
      </c>
      <c r="I184" s="24"/>
      <c r="J184" s="22"/>
      <c r="K184" s="24">
        <f t="shared" ref="K184:AO184" si="268">K185+K186+K187+K188</f>
        <v>20</v>
      </c>
      <c r="L184" s="24">
        <f t="shared" si="268"/>
        <v>0</v>
      </c>
      <c r="M184" s="22"/>
      <c r="N184" s="24">
        <f t="shared" si="268"/>
        <v>-19</v>
      </c>
      <c r="O184" s="24">
        <f t="shared" si="268"/>
        <v>1</v>
      </c>
      <c r="P184" s="25">
        <f t="shared" ref="P184:P187" si="269">O184/N184*100</f>
        <v>-5.2631578947368416</v>
      </c>
      <c r="Q184" s="24">
        <f t="shared" si="268"/>
        <v>0</v>
      </c>
      <c r="R184" s="24"/>
      <c r="S184" s="22"/>
      <c r="T184" s="24">
        <f t="shared" si="268"/>
        <v>0</v>
      </c>
      <c r="U184" s="24"/>
      <c r="V184" s="22"/>
      <c r="W184" s="24">
        <f t="shared" si="268"/>
        <v>0</v>
      </c>
      <c r="X184" s="24">
        <f t="shared" si="268"/>
        <v>0</v>
      </c>
      <c r="Y184" s="22"/>
      <c r="Z184" s="24">
        <f t="shared" si="268"/>
        <v>0</v>
      </c>
      <c r="AA184" s="24"/>
      <c r="AB184" s="22"/>
      <c r="AC184" s="24">
        <f t="shared" si="268"/>
        <v>0</v>
      </c>
      <c r="AD184" s="24"/>
      <c r="AE184" s="22"/>
      <c r="AF184" s="24">
        <f t="shared" si="268"/>
        <v>0</v>
      </c>
      <c r="AG184" s="24"/>
      <c r="AH184" s="22"/>
      <c r="AI184" s="24">
        <f t="shared" si="268"/>
        <v>0</v>
      </c>
      <c r="AJ184" s="24"/>
      <c r="AK184" s="22"/>
      <c r="AL184" s="24">
        <f t="shared" si="268"/>
        <v>0</v>
      </c>
      <c r="AM184" s="24"/>
      <c r="AN184" s="22"/>
      <c r="AO184" s="24">
        <f t="shared" si="268"/>
        <v>69.099999999999994</v>
      </c>
      <c r="AP184" s="24"/>
      <c r="AQ184" s="22">
        <f t="shared" ref="AQ184:AQ187" si="270">AP184/AO184</f>
        <v>0</v>
      </c>
      <c r="AR184" s="36"/>
      <c r="AS184" s="36"/>
      <c r="AT184" s="90">
        <f t="shared" si="230"/>
        <v>1</v>
      </c>
      <c r="AU184" s="39">
        <f t="shared" si="220"/>
        <v>1</v>
      </c>
      <c r="AV184" s="39">
        <f t="shared" si="221"/>
        <v>0</v>
      </c>
      <c r="AW184" s="39">
        <f t="shared" si="222"/>
        <v>0</v>
      </c>
      <c r="AX184" s="39">
        <f t="shared" si="223"/>
        <v>69.099999999999994</v>
      </c>
    </row>
    <row r="185" spans="1:50" ht="15.75">
      <c r="A185" s="124"/>
      <c r="B185" s="117"/>
      <c r="C185" s="117"/>
      <c r="D185" s="38" t="s">
        <v>23</v>
      </c>
      <c r="E185" s="24">
        <f t="shared" ref="E185:F198" si="271">H185+K185+N185+Q185+T185+W185+Z185+AC185+AF185+AI185+AL185+AO185</f>
        <v>0</v>
      </c>
      <c r="F185" s="24">
        <f t="shared" si="271"/>
        <v>0</v>
      </c>
      <c r="G185" s="25"/>
      <c r="H185" s="24"/>
      <c r="I185" s="24"/>
      <c r="J185" s="22"/>
      <c r="K185" s="24"/>
      <c r="L185" s="24"/>
      <c r="M185" s="22"/>
      <c r="N185" s="24"/>
      <c r="O185" s="24"/>
      <c r="P185" s="25"/>
      <c r="Q185" s="24"/>
      <c r="R185" s="24"/>
      <c r="S185" s="22"/>
      <c r="T185" s="24"/>
      <c r="U185" s="24"/>
      <c r="V185" s="22"/>
      <c r="W185" s="24"/>
      <c r="X185" s="24"/>
      <c r="Y185" s="22"/>
      <c r="Z185" s="24"/>
      <c r="AA185" s="24"/>
      <c r="AB185" s="22"/>
      <c r="AC185" s="24"/>
      <c r="AD185" s="24"/>
      <c r="AE185" s="22"/>
      <c r="AF185" s="24"/>
      <c r="AG185" s="24"/>
      <c r="AH185" s="22"/>
      <c r="AI185" s="24"/>
      <c r="AJ185" s="24"/>
      <c r="AK185" s="22"/>
      <c r="AL185" s="24"/>
      <c r="AM185" s="24"/>
      <c r="AN185" s="22"/>
      <c r="AO185" s="24"/>
      <c r="AP185" s="24"/>
      <c r="AQ185" s="22"/>
      <c r="AR185" s="36"/>
      <c r="AS185" s="36"/>
      <c r="AT185" s="90"/>
      <c r="AU185" s="39">
        <f t="shared" si="220"/>
        <v>0</v>
      </c>
      <c r="AV185" s="39">
        <f t="shared" si="221"/>
        <v>0</v>
      </c>
      <c r="AW185" s="39">
        <f t="shared" si="222"/>
        <v>0</v>
      </c>
      <c r="AX185" s="39">
        <f t="shared" si="223"/>
        <v>0</v>
      </c>
    </row>
    <row r="186" spans="1:50" ht="24">
      <c r="A186" s="124"/>
      <c r="B186" s="117"/>
      <c r="C186" s="117"/>
      <c r="D186" s="38" t="s">
        <v>5</v>
      </c>
      <c r="E186" s="24">
        <f t="shared" si="271"/>
        <v>0</v>
      </c>
      <c r="F186" s="24">
        <f t="shared" si="271"/>
        <v>0</v>
      </c>
      <c r="G186" s="25"/>
      <c r="H186" s="25"/>
      <c r="I186" s="25"/>
      <c r="J186" s="22"/>
      <c r="K186" s="25"/>
      <c r="L186" s="25"/>
      <c r="M186" s="22"/>
      <c r="N186" s="25"/>
      <c r="O186" s="25"/>
      <c r="P186" s="25"/>
      <c r="Q186" s="25"/>
      <c r="R186" s="25"/>
      <c r="S186" s="22"/>
      <c r="T186" s="25"/>
      <c r="U186" s="25"/>
      <c r="V186" s="22"/>
      <c r="W186" s="25"/>
      <c r="X186" s="25"/>
      <c r="Y186" s="22"/>
      <c r="Z186" s="25"/>
      <c r="AA186" s="25"/>
      <c r="AB186" s="22"/>
      <c r="AC186" s="25"/>
      <c r="AD186" s="25"/>
      <c r="AE186" s="22"/>
      <c r="AF186" s="25"/>
      <c r="AG186" s="25"/>
      <c r="AH186" s="22"/>
      <c r="AI186" s="25"/>
      <c r="AJ186" s="25"/>
      <c r="AK186" s="22"/>
      <c r="AL186" s="25"/>
      <c r="AM186" s="25"/>
      <c r="AN186" s="22"/>
      <c r="AO186" s="25"/>
      <c r="AP186" s="25"/>
      <c r="AQ186" s="22"/>
      <c r="AR186" s="36"/>
      <c r="AS186" s="36"/>
      <c r="AT186" s="90"/>
      <c r="AU186" s="39">
        <f t="shared" si="220"/>
        <v>0</v>
      </c>
      <c r="AV186" s="39">
        <f t="shared" si="221"/>
        <v>0</v>
      </c>
      <c r="AW186" s="39">
        <f t="shared" si="222"/>
        <v>0</v>
      </c>
      <c r="AX186" s="39">
        <f t="shared" si="223"/>
        <v>0</v>
      </c>
    </row>
    <row r="187" spans="1:50" ht="36">
      <c r="A187" s="124"/>
      <c r="B187" s="117"/>
      <c r="C187" s="117"/>
      <c r="D187" s="38" t="s">
        <v>49</v>
      </c>
      <c r="E187" s="24">
        <f t="shared" si="271"/>
        <v>70.099999999999994</v>
      </c>
      <c r="F187" s="24">
        <f t="shared" si="271"/>
        <v>1</v>
      </c>
      <c r="G187" s="25">
        <f t="shared" ref="G187" si="272">F187/E187*100</f>
        <v>1.4265335235378032</v>
      </c>
      <c r="H187" s="24"/>
      <c r="I187" s="24"/>
      <c r="J187" s="22"/>
      <c r="K187" s="24">
        <v>20</v>
      </c>
      <c r="L187" s="24">
        <v>0</v>
      </c>
      <c r="M187" s="22"/>
      <c r="N187" s="24">
        <f>30-49</f>
        <v>-19</v>
      </c>
      <c r="O187" s="24">
        <v>1</v>
      </c>
      <c r="P187" s="25">
        <f t="shared" si="269"/>
        <v>-5.2631578947368416</v>
      </c>
      <c r="Q187" s="24"/>
      <c r="R187" s="24"/>
      <c r="S187" s="22"/>
      <c r="T187" s="24"/>
      <c r="U187" s="24"/>
      <c r="V187" s="22"/>
      <c r="W187" s="24"/>
      <c r="X187" s="24"/>
      <c r="Y187" s="22"/>
      <c r="Z187" s="24"/>
      <c r="AA187" s="24"/>
      <c r="AB187" s="22"/>
      <c r="AC187" s="24"/>
      <c r="AD187" s="24"/>
      <c r="AE187" s="22"/>
      <c r="AF187" s="24"/>
      <c r="AG187" s="24"/>
      <c r="AH187" s="22"/>
      <c r="AI187" s="24"/>
      <c r="AJ187" s="24"/>
      <c r="AK187" s="22"/>
      <c r="AL187" s="24"/>
      <c r="AM187" s="24"/>
      <c r="AN187" s="22"/>
      <c r="AO187" s="24">
        <f>20.1+49</f>
        <v>69.099999999999994</v>
      </c>
      <c r="AP187" s="24"/>
      <c r="AQ187" s="22">
        <f t="shared" si="270"/>
        <v>0</v>
      </c>
      <c r="AR187" s="95" t="s">
        <v>160</v>
      </c>
      <c r="AS187" s="95"/>
      <c r="AT187" s="90">
        <f t="shared" si="230"/>
        <v>1</v>
      </c>
      <c r="AU187" s="39">
        <f t="shared" si="220"/>
        <v>1</v>
      </c>
      <c r="AV187" s="39">
        <f t="shared" si="221"/>
        <v>0</v>
      </c>
      <c r="AW187" s="39">
        <f t="shared" si="222"/>
        <v>0</v>
      </c>
      <c r="AX187" s="39">
        <f t="shared" si="223"/>
        <v>69.099999999999994</v>
      </c>
    </row>
    <row r="188" spans="1:50" ht="15.75">
      <c r="A188" s="124"/>
      <c r="B188" s="117"/>
      <c r="C188" s="117"/>
      <c r="D188" s="38" t="s">
        <v>24</v>
      </c>
      <c r="E188" s="24">
        <f t="shared" si="271"/>
        <v>0</v>
      </c>
      <c r="F188" s="24">
        <f t="shared" si="271"/>
        <v>0</v>
      </c>
      <c r="G188" s="25"/>
      <c r="H188" s="24"/>
      <c r="I188" s="24"/>
      <c r="J188" s="25"/>
      <c r="K188" s="24"/>
      <c r="L188" s="24"/>
      <c r="M188" s="25"/>
      <c r="N188" s="24"/>
      <c r="O188" s="24"/>
      <c r="P188" s="25"/>
      <c r="Q188" s="24"/>
      <c r="R188" s="24"/>
      <c r="S188" s="25"/>
      <c r="T188" s="24"/>
      <c r="U188" s="24"/>
      <c r="V188" s="25"/>
      <c r="W188" s="24"/>
      <c r="X188" s="24"/>
      <c r="Y188" s="25"/>
      <c r="Z188" s="24"/>
      <c r="AA188" s="24"/>
      <c r="AB188" s="25"/>
      <c r="AC188" s="24"/>
      <c r="AD188" s="24"/>
      <c r="AE188" s="25"/>
      <c r="AF188" s="24"/>
      <c r="AG188" s="24"/>
      <c r="AH188" s="25"/>
      <c r="AI188" s="24"/>
      <c r="AJ188" s="24"/>
      <c r="AK188" s="25"/>
      <c r="AL188" s="24"/>
      <c r="AM188" s="24"/>
      <c r="AN188" s="25"/>
      <c r="AO188" s="24"/>
      <c r="AP188" s="24"/>
      <c r="AQ188" s="25"/>
      <c r="AR188" s="36"/>
      <c r="AS188" s="36"/>
      <c r="AT188" s="90"/>
      <c r="AU188" s="39">
        <f t="shared" si="220"/>
        <v>0</v>
      </c>
      <c r="AV188" s="39">
        <f t="shared" si="221"/>
        <v>0</v>
      </c>
      <c r="AW188" s="39">
        <f t="shared" si="222"/>
        <v>0</v>
      </c>
      <c r="AX188" s="39">
        <f t="shared" si="223"/>
        <v>0</v>
      </c>
    </row>
    <row r="189" spans="1:50" ht="15.75">
      <c r="A189" s="122" t="s">
        <v>83</v>
      </c>
      <c r="B189" s="117" t="s">
        <v>116</v>
      </c>
      <c r="C189" s="117" t="s">
        <v>7</v>
      </c>
      <c r="D189" s="38" t="s">
        <v>4</v>
      </c>
      <c r="E189" s="24">
        <f t="shared" si="271"/>
        <v>88578.5</v>
      </c>
      <c r="F189" s="24">
        <f t="shared" si="271"/>
        <v>13279.1996</v>
      </c>
      <c r="G189" s="25">
        <f>F189/E189*100</f>
        <v>14.991447811827927</v>
      </c>
      <c r="H189" s="24">
        <f>H190+H191+H192+H193</f>
        <v>0</v>
      </c>
      <c r="I189" s="24"/>
      <c r="J189" s="22"/>
      <c r="K189" s="24">
        <f t="shared" ref="K189:AO189" si="273">K190+K191+K192+K193</f>
        <v>6758</v>
      </c>
      <c r="L189" s="24">
        <f t="shared" si="273"/>
        <v>6357.2000000000007</v>
      </c>
      <c r="M189" s="25">
        <f t="shared" ref="M189:M192" si="274">L189/K189*100</f>
        <v>94.069251257768585</v>
      </c>
      <c r="N189" s="24">
        <f t="shared" si="273"/>
        <v>6521.2</v>
      </c>
      <c r="O189" s="24">
        <f t="shared" si="273"/>
        <v>6921.9995999999992</v>
      </c>
      <c r="P189" s="25">
        <f t="shared" ref="P189:P192" si="275">O189/N189*100</f>
        <v>106.1461019444274</v>
      </c>
      <c r="Q189" s="24">
        <f t="shared" si="273"/>
        <v>6628.8</v>
      </c>
      <c r="R189" s="24">
        <f t="shared" si="273"/>
        <v>0</v>
      </c>
      <c r="S189" s="25">
        <f>R189/Q189*100</f>
        <v>0</v>
      </c>
      <c r="T189" s="24">
        <f t="shared" si="273"/>
        <v>8612.7000000000007</v>
      </c>
      <c r="U189" s="24">
        <f t="shared" si="273"/>
        <v>0</v>
      </c>
      <c r="V189" s="25">
        <f>U189/T189*100</f>
        <v>0</v>
      </c>
      <c r="W189" s="24">
        <f t="shared" si="273"/>
        <v>6498</v>
      </c>
      <c r="X189" s="24">
        <f t="shared" si="273"/>
        <v>0</v>
      </c>
      <c r="Y189" s="25"/>
      <c r="Z189" s="24">
        <f t="shared" si="273"/>
        <v>0</v>
      </c>
      <c r="AA189" s="24">
        <f t="shared" si="273"/>
        <v>0</v>
      </c>
      <c r="AB189" s="25"/>
      <c r="AC189" s="24">
        <f t="shared" si="273"/>
        <v>0</v>
      </c>
      <c r="AD189" s="24"/>
      <c r="AE189" s="22"/>
      <c r="AF189" s="24">
        <f t="shared" si="273"/>
        <v>0</v>
      </c>
      <c r="AG189" s="24"/>
      <c r="AH189" s="22"/>
      <c r="AI189" s="24">
        <f t="shared" si="273"/>
        <v>25432</v>
      </c>
      <c r="AJ189" s="24">
        <f t="shared" si="273"/>
        <v>0</v>
      </c>
      <c r="AK189" s="25">
        <f>AJ189/AI189*100</f>
        <v>0</v>
      </c>
      <c r="AL189" s="24">
        <f t="shared" si="273"/>
        <v>8028.9</v>
      </c>
      <c r="AM189" s="24">
        <f t="shared" si="273"/>
        <v>0</v>
      </c>
      <c r="AN189" s="25">
        <f>AM189/AL189*100</f>
        <v>0</v>
      </c>
      <c r="AO189" s="24">
        <f t="shared" si="273"/>
        <v>20098.900000000001</v>
      </c>
      <c r="AP189" s="24"/>
      <c r="AQ189" s="22">
        <f t="shared" ref="AQ189:AQ197" si="276">AP189/AO189</f>
        <v>0</v>
      </c>
      <c r="AR189" s="36"/>
      <c r="AS189" s="36"/>
      <c r="AT189" s="90">
        <f t="shared" si="230"/>
        <v>0.99999996987770345</v>
      </c>
      <c r="AU189" s="39">
        <f t="shared" si="220"/>
        <v>13279.2</v>
      </c>
      <c r="AV189" s="39">
        <f t="shared" si="221"/>
        <v>21739.5</v>
      </c>
      <c r="AW189" s="39">
        <f t="shared" si="222"/>
        <v>0</v>
      </c>
      <c r="AX189" s="39">
        <f t="shared" si="223"/>
        <v>53559.8</v>
      </c>
    </row>
    <row r="190" spans="1:50" ht="15.75">
      <c r="A190" s="122"/>
      <c r="B190" s="117"/>
      <c r="C190" s="117"/>
      <c r="D190" s="38" t="s">
        <v>23</v>
      </c>
      <c r="E190" s="24">
        <f t="shared" si="271"/>
        <v>0</v>
      </c>
      <c r="F190" s="24">
        <f t="shared" si="271"/>
        <v>0</v>
      </c>
      <c r="G190" s="25"/>
      <c r="H190" s="24"/>
      <c r="I190" s="24"/>
      <c r="J190" s="22"/>
      <c r="K190" s="24"/>
      <c r="L190" s="24"/>
      <c r="M190" s="25"/>
      <c r="N190" s="24"/>
      <c r="O190" s="24"/>
      <c r="P190" s="25"/>
      <c r="Q190" s="24"/>
      <c r="R190" s="24"/>
      <c r="S190" s="25"/>
      <c r="T190" s="24"/>
      <c r="U190" s="24"/>
      <c r="V190" s="25"/>
      <c r="W190" s="24"/>
      <c r="X190" s="24"/>
      <c r="Y190" s="22"/>
      <c r="Z190" s="24"/>
      <c r="AA190" s="24"/>
      <c r="AB190" s="25"/>
      <c r="AC190" s="24"/>
      <c r="AD190" s="24"/>
      <c r="AE190" s="22"/>
      <c r="AF190" s="24"/>
      <c r="AG190" s="24"/>
      <c r="AH190" s="22"/>
      <c r="AI190" s="24"/>
      <c r="AJ190" s="24"/>
      <c r="AK190" s="25"/>
      <c r="AL190" s="24"/>
      <c r="AM190" s="24"/>
      <c r="AN190" s="25"/>
      <c r="AO190" s="24"/>
      <c r="AP190" s="24"/>
      <c r="AQ190" s="22"/>
      <c r="AR190" s="36"/>
      <c r="AS190" s="36"/>
      <c r="AT190" s="90"/>
      <c r="AU190" s="39">
        <f t="shared" si="220"/>
        <v>0</v>
      </c>
      <c r="AV190" s="39">
        <f t="shared" si="221"/>
        <v>0</v>
      </c>
      <c r="AW190" s="39">
        <f t="shared" si="222"/>
        <v>0</v>
      </c>
      <c r="AX190" s="39">
        <f t="shared" si="223"/>
        <v>0</v>
      </c>
    </row>
    <row r="191" spans="1:50" ht="25.5" customHeight="1">
      <c r="A191" s="122"/>
      <c r="B191" s="117"/>
      <c r="C191" s="117"/>
      <c r="D191" s="38" t="s">
        <v>5</v>
      </c>
      <c r="E191" s="24">
        <f t="shared" si="271"/>
        <v>72646.899999999994</v>
      </c>
      <c r="F191" s="24">
        <f t="shared" si="271"/>
        <v>10796.499599999999</v>
      </c>
      <c r="G191" s="25">
        <f>F191/E191*100</f>
        <v>14.861610887732304</v>
      </c>
      <c r="H191" s="25">
        <v>0</v>
      </c>
      <c r="I191" s="25"/>
      <c r="J191" s="22"/>
      <c r="K191" s="25">
        <v>5176</v>
      </c>
      <c r="L191" s="25">
        <v>4848.6000000000004</v>
      </c>
      <c r="M191" s="25">
        <f t="shared" si="274"/>
        <v>93.674652241112838</v>
      </c>
      <c r="N191" s="25">
        <f>4826+794.5</f>
        <v>5620.5</v>
      </c>
      <c r="O191" s="25">
        <v>5947.8995999999988</v>
      </c>
      <c r="P191" s="25">
        <f t="shared" si="275"/>
        <v>105.82509741126232</v>
      </c>
      <c r="Q191" s="25">
        <v>5659</v>
      </c>
      <c r="R191" s="25"/>
      <c r="S191" s="25">
        <f>R191/Q191*100</f>
        <v>0</v>
      </c>
      <c r="T191" s="25">
        <v>6958</v>
      </c>
      <c r="U191" s="25"/>
      <c r="V191" s="25">
        <f>U191/T191*100</f>
        <v>0</v>
      </c>
      <c r="W191" s="25">
        <v>5062</v>
      </c>
      <c r="X191" s="25"/>
      <c r="Y191" s="25"/>
      <c r="Z191" s="25"/>
      <c r="AA191" s="25"/>
      <c r="AB191" s="25"/>
      <c r="AC191" s="25"/>
      <c r="AD191" s="25"/>
      <c r="AE191" s="22"/>
      <c r="AF191" s="25"/>
      <c r="AG191" s="25"/>
      <c r="AH191" s="22"/>
      <c r="AI191" s="25">
        <f>7152+15992.9</f>
        <v>23144.9</v>
      </c>
      <c r="AJ191" s="25"/>
      <c r="AK191" s="25">
        <f>AJ191/AI191*100</f>
        <v>0</v>
      </c>
      <c r="AL191" s="25">
        <v>6160</v>
      </c>
      <c r="AM191" s="25"/>
      <c r="AN191" s="25">
        <f>AM191/AL191*100</f>
        <v>0</v>
      </c>
      <c r="AO191" s="25">
        <f>10338.84+5322.16-794.5</f>
        <v>14866.5</v>
      </c>
      <c r="AP191" s="25"/>
      <c r="AQ191" s="22">
        <f t="shared" si="276"/>
        <v>0</v>
      </c>
      <c r="AR191" s="114" t="s">
        <v>161</v>
      </c>
      <c r="AS191" s="114"/>
      <c r="AT191" s="90">
        <f t="shared" si="230"/>
        <v>0.99999996295095628</v>
      </c>
      <c r="AU191" s="39">
        <f t="shared" si="220"/>
        <v>10796.5</v>
      </c>
      <c r="AV191" s="39">
        <f t="shared" si="221"/>
        <v>17679</v>
      </c>
      <c r="AW191" s="39">
        <f t="shared" si="222"/>
        <v>0</v>
      </c>
      <c r="AX191" s="39">
        <f t="shared" si="223"/>
        <v>44171.4</v>
      </c>
    </row>
    <row r="192" spans="1:50" ht="25.5" customHeight="1">
      <c r="A192" s="122"/>
      <c r="B192" s="117"/>
      <c r="C192" s="117"/>
      <c r="D192" s="38" t="s">
        <v>49</v>
      </c>
      <c r="E192" s="24">
        <f t="shared" si="271"/>
        <v>15931.599999999999</v>
      </c>
      <c r="F192" s="24">
        <f t="shared" si="271"/>
        <v>2482.6999999999998</v>
      </c>
      <c r="G192" s="25">
        <f>F192/E192*100</f>
        <v>15.58349443872555</v>
      </c>
      <c r="H192" s="24"/>
      <c r="I192" s="24"/>
      <c r="J192" s="22"/>
      <c r="K192" s="24">
        <v>1582</v>
      </c>
      <c r="L192" s="24">
        <v>1508.6</v>
      </c>
      <c r="M192" s="25">
        <f t="shared" si="274"/>
        <v>95.360303413400743</v>
      </c>
      <c r="N192" s="24">
        <f>1431.1-530.4</f>
        <v>900.69999999999993</v>
      </c>
      <c r="O192" s="24">
        <v>974.1</v>
      </c>
      <c r="P192" s="25">
        <f t="shared" si="275"/>
        <v>108.14921727545243</v>
      </c>
      <c r="Q192" s="24">
        <f>1655.9-686.1</f>
        <v>969.80000000000007</v>
      </c>
      <c r="R192" s="24"/>
      <c r="S192" s="25">
        <f>R192/Q192*100</f>
        <v>0</v>
      </c>
      <c r="T192" s="24">
        <f>1962.9-308.2</f>
        <v>1654.7</v>
      </c>
      <c r="U192" s="24"/>
      <c r="V192" s="25">
        <f>U192/T192*100</f>
        <v>0</v>
      </c>
      <c r="W192" s="24">
        <f>1415.9+20.1</f>
        <v>1436</v>
      </c>
      <c r="X192" s="24"/>
      <c r="Y192" s="22"/>
      <c r="Z192" s="24"/>
      <c r="AA192" s="24"/>
      <c r="AB192" s="22"/>
      <c r="AC192" s="24"/>
      <c r="AD192" s="24"/>
      <c r="AE192" s="22"/>
      <c r="AF192" s="24"/>
      <c r="AG192" s="24"/>
      <c r="AH192" s="22"/>
      <c r="AI192" s="24">
        <f>2155.7+131.4</f>
        <v>2287.1</v>
      </c>
      <c r="AJ192" s="24"/>
      <c r="AK192" s="25">
        <f>AJ192/AI192*100</f>
        <v>0</v>
      </c>
      <c r="AL192" s="24">
        <v>1868.9</v>
      </c>
      <c r="AM192" s="24"/>
      <c r="AN192" s="25">
        <f>AM192/AL192*100</f>
        <v>0</v>
      </c>
      <c r="AO192" s="24">
        <f>3859.2+1373.2</f>
        <v>5232.3999999999996</v>
      </c>
      <c r="AP192" s="24"/>
      <c r="AQ192" s="22"/>
      <c r="AR192" s="115"/>
      <c r="AS192" s="115"/>
      <c r="AT192" s="90">
        <f t="shared" si="230"/>
        <v>1</v>
      </c>
      <c r="AU192" s="39">
        <f t="shared" si="220"/>
        <v>2482.6999999999998</v>
      </c>
      <c r="AV192" s="39">
        <f t="shared" si="221"/>
        <v>4060.5</v>
      </c>
      <c r="AW192" s="39">
        <f t="shared" si="222"/>
        <v>0</v>
      </c>
      <c r="AX192" s="39">
        <f t="shared" si="223"/>
        <v>9388.4</v>
      </c>
    </row>
    <row r="193" spans="1:50" ht="15.75">
      <c r="A193" s="122"/>
      <c r="B193" s="117"/>
      <c r="C193" s="117"/>
      <c r="D193" s="38" t="s">
        <v>24</v>
      </c>
      <c r="E193" s="24">
        <f t="shared" si="271"/>
        <v>0</v>
      </c>
      <c r="F193" s="24">
        <f t="shared" si="271"/>
        <v>0</v>
      </c>
      <c r="G193" s="25"/>
      <c r="H193" s="24"/>
      <c r="I193" s="24"/>
      <c r="J193" s="25"/>
      <c r="K193" s="24"/>
      <c r="L193" s="24"/>
      <c r="M193" s="25"/>
      <c r="N193" s="24"/>
      <c r="O193" s="24"/>
      <c r="P193" s="25"/>
      <c r="Q193" s="24"/>
      <c r="R193" s="24"/>
      <c r="S193" s="25"/>
      <c r="T193" s="24"/>
      <c r="U193" s="24"/>
      <c r="V193" s="25"/>
      <c r="W193" s="24"/>
      <c r="X193" s="24"/>
      <c r="Y193" s="25"/>
      <c r="Z193" s="24"/>
      <c r="AA193" s="24"/>
      <c r="AB193" s="25"/>
      <c r="AC193" s="24"/>
      <c r="AD193" s="24"/>
      <c r="AE193" s="25"/>
      <c r="AF193" s="24"/>
      <c r="AG193" s="24"/>
      <c r="AH193" s="25"/>
      <c r="AI193" s="24"/>
      <c r="AJ193" s="24"/>
      <c r="AK193" s="25"/>
      <c r="AL193" s="24"/>
      <c r="AM193" s="24"/>
      <c r="AN193" s="25"/>
      <c r="AO193" s="24"/>
      <c r="AP193" s="24"/>
      <c r="AQ193" s="25"/>
      <c r="AR193" s="36"/>
      <c r="AS193" s="36"/>
      <c r="AT193" s="90"/>
      <c r="AU193" s="64">
        <f t="shared" si="220"/>
        <v>0</v>
      </c>
      <c r="AV193" s="64">
        <f t="shared" si="221"/>
        <v>0</v>
      </c>
      <c r="AW193" s="64">
        <f t="shared" si="222"/>
        <v>0</v>
      </c>
      <c r="AX193" s="64">
        <f t="shared" si="223"/>
        <v>0</v>
      </c>
    </row>
    <row r="194" spans="1:50" ht="14.25" customHeight="1">
      <c r="A194" s="123" t="s">
        <v>16</v>
      </c>
      <c r="B194" s="123"/>
      <c r="C194" s="123"/>
      <c r="D194" s="41" t="s">
        <v>4</v>
      </c>
      <c r="E194" s="42">
        <f t="shared" si="271"/>
        <v>88793.599999999991</v>
      </c>
      <c r="F194" s="42">
        <f t="shared" si="271"/>
        <v>13320.1996</v>
      </c>
      <c r="G194" s="26">
        <f>F194/E194*100</f>
        <v>15.001305949978377</v>
      </c>
      <c r="H194" s="42">
        <f>H195+H196+H197+H198</f>
        <v>0</v>
      </c>
      <c r="I194" s="42"/>
      <c r="J194" s="23"/>
      <c r="K194" s="42">
        <f t="shared" ref="K194:AO194" si="277">K195+K196+K197+K198</f>
        <v>6778</v>
      </c>
      <c r="L194" s="42">
        <f t="shared" si="277"/>
        <v>6357.2000000000007</v>
      </c>
      <c r="M194" s="26">
        <f t="shared" ref="M194:M196" si="278">L194/K194*100</f>
        <v>93.791678961345539</v>
      </c>
      <c r="N194" s="42">
        <f t="shared" si="277"/>
        <v>6542.2</v>
      </c>
      <c r="O194" s="42">
        <f t="shared" si="277"/>
        <v>6962.9995999999992</v>
      </c>
      <c r="P194" s="26">
        <f t="shared" ref="P194:P197" si="279">O194/N194*100</f>
        <v>106.43208095136191</v>
      </c>
      <c r="Q194" s="42">
        <f t="shared" si="277"/>
        <v>6628.8</v>
      </c>
      <c r="R194" s="42">
        <f t="shared" si="277"/>
        <v>0</v>
      </c>
      <c r="S194" s="26">
        <f>R194/Q194*100</f>
        <v>0</v>
      </c>
      <c r="T194" s="42">
        <f t="shared" si="277"/>
        <v>8612.7000000000007</v>
      </c>
      <c r="U194" s="42">
        <f t="shared" si="277"/>
        <v>0</v>
      </c>
      <c r="V194" s="26">
        <f>U194/T194*100</f>
        <v>0</v>
      </c>
      <c r="W194" s="42">
        <f t="shared" si="277"/>
        <v>6498</v>
      </c>
      <c r="X194" s="42">
        <f t="shared" si="277"/>
        <v>0</v>
      </c>
      <c r="Y194" s="26">
        <f>X194/W194*100</f>
        <v>0</v>
      </c>
      <c r="Z194" s="42">
        <f t="shared" si="277"/>
        <v>35</v>
      </c>
      <c r="AA194" s="42">
        <f t="shared" si="277"/>
        <v>0</v>
      </c>
      <c r="AB194" s="26"/>
      <c r="AC194" s="42">
        <f t="shared" si="277"/>
        <v>35</v>
      </c>
      <c r="AD194" s="42">
        <f t="shared" si="277"/>
        <v>0</v>
      </c>
      <c r="AE194" s="23"/>
      <c r="AF194" s="42">
        <f t="shared" si="277"/>
        <v>35</v>
      </c>
      <c r="AG194" s="42">
        <f t="shared" si="277"/>
        <v>0</v>
      </c>
      <c r="AH194" s="23"/>
      <c r="AI194" s="42">
        <f t="shared" si="277"/>
        <v>25432</v>
      </c>
      <c r="AJ194" s="42">
        <f t="shared" si="277"/>
        <v>0</v>
      </c>
      <c r="AK194" s="26">
        <f>AJ194/AI194*100</f>
        <v>0</v>
      </c>
      <c r="AL194" s="42">
        <f t="shared" si="277"/>
        <v>8028.9</v>
      </c>
      <c r="AM194" s="42">
        <f t="shared" si="277"/>
        <v>0</v>
      </c>
      <c r="AN194" s="26">
        <f>AM194/AL194*100</f>
        <v>0</v>
      </c>
      <c r="AO194" s="42">
        <f t="shared" si="277"/>
        <v>20168</v>
      </c>
      <c r="AP194" s="42"/>
      <c r="AQ194" s="23">
        <f t="shared" si="276"/>
        <v>0</v>
      </c>
      <c r="AR194" s="36"/>
      <c r="AS194" s="36"/>
      <c r="AT194" s="90">
        <f t="shared" si="230"/>
        <v>0.99999996997042084</v>
      </c>
      <c r="AU194" s="64">
        <f t="shared" si="220"/>
        <v>13320.2</v>
      </c>
      <c r="AV194" s="64">
        <f t="shared" si="221"/>
        <v>21739.5</v>
      </c>
      <c r="AW194" s="64">
        <f t="shared" si="222"/>
        <v>105</v>
      </c>
      <c r="AX194" s="64">
        <f t="shared" si="223"/>
        <v>53628.9</v>
      </c>
    </row>
    <row r="195" spans="1:50" ht="13.5" customHeight="1">
      <c r="A195" s="123"/>
      <c r="B195" s="123"/>
      <c r="C195" s="123"/>
      <c r="D195" s="41" t="s">
        <v>23</v>
      </c>
      <c r="E195" s="42">
        <f t="shared" si="271"/>
        <v>0</v>
      </c>
      <c r="F195" s="42">
        <f t="shared" si="271"/>
        <v>0</v>
      </c>
      <c r="G195" s="26"/>
      <c r="H195" s="26">
        <f>H170+H175+H180+H185+H190</f>
        <v>0</v>
      </c>
      <c r="I195" s="26"/>
      <c r="J195" s="23"/>
      <c r="K195" s="26">
        <f t="shared" ref="K195:AO198" si="280">K170+K175+K180+K185+K190</f>
        <v>0</v>
      </c>
      <c r="L195" s="26">
        <f t="shared" si="280"/>
        <v>0</v>
      </c>
      <c r="M195" s="26"/>
      <c r="N195" s="26">
        <f t="shared" si="280"/>
        <v>0</v>
      </c>
      <c r="O195" s="26">
        <f t="shared" si="280"/>
        <v>0</v>
      </c>
      <c r="P195" s="26"/>
      <c r="Q195" s="26">
        <f t="shared" si="280"/>
        <v>0</v>
      </c>
      <c r="R195" s="26">
        <f t="shared" si="280"/>
        <v>0</v>
      </c>
      <c r="S195" s="26"/>
      <c r="T195" s="26">
        <f t="shared" si="280"/>
        <v>0</v>
      </c>
      <c r="U195" s="26">
        <f t="shared" si="280"/>
        <v>0</v>
      </c>
      <c r="V195" s="26"/>
      <c r="W195" s="26">
        <f t="shared" si="280"/>
        <v>0</v>
      </c>
      <c r="X195" s="26">
        <f t="shared" si="280"/>
        <v>0</v>
      </c>
      <c r="Y195" s="26"/>
      <c r="Z195" s="26">
        <f t="shared" si="280"/>
        <v>0</v>
      </c>
      <c r="AA195" s="26">
        <f t="shared" si="280"/>
        <v>0</v>
      </c>
      <c r="AB195" s="26"/>
      <c r="AC195" s="26">
        <f t="shared" si="280"/>
        <v>0</v>
      </c>
      <c r="AD195" s="26">
        <f t="shared" si="280"/>
        <v>0</v>
      </c>
      <c r="AE195" s="23"/>
      <c r="AF195" s="26">
        <f t="shared" si="280"/>
        <v>0</v>
      </c>
      <c r="AG195" s="26">
        <f t="shared" si="280"/>
        <v>0</v>
      </c>
      <c r="AH195" s="23"/>
      <c r="AI195" s="26">
        <f t="shared" si="280"/>
        <v>0</v>
      </c>
      <c r="AJ195" s="26">
        <f t="shared" si="280"/>
        <v>0</v>
      </c>
      <c r="AK195" s="26"/>
      <c r="AL195" s="26">
        <f t="shared" si="280"/>
        <v>0</v>
      </c>
      <c r="AM195" s="26">
        <f t="shared" si="280"/>
        <v>0</v>
      </c>
      <c r="AN195" s="26"/>
      <c r="AO195" s="26">
        <f t="shared" si="280"/>
        <v>0</v>
      </c>
      <c r="AP195" s="25"/>
      <c r="AQ195" s="23"/>
      <c r="AR195" s="36"/>
      <c r="AS195" s="36"/>
      <c r="AT195" s="90"/>
      <c r="AU195" s="64">
        <f t="shared" si="220"/>
        <v>0</v>
      </c>
      <c r="AV195" s="64">
        <f t="shared" si="221"/>
        <v>0</v>
      </c>
      <c r="AW195" s="64">
        <f t="shared" si="222"/>
        <v>0</v>
      </c>
      <c r="AX195" s="64">
        <f t="shared" si="223"/>
        <v>0</v>
      </c>
    </row>
    <row r="196" spans="1:50" ht="24" customHeight="1">
      <c r="A196" s="123"/>
      <c r="B196" s="123"/>
      <c r="C196" s="123"/>
      <c r="D196" s="41" t="s">
        <v>5</v>
      </c>
      <c r="E196" s="42">
        <f t="shared" si="271"/>
        <v>72646.899999999994</v>
      </c>
      <c r="F196" s="42">
        <f t="shared" si="271"/>
        <v>10796.499599999999</v>
      </c>
      <c r="G196" s="26">
        <f t="shared" ref="G196:G197" si="281">F196/E196*100</f>
        <v>14.861610887732304</v>
      </c>
      <c r="H196" s="26">
        <f>H171+H176+H181+H186+H191</f>
        <v>0</v>
      </c>
      <c r="I196" s="26"/>
      <c r="J196" s="23"/>
      <c r="K196" s="26">
        <f t="shared" si="280"/>
        <v>5176</v>
      </c>
      <c r="L196" s="26">
        <f t="shared" si="280"/>
        <v>4848.6000000000004</v>
      </c>
      <c r="M196" s="26">
        <f t="shared" si="278"/>
        <v>93.674652241112838</v>
      </c>
      <c r="N196" s="26">
        <f t="shared" si="280"/>
        <v>5620.5</v>
      </c>
      <c r="O196" s="26">
        <f t="shared" si="280"/>
        <v>5947.8995999999988</v>
      </c>
      <c r="P196" s="26">
        <f t="shared" si="279"/>
        <v>105.82509741126232</v>
      </c>
      <c r="Q196" s="26">
        <f t="shared" si="280"/>
        <v>5659</v>
      </c>
      <c r="R196" s="26">
        <f t="shared" si="280"/>
        <v>0</v>
      </c>
      <c r="S196" s="26">
        <f t="shared" ref="S196:S197" si="282">R196/Q196*100</f>
        <v>0</v>
      </c>
      <c r="T196" s="26">
        <f t="shared" si="280"/>
        <v>6958</v>
      </c>
      <c r="U196" s="26">
        <f t="shared" si="280"/>
        <v>0</v>
      </c>
      <c r="V196" s="26">
        <f t="shared" ref="V196:V197" si="283">U196/T196*100</f>
        <v>0</v>
      </c>
      <c r="W196" s="26">
        <f t="shared" si="280"/>
        <v>5062</v>
      </c>
      <c r="X196" s="26">
        <f t="shared" si="280"/>
        <v>0</v>
      </c>
      <c r="Y196" s="26">
        <f t="shared" ref="Y196:Y197" si="284">X196/W196*100</f>
        <v>0</v>
      </c>
      <c r="Z196" s="26">
        <f t="shared" si="280"/>
        <v>0</v>
      </c>
      <c r="AA196" s="26">
        <f t="shared" si="280"/>
        <v>0</v>
      </c>
      <c r="AB196" s="26"/>
      <c r="AC196" s="26">
        <f t="shared" si="280"/>
        <v>0</v>
      </c>
      <c r="AD196" s="26">
        <f t="shared" si="280"/>
        <v>0</v>
      </c>
      <c r="AE196" s="23"/>
      <c r="AF196" s="26">
        <f t="shared" si="280"/>
        <v>0</v>
      </c>
      <c r="AG196" s="26">
        <f t="shared" si="280"/>
        <v>0</v>
      </c>
      <c r="AH196" s="23"/>
      <c r="AI196" s="26">
        <f t="shared" si="280"/>
        <v>23144.9</v>
      </c>
      <c r="AJ196" s="26">
        <f t="shared" si="280"/>
        <v>0</v>
      </c>
      <c r="AK196" s="26">
        <f t="shared" ref="AK196:AK197" si="285">AJ196/AI196*100</f>
        <v>0</v>
      </c>
      <c r="AL196" s="26">
        <f t="shared" si="280"/>
        <v>6160</v>
      </c>
      <c r="AM196" s="26">
        <f t="shared" si="280"/>
        <v>0</v>
      </c>
      <c r="AN196" s="26">
        <f t="shared" ref="AN196:AN197" si="286">AM196/AL196*100</f>
        <v>0</v>
      </c>
      <c r="AO196" s="26">
        <f t="shared" si="280"/>
        <v>14866.5</v>
      </c>
      <c r="AP196" s="25"/>
      <c r="AQ196" s="23">
        <f t="shared" si="276"/>
        <v>0</v>
      </c>
      <c r="AR196" s="36"/>
      <c r="AS196" s="36"/>
      <c r="AT196" s="90">
        <f t="shared" si="230"/>
        <v>0.99999996295095628</v>
      </c>
      <c r="AU196" s="64">
        <f t="shared" si="220"/>
        <v>10796.5</v>
      </c>
      <c r="AV196" s="64">
        <f t="shared" si="221"/>
        <v>17679</v>
      </c>
      <c r="AW196" s="64">
        <f t="shared" si="222"/>
        <v>0</v>
      </c>
      <c r="AX196" s="64">
        <f t="shared" si="223"/>
        <v>44171.4</v>
      </c>
    </row>
    <row r="197" spans="1:50" ht="13.5" customHeight="1">
      <c r="A197" s="123"/>
      <c r="B197" s="123"/>
      <c r="C197" s="123"/>
      <c r="D197" s="41" t="s">
        <v>49</v>
      </c>
      <c r="E197" s="42">
        <f t="shared" si="271"/>
        <v>16146.699999999999</v>
      </c>
      <c r="F197" s="42">
        <f t="shared" si="271"/>
        <v>2523.6999999999998</v>
      </c>
      <c r="G197" s="26">
        <f t="shared" si="281"/>
        <v>15.629819096162064</v>
      </c>
      <c r="H197" s="26">
        <f>H172+H177+H182+H187+H192</f>
        <v>0</v>
      </c>
      <c r="I197" s="26"/>
      <c r="J197" s="23"/>
      <c r="K197" s="26">
        <f t="shared" si="280"/>
        <v>1602</v>
      </c>
      <c r="L197" s="26">
        <f t="shared" si="280"/>
        <v>1508.6</v>
      </c>
      <c r="M197" s="26"/>
      <c r="N197" s="26">
        <f t="shared" si="280"/>
        <v>921.69999999999993</v>
      </c>
      <c r="O197" s="26">
        <f t="shared" si="280"/>
        <v>1015.1</v>
      </c>
      <c r="P197" s="26">
        <f t="shared" si="279"/>
        <v>110.13344906151676</v>
      </c>
      <c r="Q197" s="26">
        <f t="shared" si="280"/>
        <v>969.80000000000007</v>
      </c>
      <c r="R197" s="26">
        <f t="shared" si="280"/>
        <v>0</v>
      </c>
      <c r="S197" s="26">
        <f t="shared" si="282"/>
        <v>0</v>
      </c>
      <c r="T197" s="26">
        <f t="shared" si="280"/>
        <v>1654.7</v>
      </c>
      <c r="U197" s="26">
        <f t="shared" si="280"/>
        <v>0</v>
      </c>
      <c r="V197" s="26">
        <f t="shared" si="283"/>
        <v>0</v>
      </c>
      <c r="W197" s="26">
        <f t="shared" si="280"/>
        <v>1436</v>
      </c>
      <c r="X197" s="26">
        <f t="shared" si="280"/>
        <v>0</v>
      </c>
      <c r="Y197" s="26">
        <f t="shared" si="284"/>
        <v>0</v>
      </c>
      <c r="Z197" s="26">
        <f t="shared" si="280"/>
        <v>35</v>
      </c>
      <c r="AA197" s="26">
        <f t="shared" si="280"/>
        <v>0</v>
      </c>
      <c r="AB197" s="23"/>
      <c r="AC197" s="26">
        <f t="shared" si="280"/>
        <v>35</v>
      </c>
      <c r="AD197" s="26">
        <f t="shared" si="280"/>
        <v>0</v>
      </c>
      <c r="AE197" s="23"/>
      <c r="AF197" s="26">
        <f t="shared" si="280"/>
        <v>35</v>
      </c>
      <c r="AG197" s="26">
        <f t="shared" si="280"/>
        <v>0</v>
      </c>
      <c r="AH197" s="23"/>
      <c r="AI197" s="26">
        <f t="shared" si="280"/>
        <v>2287.1</v>
      </c>
      <c r="AJ197" s="26">
        <f t="shared" si="280"/>
        <v>0</v>
      </c>
      <c r="AK197" s="26">
        <f t="shared" si="285"/>
        <v>0</v>
      </c>
      <c r="AL197" s="26">
        <f t="shared" si="280"/>
        <v>1868.9</v>
      </c>
      <c r="AM197" s="26">
        <f t="shared" si="280"/>
        <v>0</v>
      </c>
      <c r="AN197" s="26">
        <f t="shared" si="286"/>
        <v>0</v>
      </c>
      <c r="AO197" s="26">
        <f t="shared" si="280"/>
        <v>5301.5</v>
      </c>
      <c r="AP197" s="25"/>
      <c r="AQ197" s="23">
        <f t="shared" si="276"/>
        <v>0</v>
      </c>
      <c r="AR197" s="36"/>
      <c r="AS197" s="36"/>
      <c r="AT197" s="90">
        <f t="shared" si="230"/>
        <v>1</v>
      </c>
      <c r="AU197" s="64">
        <f t="shared" si="220"/>
        <v>2523.6999999999998</v>
      </c>
      <c r="AV197" s="64">
        <f t="shared" si="221"/>
        <v>4060.5</v>
      </c>
      <c r="AW197" s="64">
        <f t="shared" si="222"/>
        <v>105</v>
      </c>
      <c r="AX197" s="64">
        <f t="shared" si="223"/>
        <v>9457.5</v>
      </c>
    </row>
    <row r="198" spans="1:50" ht="15.75">
      <c r="A198" s="123"/>
      <c r="B198" s="123"/>
      <c r="C198" s="123"/>
      <c r="D198" s="41" t="s">
        <v>24</v>
      </c>
      <c r="E198" s="42">
        <f t="shared" si="271"/>
        <v>0</v>
      </c>
      <c r="F198" s="42">
        <f t="shared" si="271"/>
        <v>0</v>
      </c>
      <c r="G198" s="26"/>
      <c r="H198" s="26">
        <f>H173+H178+H183+H188+H193</f>
        <v>0</v>
      </c>
      <c r="I198" s="26"/>
      <c r="J198" s="26"/>
      <c r="K198" s="26">
        <f t="shared" si="280"/>
        <v>0</v>
      </c>
      <c r="L198" s="26">
        <f t="shared" si="280"/>
        <v>0</v>
      </c>
      <c r="M198" s="26"/>
      <c r="N198" s="26">
        <f t="shared" si="280"/>
        <v>0</v>
      </c>
      <c r="O198" s="26">
        <f t="shared" si="280"/>
        <v>0</v>
      </c>
      <c r="P198" s="26"/>
      <c r="Q198" s="26">
        <f t="shared" si="280"/>
        <v>0</v>
      </c>
      <c r="R198" s="26">
        <f t="shared" si="280"/>
        <v>0</v>
      </c>
      <c r="S198" s="26"/>
      <c r="T198" s="26">
        <f t="shared" si="280"/>
        <v>0</v>
      </c>
      <c r="U198" s="26">
        <f t="shared" si="280"/>
        <v>0</v>
      </c>
      <c r="V198" s="26"/>
      <c r="W198" s="26">
        <f t="shared" si="280"/>
        <v>0</v>
      </c>
      <c r="X198" s="26">
        <f t="shared" si="280"/>
        <v>0</v>
      </c>
      <c r="Y198" s="26"/>
      <c r="Z198" s="26">
        <f t="shared" si="280"/>
        <v>0</v>
      </c>
      <c r="AA198" s="26">
        <f t="shared" si="280"/>
        <v>0</v>
      </c>
      <c r="AB198" s="26"/>
      <c r="AC198" s="26">
        <f t="shared" si="280"/>
        <v>0</v>
      </c>
      <c r="AD198" s="26">
        <f t="shared" si="280"/>
        <v>0</v>
      </c>
      <c r="AE198" s="26"/>
      <c r="AF198" s="26">
        <f t="shared" si="280"/>
        <v>0</v>
      </c>
      <c r="AG198" s="26"/>
      <c r="AH198" s="26"/>
      <c r="AI198" s="26">
        <f t="shared" si="280"/>
        <v>0</v>
      </c>
      <c r="AJ198" s="26"/>
      <c r="AK198" s="26"/>
      <c r="AL198" s="26">
        <f t="shared" si="280"/>
        <v>0</v>
      </c>
      <c r="AM198" s="26"/>
      <c r="AN198" s="26"/>
      <c r="AO198" s="26">
        <f t="shared" si="280"/>
        <v>0</v>
      </c>
      <c r="AP198" s="25"/>
      <c r="AQ198" s="26"/>
      <c r="AR198" s="36"/>
      <c r="AS198" s="36"/>
      <c r="AT198" s="90"/>
      <c r="AU198" s="39">
        <f t="shared" si="220"/>
        <v>0</v>
      </c>
      <c r="AV198" s="39">
        <f t="shared" si="221"/>
        <v>0</v>
      </c>
      <c r="AW198" s="39">
        <f t="shared" si="222"/>
        <v>0</v>
      </c>
      <c r="AX198" s="39">
        <f t="shared" si="223"/>
        <v>0</v>
      </c>
    </row>
    <row r="199" spans="1:50" ht="15.75">
      <c r="A199" s="38" t="s">
        <v>84</v>
      </c>
      <c r="B199" s="37" t="s">
        <v>17</v>
      </c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6"/>
      <c r="AS199" s="36"/>
      <c r="AT199" s="90"/>
      <c r="AU199" s="39">
        <f t="shared" si="220"/>
        <v>0</v>
      </c>
      <c r="AV199" s="39">
        <f t="shared" si="221"/>
        <v>0</v>
      </c>
      <c r="AW199" s="39">
        <f t="shared" si="222"/>
        <v>0</v>
      </c>
      <c r="AX199" s="39">
        <f t="shared" si="223"/>
        <v>0</v>
      </c>
    </row>
    <row r="200" spans="1:50" ht="15.75">
      <c r="A200" s="116" t="s">
        <v>85</v>
      </c>
      <c r="B200" s="117" t="s">
        <v>117</v>
      </c>
      <c r="C200" s="117" t="s">
        <v>7</v>
      </c>
      <c r="D200" s="38" t="s">
        <v>4</v>
      </c>
      <c r="E200" s="24">
        <f t="shared" ref="E200:F220" si="287">H200+K200+N200+Q200+T200+W200+Z200+AC200+AF200+AI200+AL200+AO200</f>
        <v>246.89999999999998</v>
      </c>
      <c r="F200" s="24">
        <f t="shared" si="287"/>
        <v>0</v>
      </c>
      <c r="G200" s="25">
        <f>F200/E200*100</f>
        <v>0</v>
      </c>
      <c r="H200" s="24">
        <f>H201+H202+H203+H204</f>
        <v>0</v>
      </c>
      <c r="I200" s="24"/>
      <c r="J200" s="22"/>
      <c r="K200" s="24">
        <f t="shared" ref="K200:AO200" si="288">K201+K202+K203+K204</f>
        <v>0</v>
      </c>
      <c r="L200" s="24">
        <f t="shared" si="288"/>
        <v>0</v>
      </c>
      <c r="M200" s="25"/>
      <c r="N200" s="24">
        <f t="shared" si="288"/>
        <v>0</v>
      </c>
      <c r="O200" s="24"/>
      <c r="P200" s="25"/>
      <c r="Q200" s="24">
        <f t="shared" si="288"/>
        <v>41.8</v>
      </c>
      <c r="R200" s="24"/>
      <c r="S200" s="22"/>
      <c r="T200" s="24">
        <f t="shared" si="288"/>
        <v>0</v>
      </c>
      <c r="U200" s="24"/>
      <c r="V200" s="22"/>
      <c r="W200" s="24">
        <f t="shared" si="288"/>
        <v>105.1</v>
      </c>
      <c r="X200" s="24">
        <f t="shared" si="288"/>
        <v>0</v>
      </c>
      <c r="Y200" s="25">
        <f>X200/W200*100</f>
        <v>0</v>
      </c>
      <c r="Z200" s="24">
        <f t="shared" si="288"/>
        <v>0</v>
      </c>
      <c r="AA200" s="24">
        <f t="shared" si="288"/>
        <v>0</v>
      </c>
      <c r="AB200" s="25" t="e">
        <f>AA200/Z200*100</f>
        <v>#DIV/0!</v>
      </c>
      <c r="AC200" s="24">
        <f t="shared" si="288"/>
        <v>0</v>
      </c>
      <c r="AD200" s="24"/>
      <c r="AE200" s="22"/>
      <c r="AF200" s="24">
        <f t="shared" si="288"/>
        <v>0</v>
      </c>
      <c r="AG200" s="24"/>
      <c r="AH200" s="22"/>
      <c r="AI200" s="24">
        <f t="shared" si="288"/>
        <v>0</v>
      </c>
      <c r="AJ200" s="24">
        <f t="shared" si="288"/>
        <v>0</v>
      </c>
      <c r="AK200" s="25" t="e">
        <f>AJ200/AI200*100</f>
        <v>#DIV/0!</v>
      </c>
      <c r="AL200" s="24">
        <f t="shared" si="288"/>
        <v>100</v>
      </c>
      <c r="AM200" s="24">
        <f t="shared" si="288"/>
        <v>0</v>
      </c>
      <c r="AN200" s="25">
        <f>AM200/AL200*100</f>
        <v>0</v>
      </c>
      <c r="AO200" s="24">
        <f t="shared" si="288"/>
        <v>0</v>
      </c>
      <c r="AP200" s="24"/>
      <c r="AQ200" s="22" t="e">
        <f t="shared" ref="AQ200:AQ219" si="289">AP200/AO200</f>
        <v>#DIV/0!</v>
      </c>
      <c r="AR200" s="36"/>
      <c r="AS200" s="36"/>
      <c r="AT200" s="90"/>
      <c r="AU200" s="39">
        <f t="shared" si="220"/>
        <v>0</v>
      </c>
      <c r="AV200" s="39">
        <f t="shared" si="221"/>
        <v>146.89999999999998</v>
      </c>
      <c r="AW200" s="39">
        <f t="shared" si="222"/>
        <v>0</v>
      </c>
      <c r="AX200" s="39">
        <f t="shared" si="223"/>
        <v>100</v>
      </c>
    </row>
    <row r="201" spans="1:50" ht="15.75">
      <c r="A201" s="116"/>
      <c r="B201" s="117"/>
      <c r="C201" s="117"/>
      <c r="D201" s="38" t="s">
        <v>23</v>
      </c>
      <c r="E201" s="24">
        <f t="shared" si="287"/>
        <v>0</v>
      </c>
      <c r="F201" s="24">
        <f t="shared" si="287"/>
        <v>0</v>
      </c>
      <c r="G201" s="25"/>
      <c r="H201" s="24">
        <v>0</v>
      </c>
      <c r="I201" s="24"/>
      <c r="J201" s="22"/>
      <c r="K201" s="24">
        <v>0</v>
      </c>
      <c r="L201" s="24"/>
      <c r="M201" s="25"/>
      <c r="N201" s="24">
        <v>0</v>
      </c>
      <c r="O201" s="24"/>
      <c r="P201" s="25"/>
      <c r="Q201" s="24"/>
      <c r="R201" s="24"/>
      <c r="S201" s="22"/>
      <c r="T201" s="24"/>
      <c r="U201" s="24"/>
      <c r="V201" s="22"/>
      <c r="W201" s="24"/>
      <c r="X201" s="24"/>
      <c r="Y201" s="25"/>
      <c r="Z201" s="24"/>
      <c r="AA201" s="24"/>
      <c r="AB201" s="25"/>
      <c r="AC201" s="24"/>
      <c r="AD201" s="24"/>
      <c r="AE201" s="22"/>
      <c r="AF201" s="24"/>
      <c r="AG201" s="24"/>
      <c r="AH201" s="22"/>
      <c r="AI201" s="24"/>
      <c r="AJ201" s="24"/>
      <c r="AK201" s="25"/>
      <c r="AL201" s="24"/>
      <c r="AM201" s="24"/>
      <c r="AN201" s="25"/>
      <c r="AO201" s="24"/>
      <c r="AP201" s="24"/>
      <c r="AQ201" s="22"/>
      <c r="AR201" s="36"/>
      <c r="AS201" s="36"/>
      <c r="AT201" s="90"/>
      <c r="AU201" s="39">
        <f t="shared" si="220"/>
        <v>0</v>
      </c>
      <c r="AV201" s="39">
        <f t="shared" si="221"/>
        <v>0</v>
      </c>
      <c r="AW201" s="39">
        <f t="shared" si="222"/>
        <v>0</v>
      </c>
      <c r="AX201" s="39">
        <f t="shared" si="223"/>
        <v>0</v>
      </c>
    </row>
    <row r="202" spans="1:50" ht="24">
      <c r="A202" s="116"/>
      <c r="B202" s="117"/>
      <c r="C202" s="117"/>
      <c r="D202" s="38" t="s">
        <v>5</v>
      </c>
      <c r="E202" s="24">
        <f t="shared" si="287"/>
        <v>0</v>
      </c>
      <c r="F202" s="24">
        <f t="shared" si="287"/>
        <v>0</v>
      </c>
      <c r="G202" s="25"/>
      <c r="H202" s="24"/>
      <c r="I202" s="24"/>
      <c r="J202" s="22"/>
      <c r="K202" s="24"/>
      <c r="L202" s="24"/>
      <c r="M202" s="25"/>
      <c r="N202" s="24"/>
      <c r="O202" s="24"/>
      <c r="P202" s="25"/>
      <c r="Q202" s="24"/>
      <c r="R202" s="24"/>
      <c r="S202" s="22"/>
      <c r="T202" s="24"/>
      <c r="U202" s="24"/>
      <c r="V202" s="22"/>
      <c r="W202" s="24"/>
      <c r="X202" s="24"/>
      <c r="Y202" s="25"/>
      <c r="Z202" s="24"/>
      <c r="AA202" s="24"/>
      <c r="AB202" s="25"/>
      <c r="AC202" s="24"/>
      <c r="AD202" s="24"/>
      <c r="AE202" s="22"/>
      <c r="AF202" s="24"/>
      <c r="AG202" s="24"/>
      <c r="AH202" s="22"/>
      <c r="AI202" s="24"/>
      <c r="AJ202" s="24"/>
      <c r="AK202" s="25"/>
      <c r="AL202" s="24"/>
      <c r="AM202" s="24"/>
      <c r="AN202" s="25"/>
      <c r="AO202" s="24"/>
      <c r="AP202" s="24"/>
      <c r="AQ202" s="22"/>
      <c r="AR202" s="36"/>
      <c r="AS202" s="36"/>
      <c r="AT202" s="90"/>
      <c r="AU202" s="39">
        <f t="shared" si="220"/>
        <v>0</v>
      </c>
      <c r="AV202" s="39">
        <f t="shared" si="221"/>
        <v>0</v>
      </c>
      <c r="AW202" s="39">
        <f t="shared" si="222"/>
        <v>0</v>
      </c>
      <c r="AX202" s="39">
        <f t="shared" si="223"/>
        <v>0</v>
      </c>
    </row>
    <row r="203" spans="1:50" ht="15.75">
      <c r="A203" s="116"/>
      <c r="B203" s="117"/>
      <c r="C203" s="117"/>
      <c r="D203" s="38" t="s">
        <v>49</v>
      </c>
      <c r="E203" s="24">
        <f t="shared" si="287"/>
        <v>246.89999999999998</v>
      </c>
      <c r="F203" s="24">
        <f t="shared" si="287"/>
        <v>0</v>
      </c>
      <c r="G203" s="25">
        <f t="shared" ref="G203" si="290">F203/E203*100</f>
        <v>0</v>
      </c>
      <c r="H203" s="24"/>
      <c r="I203" s="24"/>
      <c r="J203" s="22"/>
      <c r="K203" s="24"/>
      <c r="L203" s="24"/>
      <c r="M203" s="25"/>
      <c r="N203" s="24"/>
      <c r="O203" s="24"/>
      <c r="P203" s="25"/>
      <c r="Q203" s="24">
        <v>41.8</v>
      </c>
      <c r="R203" s="24"/>
      <c r="S203" s="22"/>
      <c r="T203" s="24"/>
      <c r="U203" s="24"/>
      <c r="V203" s="22"/>
      <c r="W203" s="24">
        <v>105.1</v>
      </c>
      <c r="X203" s="24"/>
      <c r="Y203" s="25">
        <f t="shared" ref="Y203" si="291">X203/W203*100</f>
        <v>0</v>
      </c>
      <c r="Z203" s="24"/>
      <c r="AA203" s="24"/>
      <c r="AB203" s="25" t="e">
        <f t="shared" ref="AB203" si="292">AA203/Z203*100</f>
        <v>#DIV/0!</v>
      </c>
      <c r="AC203" s="24"/>
      <c r="AD203" s="24"/>
      <c r="AE203" s="22"/>
      <c r="AF203" s="24"/>
      <c r="AG203" s="24"/>
      <c r="AH203" s="22"/>
      <c r="AI203" s="24"/>
      <c r="AJ203" s="24"/>
      <c r="AK203" s="25" t="e">
        <f t="shared" ref="AK203" si="293">AJ203/AI203*100</f>
        <v>#DIV/0!</v>
      </c>
      <c r="AL203" s="24">
        <v>100</v>
      </c>
      <c r="AM203" s="24"/>
      <c r="AN203" s="25">
        <f t="shared" ref="AN203" si="294">AM203/AL203*100</f>
        <v>0</v>
      </c>
      <c r="AO203" s="24"/>
      <c r="AP203" s="24"/>
      <c r="AQ203" s="22" t="e">
        <f t="shared" si="289"/>
        <v>#DIV/0!</v>
      </c>
      <c r="AR203" s="96"/>
      <c r="AS203" s="96"/>
      <c r="AT203" s="90"/>
      <c r="AU203" s="39">
        <f t="shared" si="220"/>
        <v>0</v>
      </c>
      <c r="AV203" s="39">
        <f t="shared" si="221"/>
        <v>146.89999999999998</v>
      </c>
      <c r="AW203" s="39">
        <f t="shared" si="222"/>
        <v>0</v>
      </c>
      <c r="AX203" s="39">
        <f t="shared" si="223"/>
        <v>100</v>
      </c>
    </row>
    <row r="204" spans="1:50" ht="15.75">
      <c r="A204" s="116"/>
      <c r="B204" s="117"/>
      <c r="C204" s="117"/>
      <c r="D204" s="38" t="s">
        <v>24</v>
      </c>
      <c r="E204" s="24">
        <f t="shared" si="287"/>
        <v>0</v>
      </c>
      <c r="F204" s="24">
        <f t="shared" si="287"/>
        <v>0</v>
      </c>
      <c r="G204" s="25"/>
      <c r="H204" s="24"/>
      <c r="I204" s="24"/>
      <c r="J204" s="25"/>
      <c r="K204" s="24"/>
      <c r="L204" s="24"/>
      <c r="M204" s="25"/>
      <c r="N204" s="24"/>
      <c r="O204" s="24"/>
      <c r="P204" s="25"/>
      <c r="Q204" s="24"/>
      <c r="R204" s="24"/>
      <c r="S204" s="25"/>
      <c r="T204" s="24"/>
      <c r="U204" s="24"/>
      <c r="V204" s="25"/>
      <c r="W204" s="24"/>
      <c r="X204" s="24"/>
      <c r="Y204" s="25"/>
      <c r="Z204" s="24"/>
      <c r="AA204" s="24"/>
      <c r="AB204" s="25"/>
      <c r="AC204" s="24"/>
      <c r="AD204" s="24"/>
      <c r="AE204" s="25"/>
      <c r="AF204" s="24"/>
      <c r="AG204" s="24"/>
      <c r="AH204" s="25"/>
      <c r="AI204" s="24"/>
      <c r="AJ204" s="24"/>
      <c r="AK204" s="25"/>
      <c r="AL204" s="24"/>
      <c r="AM204" s="24"/>
      <c r="AN204" s="25"/>
      <c r="AO204" s="24"/>
      <c r="AP204" s="24"/>
      <c r="AQ204" s="25"/>
      <c r="AR204" s="36"/>
      <c r="AS204" s="36"/>
      <c r="AT204" s="90"/>
      <c r="AU204" s="39">
        <f t="shared" si="220"/>
        <v>0</v>
      </c>
      <c r="AV204" s="39">
        <f t="shared" si="221"/>
        <v>0</v>
      </c>
      <c r="AW204" s="39">
        <f t="shared" si="222"/>
        <v>0</v>
      </c>
      <c r="AX204" s="39">
        <f t="shared" si="223"/>
        <v>0</v>
      </c>
    </row>
    <row r="205" spans="1:50" ht="12" customHeight="1">
      <c r="A205" s="116" t="s">
        <v>118</v>
      </c>
      <c r="B205" s="117" t="s">
        <v>119</v>
      </c>
      <c r="C205" s="117" t="s">
        <v>7</v>
      </c>
      <c r="D205" s="38" t="s">
        <v>4</v>
      </c>
      <c r="E205" s="24">
        <f t="shared" si="287"/>
        <v>147.5</v>
      </c>
      <c r="F205" s="24">
        <f t="shared" si="287"/>
        <v>0</v>
      </c>
      <c r="G205" s="25">
        <f>F205/E205*100</f>
        <v>0</v>
      </c>
      <c r="H205" s="24">
        <f>H206+H207+H208+H209</f>
        <v>0</v>
      </c>
      <c r="I205" s="24"/>
      <c r="J205" s="22"/>
      <c r="K205" s="24">
        <f t="shared" ref="K205:AO205" si="295">K206+K207+K208+K209</f>
        <v>0</v>
      </c>
      <c r="L205" s="24"/>
      <c r="M205" s="22"/>
      <c r="N205" s="24">
        <f t="shared" si="295"/>
        <v>0</v>
      </c>
      <c r="O205" s="24"/>
      <c r="P205" s="22"/>
      <c r="Q205" s="24">
        <f t="shared" si="295"/>
        <v>0</v>
      </c>
      <c r="R205" s="24"/>
      <c r="S205" s="22"/>
      <c r="T205" s="24">
        <f t="shared" si="295"/>
        <v>0</v>
      </c>
      <c r="U205" s="24"/>
      <c r="V205" s="22"/>
      <c r="W205" s="24">
        <f t="shared" si="295"/>
        <v>0</v>
      </c>
      <c r="X205" s="24"/>
      <c r="Y205" s="22"/>
      <c r="Z205" s="24">
        <f t="shared" si="295"/>
        <v>0</v>
      </c>
      <c r="AA205" s="24"/>
      <c r="AB205" s="22"/>
      <c r="AC205" s="24">
        <f t="shared" si="295"/>
        <v>0</v>
      </c>
      <c r="AD205" s="24"/>
      <c r="AE205" s="22"/>
      <c r="AF205" s="24">
        <f t="shared" si="295"/>
        <v>87.5</v>
      </c>
      <c r="AG205" s="24"/>
      <c r="AH205" s="22"/>
      <c r="AI205" s="24">
        <f t="shared" si="295"/>
        <v>60</v>
      </c>
      <c r="AJ205" s="24">
        <f t="shared" si="295"/>
        <v>0</v>
      </c>
      <c r="AK205" s="25">
        <f>AJ205/AI205*100</f>
        <v>0</v>
      </c>
      <c r="AL205" s="24">
        <f t="shared" si="295"/>
        <v>0</v>
      </c>
      <c r="AM205" s="24"/>
      <c r="AN205" s="22"/>
      <c r="AO205" s="24">
        <f t="shared" si="295"/>
        <v>0</v>
      </c>
      <c r="AP205" s="24"/>
      <c r="AQ205" s="22" t="e">
        <f t="shared" si="289"/>
        <v>#DIV/0!</v>
      </c>
      <c r="AR205" s="36"/>
      <c r="AS205" s="36"/>
      <c r="AT205" s="90"/>
      <c r="AU205" s="39">
        <f t="shared" si="220"/>
        <v>0</v>
      </c>
      <c r="AV205" s="39">
        <f t="shared" si="221"/>
        <v>0</v>
      </c>
      <c r="AW205" s="39">
        <f t="shared" si="222"/>
        <v>87.5</v>
      </c>
      <c r="AX205" s="39">
        <f t="shared" si="223"/>
        <v>60</v>
      </c>
    </row>
    <row r="206" spans="1:50" ht="15.75">
      <c r="A206" s="116"/>
      <c r="B206" s="117"/>
      <c r="C206" s="117"/>
      <c r="D206" s="38" t="s">
        <v>23</v>
      </c>
      <c r="E206" s="24">
        <f t="shared" si="287"/>
        <v>0</v>
      </c>
      <c r="F206" s="24">
        <f t="shared" si="287"/>
        <v>0</v>
      </c>
      <c r="G206" s="25"/>
      <c r="H206" s="24"/>
      <c r="I206" s="24"/>
      <c r="J206" s="22"/>
      <c r="K206" s="24"/>
      <c r="L206" s="24"/>
      <c r="M206" s="22"/>
      <c r="N206" s="24"/>
      <c r="O206" s="24"/>
      <c r="P206" s="22"/>
      <c r="Q206" s="24"/>
      <c r="R206" s="24"/>
      <c r="S206" s="22"/>
      <c r="T206" s="24"/>
      <c r="U206" s="24"/>
      <c r="V206" s="22"/>
      <c r="W206" s="24"/>
      <c r="X206" s="24"/>
      <c r="Y206" s="22"/>
      <c r="Z206" s="24"/>
      <c r="AA206" s="24"/>
      <c r="AB206" s="22"/>
      <c r="AC206" s="24"/>
      <c r="AD206" s="24"/>
      <c r="AE206" s="22"/>
      <c r="AF206" s="24"/>
      <c r="AG206" s="24"/>
      <c r="AH206" s="22"/>
      <c r="AI206" s="24"/>
      <c r="AJ206" s="24"/>
      <c r="AK206" s="25"/>
      <c r="AL206" s="24"/>
      <c r="AM206" s="24"/>
      <c r="AN206" s="22"/>
      <c r="AO206" s="24"/>
      <c r="AP206" s="24"/>
      <c r="AQ206" s="22"/>
      <c r="AR206" s="36"/>
      <c r="AS206" s="36"/>
      <c r="AT206" s="90"/>
      <c r="AU206" s="39">
        <f t="shared" si="220"/>
        <v>0</v>
      </c>
      <c r="AV206" s="39">
        <f t="shared" si="221"/>
        <v>0</v>
      </c>
      <c r="AW206" s="39">
        <f t="shared" si="222"/>
        <v>0</v>
      </c>
      <c r="AX206" s="39">
        <f t="shared" si="223"/>
        <v>0</v>
      </c>
    </row>
    <row r="207" spans="1:50" ht="24">
      <c r="A207" s="116"/>
      <c r="B207" s="117"/>
      <c r="C207" s="117"/>
      <c r="D207" s="38" t="s">
        <v>5</v>
      </c>
      <c r="E207" s="24">
        <f t="shared" si="287"/>
        <v>0</v>
      </c>
      <c r="F207" s="24">
        <f t="shared" si="287"/>
        <v>0</v>
      </c>
      <c r="G207" s="25"/>
      <c r="H207" s="24"/>
      <c r="I207" s="24"/>
      <c r="J207" s="22"/>
      <c r="K207" s="24"/>
      <c r="L207" s="24"/>
      <c r="M207" s="22"/>
      <c r="N207" s="24"/>
      <c r="O207" s="24"/>
      <c r="P207" s="22"/>
      <c r="Q207" s="24"/>
      <c r="R207" s="24"/>
      <c r="S207" s="22"/>
      <c r="T207" s="24"/>
      <c r="U207" s="24"/>
      <c r="V207" s="22"/>
      <c r="W207" s="24"/>
      <c r="X207" s="24"/>
      <c r="Y207" s="22"/>
      <c r="Z207" s="24"/>
      <c r="AA207" s="24"/>
      <c r="AB207" s="22"/>
      <c r="AC207" s="24"/>
      <c r="AD207" s="24"/>
      <c r="AE207" s="22"/>
      <c r="AF207" s="24"/>
      <c r="AG207" s="24"/>
      <c r="AH207" s="22"/>
      <c r="AI207" s="24"/>
      <c r="AJ207" s="24"/>
      <c r="AK207" s="25"/>
      <c r="AL207" s="24"/>
      <c r="AM207" s="24"/>
      <c r="AN207" s="22"/>
      <c r="AO207" s="24"/>
      <c r="AP207" s="24"/>
      <c r="AQ207" s="22"/>
      <c r="AR207" s="36"/>
      <c r="AS207" s="36"/>
      <c r="AT207" s="90"/>
      <c r="AU207" s="39">
        <f t="shared" si="220"/>
        <v>0</v>
      </c>
      <c r="AV207" s="39">
        <f t="shared" si="221"/>
        <v>0</v>
      </c>
      <c r="AW207" s="39">
        <f t="shared" si="222"/>
        <v>0</v>
      </c>
      <c r="AX207" s="39">
        <f t="shared" si="223"/>
        <v>0</v>
      </c>
    </row>
    <row r="208" spans="1:50" ht="14.25" customHeight="1">
      <c r="A208" s="116"/>
      <c r="B208" s="117"/>
      <c r="C208" s="117"/>
      <c r="D208" s="38" t="s">
        <v>49</v>
      </c>
      <c r="E208" s="24">
        <f t="shared" si="287"/>
        <v>147.5</v>
      </c>
      <c r="F208" s="24">
        <f t="shared" si="287"/>
        <v>0</v>
      </c>
      <c r="G208" s="25">
        <f t="shared" ref="G208" si="296">F208/E208*100</f>
        <v>0</v>
      </c>
      <c r="H208" s="24"/>
      <c r="I208" s="24"/>
      <c r="J208" s="22"/>
      <c r="K208" s="24"/>
      <c r="L208" s="24"/>
      <c r="M208" s="22"/>
      <c r="N208" s="24"/>
      <c r="O208" s="24"/>
      <c r="P208" s="22"/>
      <c r="Q208" s="24"/>
      <c r="R208" s="24"/>
      <c r="S208" s="22"/>
      <c r="T208" s="24"/>
      <c r="U208" s="24"/>
      <c r="V208" s="22"/>
      <c r="W208" s="24"/>
      <c r="X208" s="24"/>
      <c r="Y208" s="22"/>
      <c r="Z208" s="24"/>
      <c r="AA208" s="24"/>
      <c r="AB208" s="22"/>
      <c r="AC208" s="24"/>
      <c r="AD208" s="24"/>
      <c r="AE208" s="22"/>
      <c r="AF208" s="24">
        <v>87.5</v>
      </c>
      <c r="AG208" s="24"/>
      <c r="AH208" s="22"/>
      <c r="AI208" s="24">
        <v>60</v>
      </c>
      <c r="AJ208" s="24"/>
      <c r="AK208" s="25">
        <f t="shared" ref="AK208" si="297">AJ208/AI208*100</f>
        <v>0</v>
      </c>
      <c r="AL208" s="24"/>
      <c r="AM208" s="24"/>
      <c r="AN208" s="22"/>
      <c r="AO208" s="24"/>
      <c r="AP208" s="24"/>
      <c r="AQ208" s="22" t="e">
        <f t="shared" si="289"/>
        <v>#DIV/0!</v>
      </c>
      <c r="AR208" s="36"/>
      <c r="AS208" s="36"/>
      <c r="AT208" s="90"/>
      <c r="AU208" s="39">
        <f t="shared" ref="AU208:AU277" si="298">H208+K208+N208</f>
        <v>0</v>
      </c>
      <c r="AV208" s="39">
        <f t="shared" ref="AV208:AV277" si="299">Q208+T208+W208</f>
        <v>0</v>
      </c>
      <c r="AW208" s="39">
        <f t="shared" ref="AW208:AW277" si="300">Z208+AC208+AF208</f>
        <v>87.5</v>
      </c>
      <c r="AX208" s="39">
        <f t="shared" ref="AX208:AX277" si="301">AI208+AL208+AO208</f>
        <v>60</v>
      </c>
    </row>
    <row r="209" spans="1:50" ht="14.25" customHeight="1">
      <c r="A209" s="116"/>
      <c r="B209" s="117"/>
      <c r="C209" s="117"/>
      <c r="D209" s="38" t="s">
        <v>24</v>
      </c>
      <c r="E209" s="24">
        <f t="shared" si="287"/>
        <v>0</v>
      </c>
      <c r="F209" s="24">
        <f t="shared" si="287"/>
        <v>0</v>
      </c>
      <c r="G209" s="25"/>
      <c r="H209" s="24"/>
      <c r="I209" s="24"/>
      <c r="J209" s="25"/>
      <c r="K209" s="24"/>
      <c r="L209" s="24"/>
      <c r="M209" s="25"/>
      <c r="N209" s="24"/>
      <c r="O209" s="24"/>
      <c r="P209" s="25"/>
      <c r="Q209" s="24"/>
      <c r="R209" s="24"/>
      <c r="S209" s="25"/>
      <c r="T209" s="24"/>
      <c r="U209" s="24"/>
      <c r="V209" s="25"/>
      <c r="W209" s="24"/>
      <c r="X209" s="24"/>
      <c r="Y209" s="25"/>
      <c r="Z209" s="24"/>
      <c r="AA209" s="24"/>
      <c r="AB209" s="25"/>
      <c r="AC209" s="24"/>
      <c r="AD209" s="24"/>
      <c r="AE209" s="25"/>
      <c r="AF209" s="24"/>
      <c r="AG209" s="24"/>
      <c r="AH209" s="25"/>
      <c r="AI209" s="24"/>
      <c r="AJ209" s="24"/>
      <c r="AK209" s="25"/>
      <c r="AL209" s="24"/>
      <c r="AM209" s="24"/>
      <c r="AN209" s="25"/>
      <c r="AO209" s="24"/>
      <c r="AP209" s="24"/>
      <c r="AQ209" s="25"/>
      <c r="AR209" s="36"/>
      <c r="AS209" s="36"/>
      <c r="AT209" s="90"/>
      <c r="AU209" s="39">
        <f t="shared" si="298"/>
        <v>0</v>
      </c>
      <c r="AV209" s="39">
        <f t="shared" si="299"/>
        <v>0</v>
      </c>
      <c r="AW209" s="39">
        <f t="shared" si="300"/>
        <v>0</v>
      </c>
      <c r="AX209" s="39">
        <f t="shared" si="301"/>
        <v>0</v>
      </c>
    </row>
    <row r="210" spans="1:50" ht="15.75" customHeight="1">
      <c r="A210" s="118" t="s">
        <v>86</v>
      </c>
      <c r="B210" s="114" t="s">
        <v>120</v>
      </c>
      <c r="C210" s="117" t="s">
        <v>7</v>
      </c>
      <c r="D210" s="38" t="s">
        <v>4</v>
      </c>
      <c r="E210" s="24">
        <f>H210+K210+N210+Q210+T210+W210+Z210+AC210+AF210+AI210+AL210+AO210</f>
        <v>337.90000000000003</v>
      </c>
      <c r="F210" s="24">
        <f t="shared" si="287"/>
        <v>186</v>
      </c>
      <c r="G210" s="25">
        <f>F210/E210*100</f>
        <v>55.045871559633021</v>
      </c>
      <c r="H210" s="24">
        <f>H211+H212+H213+H214</f>
        <v>0</v>
      </c>
      <c r="I210" s="24"/>
      <c r="J210" s="22"/>
      <c r="K210" s="24">
        <f>K211+K212+K213+K214</f>
        <v>75</v>
      </c>
      <c r="L210" s="24">
        <f>L211+L212+L213+L214</f>
        <v>75</v>
      </c>
      <c r="M210" s="25">
        <f>L210/K210*100</f>
        <v>100</v>
      </c>
      <c r="N210" s="24">
        <f t="shared" ref="N210:AO210" si="302">N211+N212+N213+N214</f>
        <v>111</v>
      </c>
      <c r="O210" s="24">
        <f t="shared" si="302"/>
        <v>111</v>
      </c>
      <c r="P210" s="25">
        <f t="shared" ref="P210:P213" si="303">O210/N210*100</f>
        <v>100</v>
      </c>
      <c r="Q210" s="24">
        <f t="shared" si="302"/>
        <v>39.6</v>
      </c>
      <c r="R210" s="24"/>
      <c r="S210" s="22"/>
      <c r="T210" s="24">
        <f t="shared" si="302"/>
        <v>0</v>
      </c>
      <c r="U210" s="24">
        <f t="shared" si="302"/>
        <v>0</v>
      </c>
      <c r="V210" s="25" t="e">
        <f>U210/T210*100</f>
        <v>#DIV/0!</v>
      </c>
      <c r="W210" s="24">
        <f t="shared" si="302"/>
        <v>61.2</v>
      </c>
      <c r="X210" s="24">
        <f t="shared" si="302"/>
        <v>0</v>
      </c>
      <c r="Y210" s="25">
        <f>X210/W210*100</f>
        <v>0</v>
      </c>
      <c r="Z210" s="24">
        <f t="shared" si="302"/>
        <v>39.1</v>
      </c>
      <c r="AA210" s="24"/>
      <c r="AB210" s="22"/>
      <c r="AC210" s="24">
        <f t="shared" si="302"/>
        <v>0</v>
      </c>
      <c r="AD210" s="24"/>
      <c r="AE210" s="22"/>
      <c r="AF210" s="24">
        <f t="shared" si="302"/>
        <v>6</v>
      </c>
      <c r="AG210" s="24">
        <f t="shared" si="302"/>
        <v>0</v>
      </c>
      <c r="AH210" s="22"/>
      <c r="AI210" s="24">
        <f t="shared" si="302"/>
        <v>0</v>
      </c>
      <c r="AJ210" s="24">
        <f t="shared" si="302"/>
        <v>0</v>
      </c>
      <c r="AK210" s="22"/>
      <c r="AL210" s="24">
        <f t="shared" si="302"/>
        <v>0</v>
      </c>
      <c r="AM210" s="24">
        <f t="shared" si="302"/>
        <v>0</v>
      </c>
      <c r="AN210" s="25" t="e">
        <f>AM210/AL210*100</f>
        <v>#DIV/0!</v>
      </c>
      <c r="AO210" s="24">
        <f t="shared" si="302"/>
        <v>6</v>
      </c>
      <c r="AP210" s="24"/>
      <c r="AQ210" s="22">
        <f t="shared" si="289"/>
        <v>0</v>
      </c>
      <c r="AR210" s="36"/>
      <c r="AS210" s="36"/>
      <c r="AT210" s="90">
        <f t="shared" ref="AT210:AT276" si="304">(I210+L210+O210)/(H210+K210+N210)</f>
        <v>1</v>
      </c>
      <c r="AU210" s="39">
        <f>H210+K210+N210</f>
        <v>186</v>
      </c>
      <c r="AV210" s="39">
        <f t="shared" si="299"/>
        <v>100.80000000000001</v>
      </c>
      <c r="AW210" s="39">
        <f t="shared" si="300"/>
        <v>45.1</v>
      </c>
      <c r="AX210" s="39">
        <f t="shared" si="301"/>
        <v>6</v>
      </c>
    </row>
    <row r="211" spans="1:50" ht="15.75">
      <c r="A211" s="119"/>
      <c r="B211" s="121"/>
      <c r="C211" s="117"/>
      <c r="D211" s="38" t="s">
        <v>23</v>
      </c>
      <c r="E211" s="24">
        <f t="shared" si="287"/>
        <v>0</v>
      </c>
      <c r="F211" s="24">
        <f>I211+L211+O211+R211+U211+X211+AA211+AD211+AG211+AJ211+AM211+AP211</f>
        <v>0</v>
      </c>
      <c r="G211" s="25"/>
      <c r="H211" s="24"/>
      <c r="I211" s="24"/>
      <c r="J211" s="22"/>
      <c r="K211" s="24"/>
      <c r="L211" s="24"/>
      <c r="M211" s="25"/>
      <c r="N211" s="24"/>
      <c r="O211" s="24"/>
      <c r="P211" s="25"/>
      <c r="Q211" s="24"/>
      <c r="R211" s="24"/>
      <c r="S211" s="22"/>
      <c r="T211" s="24"/>
      <c r="U211" s="24"/>
      <c r="V211" s="25"/>
      <c r="W211" s="24"/>
      <c r="X211" s="24"/>
      <c r="Y211" s="25"/>
      <c r="Z211" s="24"/>
      <c r="AA211" s="24"/>
      <c r="AB211" s="22"/>
      <c r="AC211" s="24"/>
      <c r="AD211" s="24"/>
      <c r="AE211" s="22"/>
      <c r="AF211" s="24"/>
      <c r="AG211" s="24"/>
      <c r="AH211" s="22"/>
      <c r="AI211" s="24"/>
      <c r="AJ211" s="24"/>
      <c r="AK211" s="22"/>
      <c r="AL211" s="24"/>
      <c r="AM211" s="24"/>
      <c r="AN211" s="25"/>
      <c r="AO211" s="24"/>
      <c r="AP211" s="24"/>
      <c r="AQ211" s="22"/>
      <c r="AR211" s="36"/>
      <c r="AS211" s="36"/>
      <c r="AT211" s="90"/>
      <c r="AU211" s="39">
        <f t="shared" si="298"/>
        <v>0</v>
      </c>
      <c r="AV211" s="39">
        <f t="shared" si="299"/>
        <v>0</v>
      </c>
      <c r="AW211" s="39">
        <f t="shared" si="300"/>
        <v>0</v>
      </c>
      <c r="AX211" s="39">
        <f t="shared" si="301"/>
        <v>0</v>
      </c>
    </row>
    <row r="212" spans="1:50" ht="24">
      <c r="A212" s="119"/>
      <c r="B212" s="121"/>
      <c r="C212" s="117"/>
      <c r="D212" s="38" t="s">
        <v>5</v>
      </c>
      <c r="E212" s="24">
        <f t="shared" si="287"/>
        <v>0</v>
      </c>
      <c r="F212" s="24">
        <f t="shared" si="287"/>
        <v>0</v>
      </c>
      <c r="G212" s="25"/>
      <c r="H212" s="24"/>
      <c r="I212" s="24"/>
      <c r="J212" s="22"/>
      <c r="K212" s="24"/>
      <c r="L212" s="24"/>
      <c r="M212" s="25"/>
      <c r="N212" s="24"/>
      <c r="O212" s="24"/>
      <c r="P212" s="25"/>
      <c r="Q212" s="24"/>
      <c r="R212" s="24"/>
      <c r="S212" s="22"/>
      <c r="T212" s="24"/>
      <c r="U212" s="24"/>
      <c r="V212" s="25"/>
      <c r="W212" s="24"/>
      <c r="X212" s="24"/>
      <c r="Y212" s="25"/>
      <c r="Z212" s="24"/>
      <c r="AA212" s="24"/>
      <c r="AB212" s="22"/>
      <c r="AC212" s="24"/>
      <c r="AD212" s="24"/>
      <c r="AE212" s="22"/>
      <c r="AF212" s="24"/>
      <c r="AG212" s="24"/>
      <c r="AH212" s="22"/>
      <c r="AI212" s="24"/>
      <c r="AJ212" s="24"/>
      <c r="AK212" s="22"/>
      <c r="AL212" s="24"/>
      <c r="AM212" s="24"/>
      <c r="AN212" s="25"/>
      <c r="AO212" s="24"/>
      <c r="AP212" s="24"/>
      <c r="AQ212" s="22"/>
      <c r="AR212" s="36"/>
      <c r="AS212" s="36"/>
      <c r="AT212" s="90"/>
      <c r="AU212" s="39">
        <f t="shared" si="298"/>
        <v>0</v>
      </c>
      <c r="AV212" s="39">
        <f t="shared" si="299"/>
        <v>0</v>
      </c>
      <c r="AW212" s="39">
        <f t="shared" si="300"/>
        <v>0</v>
      </c>
      <c r="AX212" s="39">
        <f t="shared" si="301"/>
        <v>0</v>
      </c>
    </row>
    <row r="213" spans="1:50" ht="84.75">
      <c r="A213" s="119"/>
      <c r="B213" s="121"/>
      <c r="C213" s="117"/>
      <c r="D213" s="38" t="s">
        <v>49</v>
      </c>
      <c r="E213" s="24">
        <f t="shared" si="287"/>
        <v>337.90000000000003</v>
      </c>
      <c r="F213" s="24">
        <f t="shared" si="287"/>
        <v>186</v>
      </c>
      <c r="G213" s="25">
        <f t="shared" ref="G213" si="305">F213/E213*100</f>
        <v>55.045871559633021</v>
      </c>
      <c r="H213" s="24"/>
      <c r="I213" s="24"/>
      <c r="J213" s="22"/>
      <c r="K213" s="24">
        <v>75</v>
      </c>
      <c r="L213" s="24">
        <v>75</v>
      </c>
      <c r="M213" s="25">
        <f t="shared" ref="M213" si="306">L213/K213*100</f>
        <v>100</v>
      </c>
      <c r="N213" s="24">
        <f>6+105</f>
        <v>111</v>
      </c>
      <c r="O213" s="24">
        <v>111</v>
      </c>
      <c r="P213" s="25">
        <f t="shared" si="303"/>
        <v>100</v>
      </c>
      <c r="Q213" s="24">
        <v>39.6</v>
      </c>
      <c r="R213" s="24"/>
      <c r="S213" s="22"/>
      <c r="T213" s="24"/>
      <c r="U213" s="24"/>
      <c r="V213" s="25" t="e">
        <f t="shared" ref="V213" si="307">U213/T213*100</f>
        <v>#DIV/0!</v>
      </c>
      <c r="W213" s="24">
        <v>61.2</v>
      </c>
      <c r="X213" s="24"/>
      <c r="Y213" s="25">
        <f t="shared" ref="Y213" si="308">X213/W213*100</f>
        <v>0</v>
      </c>
      <c r="Z213" s="24">
        <v>39.1</v>
      </c>
      <c r="AA213" s="24"/>
      <c r="AB213" s="22"/>
      <c r="AC213" s="24"/>
      <c r="AD213" s="24"/>
      <c r="AE213" s="22"/>
      <c r="AF213" s="24">
        <v>6</v>
      </c>
      <c r="AG213" s="24"/>
      <c r="AH213" s="22"/>
      <c r="AI213" s="24"/>
      <c r="AJ213" s="24"/>
      <c r="AK213" s="22"/>
      <c r="AL213" s="24"/>
      <c r="AM213" s="24"/>
      <c r="AN213" s="25" t="e">
        <f t="shared" ref="AN213" si="309">AM213/AL213*100</f>
        <v>#DIV/0!</v>
      </c>
      <c r="AO213" s="24">
        <v>6</v>
      </c>
      <c r="AP213" s="24"/>
      <c r="AQ213" s="22">
        <f t="shared" si="289"/>
        <v>0</v>
      </c>
      <c r="AR213" s="45" t="s">
        <v>164</v>
      </c>
      <c r="AS213" s="36"/>
      <c r="AT213" s="90">
        <f t="shared" si="304"/>
        <v>1</v>
      </c>
      <c r="AU213" s="39">
        <f t="shared" si="298"/>
        <v>186</v>
      </c>
      <c r="AV213" s="39">
        <f t="shared" si="299"/>
        <v>100.80000000000001</v>
      </c>
      <c r="AW213" s="39">
        <f t="shared" si="300"/>
        <v>45.1</v>
      </c>
      <c r="AX213" s="39">
        <f t="shared" si="301"/>
        <v>6</v>
      </c>
    </row>
    <row r="214" spans="1:50" ht="16.5" customHeight="1">
      <c r="A214" s="119"/>
      <c r="B214" s="121"/>
      <c r="C214" s="117"/>
      <c r="D214" s="38" t="s">
        <v>24</v>
      </c>
      <c r="E214" s="24">
        <f t="shared" si="287"/>
        <v>0</v>
      </c>
      <c r="F214" s="24">
        <f t="shared" si="287"/>
        <v>0</v>
      </c>
      <c r="G214" s="25"/>
      <c r="H214" s="24"/>
      <c r="I214" s="24"/>
      <c r="J214" s="25"/>
      <c r="K214" s="24"/>
      <c r="L214" s="24"/>
      <c r="M214" s="25"/>
      <c r="N214" s="24"/>
      <c r="O214" s="24"/>
      <c r="P214" s="25"/>
      <c r="Q214" s="24"/>
      <c r="R214" s="24"/>
      <c r="S214" s="25"/>
      <c r="T214" s="24"/>
      <c r="U214" s="24"/>
      <c r="V214" s="25"/>
      <c r="W214" s="24"/>
      <c r="X214" s="24"/>
      <c r="Y214" s="25"/>
      <c r="Z214" s="24"/>
      <c r="AA214" s="24"/>
      <c r="AB214" s="25"/>
      <c r="AC214" s="24"/>
      <c r="AD214" s="24"/>
      <c r="AE214" s="25"/>
      <c r="AF214" s="24"/>
      <c r="AG214" s="24"/>
      <c r="AH214" s="25"/>
      <c r="AI214" s="24"/>
      <c r="AJ214" s="24"/>
      <c r="AK214" s="25"/>
      <c r="AL214" s="24"/>
      <c r="AM214" s="24"/>
      <c r="AN214" s="25"/>
      <c r="AO214" s="24"/>
      <c r="AP214" s="24"/>
      <c r="AQ214" s="25"/>
      <c r="AR214" s="36"/>
      <c r="AS214" s="36"/>
      <c r="AT214" s="90"/>
      <c r="AU214" s="39">
        <f t="shared" si="298"/>
        <v>0</v>
      </c>
      <c r="AV214" s="39">
        <f t="shared" si="299"/>
        <v>0</v>
      </c>
      <c r="AW214" s="39">
        <f t="shared" si="300"/>
        <v>0</v>
      </c>
      <c r="AX214" s="39">
        <f t="shared" si="301"/>
        <v>0</v>
      </c>
    </row>
    <row r="215" spans="1:50" ht="16.5" customHeight="1">
      <c r="A215" s="120"/>
      <c r="B215" s="115"/>
      <c r="C215" s="95"/>
      <c r="D215" s="41" t="s">
        <v>142</v>
      </c>
      <c r="E215" s="24"/>
      <c r="F215" s="24">
        <f t="shared" si="287"/>
        <v>40</v>
      </c>
      <c r="G215" s="25"/>
      <c r="H215" s="24"/>
      <c r="I215" s="24"/>
      <c r="J215" s="25"/>
      <c r="K215" s="24"/>
      <c r="L215" s="24"/>
      <c r="M215" s="25"/>
      <c r="N215" s="24"/>
      <c r="O215" s="24">
        <v>40</v>
      </c>
      <c r="P215" s="25"/>
      <c r="Q215" s="24"/>
      <c r="R215" s="24"/>
      <c r="S215" s="25"/>
      <c r="T215" s="24"/>
      <c r="U215" s="24"/>
      <c r="V215" s="25"/>
      <c r="W215" s="24"/>
      <c r="X215" s="24"/>
      <c r="Y215" s="25"/>
      <c r="Z215" s="24"/>
      <c r="AA215" s="24"/>
      <c r="AB215" s="25"/>
      <c r="AC215" s="24"/>
      <c r="AD215" s="24"/>
      <c r="AE215" s="25"/>
      <c r="AF215" s="24"/>
      <c r="AG215" s="24"/>
      <c r="AH215" s="25"/>
      <c r="AI215" s="24"/>
      <c r="AJ215" s="24"/>
      <c r="AK215" s="25"/>
      <c r="AL215" s="24"/>
      <c r="AM215" s="24"/>
      <c r="AN215" s="25"/>
      <c r="AO215" s="24"/>
      <c r="AP215" s="24"/>
      <c r="AQ215" s="25"/>
      <c r="AR215" s="93" t="s">
        <v>163</v>
      </c>
      <c r="AS215" s="36"/>
      <c r="AT215" s="90"/>
      <c r="AU215" s="39"/>
      <c r="AV215" s="39"/>
      <c r="AW215" s="39"/>
      <c r="AX215" s="39"/>
    </row>
    <row r="216" spans="1:50" ht="14.25" customHeight="1">
      <c r="A216" s="100" t="s">
        <v>18</v>
      </c>
      <c r="B216" s="100"/>
      <c r="C216" s="100"/>
      <c r="D216" s="41" t="s">
        <v>4</v>
      </c>
      <c r="E216" s="42">
        <f>H216+K216+N216+Q216+T216+W216+Z216+AC216+AF216+AI216+AL216+AO216</f>
        <v>732.3</v>
      </c>
      <c r="F216" s="42">
        <f>I216+L216+O216+R216+U216+X216+AA216+AD216+AG216+AJ216+AM216+AP216</f>
        <v>186</v>
      </c>
      <c r="G216" s="26">
        <f>F216/E216*100</f>
        <v>25.399426464563707</v>
      </c>
      <c r="H216" s="42">
        <f>H217+H218+H219+H220</f>
        <v>0</v>
      </c>
      <c r="I216" s="42"/>
      <c r="J216" s="23"/>
      <c r="K216" s="42">
        <f t="shared" ref="K216:AO216" si="310">K218+K219</f>
        <v>75</v>
      </c>
      <c r="L216" s="42">
        <f t="shared" si="310"/>
        <v>75</v>
      </c>
      <c r="M216" s="26">
        <f t="shared" ref="M216:M219" si="311">L216/K216*100</f>
        <v>100</v>
      </c>
      <c r="N216" s="42">
        <f t="shared" si="310"/>
        <v>111</v>
      </c>
      <c r="O216" s="42">
        <f t="shared" si="310"/>
        <v>111</v>
      </c>
      <c r="P216" s="26">
        <f t="shared" ref="P216:P219" si="312">O216/N216*100</f>
        <v>100</v>
      </c>
      <c r="Q216" s="42">
        <f t="shared" si="310"/>
        <v>81.400000000000006</v>
      </c>
      <c r="R216" s="42">
        <f t="shared" si="310"/>
        <v>0</v>
      </c>
      <c r="S216" s="23"/>
      <c r="T216" s="42">
        <f t="shared" si="310"/>
        <v>0</v>
      </c>
      <c r="U216" s="42">
        <f t="shared" si="310"/>
        <v>0</v>
      </c>
      <c r="V216" s="26" t="e">
        <f>U216/T216*100</f>
        <v>#DIV/0!</v>
      </c>
      <c r="W216" s="42">
        <f t="shared" si="310"/>
        <v>166.3</v>
      </c>
      <c r="X216" s="42">
        <f t="shared" si="310"/>
        <v>0</v>
      </c>
      <c r="Y216" s="26">
        <f>X216/W216*100</f>
        <v>0</v>
      </c>
      <c r="Z216" s="42">
        <f t="shared" si="310"/>
        <v>39.1</v>
      </c>
      <c r="AA216" s="42">
        <f t="shared" si="310"/>
        <v>0</v>
      </c>
      <c r="AB216" s="26">
        <f>AA216/Z216*100</f>
        <v>0</v>
      </c>
      <c r="AC216" s="42">
        <f t="shared" si="310"/>
        <v>0</v>
      </c>
      <c r="AD216" s="42">
        <f t="shared" si="310"/>
        <v>0</v>
      </c>
      <c r="AE216" s="23"/>
      <c r="AF216" s="42">
        <f>AF218+AF219</f>
        <v>93.5</v>
      </c>
      <c r="AG216" s="42">
        <f>AG218+AG219</f>
        <v>0</v>
      </c>
      <c r="AH216" s="23"/>
      <c r="AI216" s="42">
        <f t="shared" si="310"/>
        <v>60</v>
      </c>
      <c r="AJ216" s="42">
        <f t="shared" si="310"/>
        <v>0</v>
      </c>
      <c r="AK216" s="26">
        <f>AJ216/AI216*100</f>
        <v>0</v>
      </c>
      <c r="AL216" s="42">
        <f t="shared" si="310"/>
        <v>100</v>
      </c>
      <c r="AM216" s="42">
        <f t="shared" si="310"/>
        <v>0</v>
      </c>
      <c r="AN216" s="26">
        <f>AM216/AL216*100</f>
        <v>0</v>
      </c>
      <c r="AO216" s="42">
        <f t="shared" si="310"/>
        <v>6</v>
      </c>
      <c r="AP216" s="42"/>
      <c r="AQ216" s="23">
        <f t="shared" si="289"/>
        <v>0</v>
      </c>
      <c r="AR216" s="36"/>
      <c r="AS216" s="36"/>
      <c r="AT216" s="90">
        <f t="shared" si="304"/>
        <v>1</v>
      </c>
      <c r="AU216" s="64">
        <f t="shared" si="298"/>
        <v>186</v>
      </c>
      <c r="AV216" s="64">
        <f t="shared" si="299"/>
        <v>247.70000000000002</v>
      </c>
      <c r="AW216" s="64">
        <f>Z216+AC216+AF216</f>
        <v>132.6</v>
      </c>
      <c r="AX216" s="64">
        <f t="shared" si="301"/>
        <v>166</v>
      </c>
    </row>
    <row r="217" spans="1:50" ht="12" customHeight="1">
      <c r="A217" s="100"/>
      <c r="B217" s="100"/>
      <c r="C217" s="100"/>
      <c r="D217" s="41" t="s">
        <v>23</v>
      </c>
      <c r="E217" s="42">
        <f t="shared" si="287"/>
        <v>0</v>
      </c>
      <c r="F217" s="42">
        <f t="shared" si="287"/>
        <v>0</v>
      </c>
      <c r="G217" s="26"/>
      <c r="H217" s="24">
        <f>H201+H206+H211</f>
        <v>0</v>
      </c>
      <c r="I217" s="24"/>
      <c r="J217" s="23"/>
      <c r="K217" s="24">
        <f t="shared" ref="K217:AO220" si="313">K201+K206+K211</f>
        <v>0</v>
      </c>
      <c r="L217" s="24">
        <f>L201+L206+L211</f>
        <v>0</v>
      </c>
      <c r="M217" s="26"/>
      <c r="N217" s="24">
        <f t="shared" si="313"/>
        <v>0</v>
      </c>
      <c r="O217" s="24">
        <f t="shared" si="313"/>
        <v>0</v>
      </c>
      <c r="P217" s="26"/>
      <c r="Q217" s="24">
        <f t="shared" si="313"/>
        <v>0</v>
      </c>
      <c r="R217" s="24">
        <f t="shared" si="313"/>
        <v>0</v>
      </c>
      <c r="S217" s="23"/>
      <c r="T217" s="24">
        <f t="shared" si="313"/>
        <v>0</v>
      </c>
      <c r="U217" s="24">
        <f t="shared" si="313"/>
        <v>0</v>
      </c>
      <c r="V217" s="26"/>
      <c r="W217" s="24">
        <f t="shared" si="313"/>
        <v>0</v>
      </c>
      <c r="X217" s="24">
        <f t="shared" si="313"/>
        <v>0</v>
      </c>
      <c r="Y217" s="26"/>
      <c r="Z217" s="42">
        <f t="shared" si="313"/>
        <v>0</v>
      </c>
      <c r="AA217" s="42">
        <f t="shared" si="313"/>
        <v>0</v>
      </c>
      <c r="AB217" s="26"/>
      <c r="AC217" s="24">
        <f t="shared" si="313"/>
        <v>0</v>
      </c>
      <c r="AD217" s="24">
        <f t="shared" si="313"/>
        <v>0</v>
      </c>
      <c r="AE217" s="23"/>
      <c r="AF217" s="24">
        <f t="shared" si="313"/>
        <v>0</v>
      </c>
      <c r="AG217" s="24">
        <f t="shared" si="313"/>
        <v>0</v>
      </c>
      <c r="AH217" s="23"/>
      <c r="AI217" s="42">
        <f t="shared" si="313"/>
        <v>0</v>
      </c>
      <c r="AJ217" s="42">
        <f t="shared" si="313"/>
        <v>0</v>
      </c>
      <c r="AK217" s="26"/>
      <c r="AL217" s="42">
        <f t="shared" si="313"/>
        <v>0</v>
      </c>
      <c r="AM217" s="42">
        <f t="shared" si="313"/>
        <v>0</v>
      </c>
      <c r="AN217" s="26"/>
      <c r="AO217" s="42">
        <f t="shared" si="313"/>
        <v>0</v>
      </c>
      <c r="AP217" s="24"/>
      <c r="AQ217" s="23"/>
      <c r="AR217" s="36"/>
      <c r="AS217" s="36"/>
      <c r="AT217" s="90"/>
      <c r="AU217" s="64">
        <f t="shared" si="298"/>
        <v>0</v>
      </c>
      <c r="AV217" s="64">
        <f t="shared" si="299"/>
        <v>0</v>
      </c>
      <c r="AW217" s="64">
        <f t="shared" si="300"/>
        <v>0</v>
      </c>
      <c r="AX217" s="64">
        <f t="shared" si="301"/>
        <v>0</v>
      </c>
    </row>
    <row r="218" spans="1:50" ht="25.5" customHeight="1">
      <c r="A218" s="100"/>
      <c r="B218" s="100"/>
      <c r="C218" s="100"/>
      <c r="D218" s="41" t="s">
        <v>5</v>
      </c>
      <c r="E218" s="42">
        <f t="shared" si="287"/>
        <v>0</v>
      </c>
      <c r="F218" s="42">
        <f t="shared" si="287"/>
        <v>0</v>
      </c>
      <c r="G218" s="26"/>
      <c r="H218" s="24">
        <f>H202+H207+H212</f>
        <v>0</v>
      </c>
      <c r="I218" s="24"/>
      <c r="J218" s="23"/>
      <c r="K218" s="24">
        <f t="shared" si="313"/>
        <v>0</v>
      </c>
      <c r="L218" s="24">
        <f t="shared" si="313"/>
        <v>0</v>
      </c>
      <c r="M218" s="26"/>
      <c r="N218" s="24">
        <f t="shared" si="313"/>
        <v>0</v>
      </c>
      <c r="O218" s="24">
        <f t="shared" si="313"/>
        <v>0</v>
      </c>
      <c r="P218" s="26"/>
      <c r="Q218" s="24">
        <f t="shared" si="313"/>
        <v>0</v>
      </c>
      <c r="R218" s="24">
        <f t="shared" si="313"/>
        <v>0</v>
      </c>
      <c r="S218" s="23"/>
      <c r="T218" s="24">
        <f t="shared" si="313"/>
        <v>0</v>
      </c>
      <c r="U218" s="24">
        <f t="shared" si="313"/>
        <v>0</v>
      </c>
      <c r="V218" s="26"/>
      <c r="W218" s="24">
        <f t="shared" si="313"/>
        <v>0</v>
      </c>
      <c r="X218" s="24">
        <f t="shared" si="313"/>
        <v>0</v>
      </c>
      <c r="Y218" s="26"/>
      <c r="Z218" s="42">
        <f t="shared" si="313"/>
        <v>0</v>
      </c>
      <c r="AA218" s="42">
        <f t="shared" si="313"/>
        <v>0</v>
      </c>
      <c r="AB218" s="26"/>
      <c r="AC218" s="24">
        <f t="shared" si="313"/>
        <v>0</v>
      </c>
      <c r="AD218" s="24">
        <f t="shared" si="313"/>
        <v>0</v>
      </c>
      <c r="AE218" s="23"/>
      <c r="AF218" s="24">
        <f t="shared" si="313"/>
        <v>0</v>
      </c>
      <c r="AG218" s="24">
        <f t="shared" si="313"/>
        <v>0</v>
      </c>
      <c r="AH218" s="23"/>
      <c r="AI218" s="42">
        <f t="shared" si="313"/>
        <v>0</v>
      </c>
      <c r="AJ218" s="42">
        <f t="shared" si="313"/>
        <v>0</v>
      </c>
      <c r="AK218" s="26"/>
      <c r="AL218" s="42">
        <f t="shared" si="313"/>
        <v>0</v>
      </c>
      <c r="AM218" s="42">
        <f t="shared" si="313"/>
        <v>0</v>
      </c>
      <c r="AN218" s="26"/>
      <c r="AO218" s="42">
        <f t="shared" si="313"/>
        <v>0</v>
      </c>
      <c r="AP218" s="24"/>
      <c r="AQ218" s="23"/>
      <c r="AR218" s="36"/>
      <c r="AS218" s="36"/>
      <c r="AT218" s="90"/>
      <c r="AU218" s="64">
        <f t="shared" si="298"/>
        <v>0</v>
      </c>
      <c r="AV218" s="64">
        <f t="shared" si="299"/>
        <v>0</v>
      </c>
      <c r="AW218" s="64">
        <f t="shared" si="300"/>
        <v>0</v>
      </c>
      <c r="AX218" s="64">
        <f t="shared" si="301"/>
        <v>0</v>
      </c>
    </row>
    <row r="219" spans="1:50" ht="15" customHeight="1">
      <c r="A219" s="100"/>
      <c r="B219" s="100"/>
      <c r="C219" s="100"/>
      <c r="D219" s="41" t="s">
        <v>49</v>
      </c>
      <c r="E219" s="42">
        <f t="shared" si="287"/>
        <v>732.3</v>
      </c>
      <c r="F219" s="42">
        <f t="shared" si="287"/>
        <v>186</v>
      </c>
      <c r="G219" s="26">
        <f t="shared" ref="G219" si="314">F219/E219*100</f>
        <v>25.399426464563707</v>
      </c>
      <c r="H219" s="24">
        <f>H203+H208+H213</f>
        <v>0</v>
      </c>
      <c r="I219" s="24"/>
      <c r="J219" s="23"/>
      <c r="K219" s="24">
        <f t="shared" si="313"/>
        <v>75</v>
      </c>
      <c r="L219" s="24">
        <f t="shared" si="313"/>
        <v>75</v>
      </c>
      <c r="M219" s="26">
        <f t="shared" si="311"/>
        <v>100</v>
      </c>
      <c r="N219" s="24">
        <f t="shared" si="313"/>
        <v>111</v>
      </c>
      <c r="O219" s="24">
        <f t="shared" si="313"/>
        <v>111</v>
      </c>
      <c r="P219" s="26">
        <f t="shared" si="312"/>
        <v>100</v>
      </c>
      <c r="Q219" s="24">
        <f t="shared" si="313"/>
        <v>81.400000000000006</v>
      </c>
      <c r="R219" s="24">
        <f t="shared" si="313"/>
        <v>0</v>
      </c>
      <c r="S219" s="23"/>
      <c r="T219" s="24">
        <f t="shared" si="313"/>
        <v>0</v>
      </c>
      <c r="U219" s="24">
        <f t="shared" si="313"/>
        <v>0</v>
      </c>
      <c r="V219" s="26" t="e">
        <f t="shared" ref="V219" si="315">U219/T219*100</f>
        <v>#DIV/0!</v>
      </c>
      <c r="W219" s="24">
        <f t="shared" si="313"/>
        <v>166.3</v>
      </c>
      <c r="X219" s="24">
        <f t="shared" si="313"/>
        <v>0</v>
      </c>
      <c r="Y219" s="26">
        <f t="shared" ref="Y219" si="316">X219/W219*100</f>
        <v>0</v>
      </c>
      <c r="Z219" s="42">
        <f t="shared" si="313"/>
        <v>39.1</v>
      </c>
      <c r="AA219" s="42">
        <f t="shared" si="313"/>
        <v>0</v>
      </c>
      <c r="AB219" s="26">
        <f t="shared" ref="AB219" si="317">AA219/Z219*100</f>
        <v>0</v>
      </c>
      <c r="AC219" s="24">
        <f t="shared" si="313"/>
        <v>0</v>
      </c>
      <c r="AD219" s="24">
        <f t="shared" si="313"/>
        <v>0</v>
      </c>
      <c r="AE219" s="23"/>
      <c r="AF219" s="24">
        <f t="shared" si="313"/>
        <v>93.5</v>
      </c>
      <c r="AG219" s="24">
        <f t="shared" si="313"/>
        <v>0</v>
      </c>
      <c r="AH219" s="23"/>
      <c r="AI219" s="42">
        <f t="shared" si="313"/>
        <v>60</v>
      </c>
      <c r="AJ219" s="42">
        <f t="shared" si="313"/>
        <v>0</v>
      </c>
      <c r="AK219" s="26">
        <f t="shared" ref="AK219" si="318">AJ219/AI219*100</f>
        <v>0</v>
      </c>
      <c r="AL219" s="42">
        <f t="shared" si="313"/>
        <v>100</v>
      </c>
      <c r="AM219" s="42">
        <f t="shared" si="313"/>
        <v>0</v>
      </c>
      <c r="AN219" s="26">
        <f t="shared" ref="AN219" si="319">AM219/AL219*100</f>
        <v>0</v>
      </c>
      <c r="AO219" s="42">
        <f t="shared" si="313"/>
        <v>6</v>
      </c>
      <c r="AP219" s="24"/>
      <c r="AQ219" s="23">
        <f t="shared" si="289"/>
        <v>0</v>
      </c>
      <c r="AR219" s="36"/>
      <c r="AS219" s="36"/>
      <c r="AT219" s="90">
        <f t="shared" si="304"/>
        <v>1</v>
      </c>
      <c r="AU219" s="64">
        <f t="shared" si="298"/>
        <v>186</v>
      </c>
      <c r="AV219" s="64">
        <f t="shared" si="299"/>
        <v>247.70000000000002</v>
      </c>
      <c r="AW219" s="64">
        <f t="shared" si="300"/>
        <v>132.6</v>
      </c>
      <c r="AX219" s="64">
        <f t="shared" si="301"/>
        <v>166</v>
      </c>
    </row>
    <row r="220" spans="1:50" ht="13.5" customHeight="1">
      <c r="A220" s="100"/>
      <c r="B220" s="100"/>
      <c r="C220" s="100"/>
      <c r="D220" s="41" t="s">
        <v>24</v>
      </c>
      <c r="E220" s="49">
        <f t="shared" si="287"/>
        <v>0</v>
      </c>
      <c r="F220" s="49">
        <f t="shared" si="287"/>
        <v>0</v>
      </c>
      <c r="G220" s="25"/>
      <c r="H220" s="43">
        <f>H204+H209+H214</f>
        <v>0</v>
      </c>
      <c r="I220" s="43"/>
      <c r="J220" s="61"/>
      <c r="K220" s="43">
        <f t="shared" si="313"/>
        <v>0</v>
      </c>
      <c r="L220" s="43">
        <f t="shared" si="313"/>
        <v>0</v>
      </c>
      <c r="M220" s="26"/>
      <c r="N220" s="43">
        <f t="shared" si="313"/>
        <v>0</v>
      </c>
      <c r="O220" s="43">
        <f t="shared" si="313"/>
        <v>0</v>
      </c>
      <c r="P220" s="61"/>
      <c r="Q220" s="43">
        <f t="shared" si="313"/>
        <v>0</v>
      </c>
      <c r="R220" s="43">
        <f t="shared" si="313"/>
        <v>0</v>
      </c>
      <c r="S220" s="61"/>
      <c r="T220" s="43">
        <f t="shared" si="313"/>
        <v>0</v>
      </c>
      <c r="U220" s="43">
        <f t="shared" si="313"/>
        <v>0</v>
      </c>
      <c r="V220" s="25"/>
      <c r="W220" s="43">
        <f t="shared" si="313"/>
        <v>0</v>
      </c>
      <c r="X220" s="43">
        <f t="shared" si="313"/>
        <v>0</v>
      </c>
      <c r="Y220" s="25"/>
      <c r="Z220" s="49">
        <f t="shared" si="313"/>
        <v>0</v>
      </c>
      <c r="AA220" s="49">
        <f t="shared" si="313"/>
        <v>0</v>
      </c>
      <c r="AB220" s="61"/>
      <c r="AC220" s="43">
        <f t="shared" si="313"/>
        <v>0</v>
      </c>
      <c r="AD220" s="43">
        <f t="shared" si="313"/>
        <v>0</v>
      </c>
      <c r="AE220" s="61"/>
      <c r="AF220" s="43">
        <f t="shared" si="313"/>
        <v>0</v>
      </c>
      <c r="AG220" s="43">
        <f t="shared" si="313"/>
        <v>0</v>
      </c>
      <c r="AH220" s="61"/>
      <c r="AI220" s="43">
        <f t="shared" si="313"/>
        <v>0</v>
      </c>
      <c r="AJ220" s="43"/>
      <c r="AK220" s="61"/>
      <c r="AL220" s="43">
        <f t="shared" si="313"/>
        <v>0</v>
      </c>
      <c r="AM220" s="43">
        <f t="shared" si="313"/>
        <v>0</v>
      </c>
      <c r="AN220" s="61"/>
      <c r="AO220" s="43">
        <f t="shared" si="313"/>
        <v>0</v>
      </c>
      <c r="AP220" s="43"/>
      <c r="AQ220" s="61"/>
      <c r="AR220" s="36"/>
      <c r="AS220" s="36"/>
      <c r="AT220" s="90"/>
      <c r="AU220" s="64">
        <f t="shared" si="298"/>
        <v>0</v>
      </c>
      <c r="AV220" s="64">
        <f t="shared" si="299"/>
        <v>0</v>
      </c>
      <c r="AW220" s="64">
        <f t="shared" si="300"/>
        <v>0</v>
      </c>
      <c r="AX220" s="64">
        <f t="shared" si="301"/>
        <v>0</v>
      </c>
    </row>
    <row r="221" spans="1:50" ht="15.75">
      <c r="A221" s="50" t="s">
        <v>87</v>
      </c>
      <c r="B221" s="37" t="s">
        <v>19</v>
      </c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36"/>
      <c r="AS221" s="36"/>
      <c r="AT221" s="90"/>
      <c r="AU221" s="39">
        <f t="shared" si="298"/>
        <v>0</v>
      </c>
      <c r="AV221" s="39">
        <f t="shared" si="299"/>
        <v>0</v>
      </c>
      <c r="AW221" s="39">
        <f t="shared" si="300"/>
        <v>0</v>
      </c>
      <c r="AX221" s="39">
        <f t="shared" si="301"/>
        <v>0</v>
      </c>
    </row>
    <row r="222" spans="1:50" ht="18" customHeight="1">
      <c r="A222" s="116" t="s">
        <v>88</v>
      </c>
      <c r="B222" s="117" t="s">
        <v>121</v>
      </c>
      <c r="C222" s="117" t="s">
        <v>136</v>
      </c>
      <c r="D222" s="38" t="s">
        <v>4</v>
      </c>
      <c r="E222" s="24">
        <f t="shared" ref="E222:F241" si="320">H222+K222+N222+Q222+T222+W222+Z222+AC222+AF222+AI222+AL222+AO222</f>
        <v>14816.099999999999</v>
      </c>
      <c r="F222" s="24">
        <f t="shared" si="320"/>
        <v>16</v>
      </c>
      <c r="G222" s="25">
        <f>F222/E222*100</f>
        <v>0.10799063181269027</v>
      </c>
      <c r="H222" s="24">
        <f>H223+H224+H225+H226</f>
        <v>0</v>
      </c>
      <c r="I222" s="24"/>
      <c r="J222" s="22"/>
      <c r="K222" s="24">
        <f t="shared" ref="K222:AO222" si="321">K223+K224+K225+K226</f>
        <v>1412.7</v>
      </c>
      <c r="L222" s="24">
        <f t="shared" si="321"/>
        <v>346</v>
      </c>
      <c r="M222" s="25">
        <f t="shared" ref="M222" si="322">L222/K222*100</f>
        <v>24.492107312238975</v>
      </c>
      <c r="N222" s="24">
        <f t="shared" si="321"/>
        <v>-234.30000000000004</v>
      </c>
      <c r="O222" s="24">
        <f t="shared" si="321"/>
        <v>-330</v>
      </c>
      <c r="P222" s="25">
        <f t="shared" ref="P222" si="323">O222/N222*100</f>
        <v>140.84507042253517</v>
      </c>
      <c r="Q222" s="24">
        <f t="shared" si="321"/>
        <v>0</v>
      </c>
      <c r="R222" s="24"/>
      <c r="S222" s="22"/>
      <c r="T222" s="24">
        <f t="shared" si="321"/>
        <v>5735.5</v>
      </c>
      <c r="U222" s="24">
        <f t="shared" si="321"/>
        <v>0</v>
      </c>
      <c r="V222" s="25">
        <f>U222/T222*100</f>
        <v>0</v>
      </c>
      <c r="W222" s="24">
        <f t="shared" si="321"/>
        <v>0</v>
      </c>
      <c r="X222" s="24">
        <f t="shared" si="321"/>
        <v>0</v>
      </c>
      <c r="Y222" s="25" t="e">
        <f>X222/W222*100</f>
        <v>#DIV/0!</v>
      </c>
      <c r="Z222" s="24">
        <f t="shared" si="321"/>
        <v>5182.0999999999995</v>
      </c>
      <c r="AA222" s="24">
        <f t="shared" si="321"/>
        <v>0</v>
      </c>
      <c r="AB222" s="25">
        <f>AA222/Z222*100</f>
        <v>0</v>
      </c>
      <c r="AC222" s="24">
        <f t="shared" si="321"/>
        <v>0</v>
      </c>
      <c r="AD222" s="24">
        <f t="shared" si="321"/>
        <v>0</v>
      </c>
      <c r="AE222" s="25" t="e">
        <f>AD222/AC222*100</f>
        <v>#DIV/0!</v>
      </c>
      <c r="AF222" s="24">
        <f t="shared" si="321"/>
        <v>0</v>
      </c>
      <c r="AG222" s="24">
        <f t="shared" si="321"/>
        <v>0</v>
      </c>
      <c r="AH222" s="25" t="e">
        <f>AG222/AF222*100</f>
        <v>#DIV/0!</v>
      </c>
      <c r="AI222" s="24">
        <f t="shared" si="321"/>
        <v>0</v>
      </c>
      <c r="AJ222" s="24">
        <f t="shared" si="321"/>
        <v>0</v>
      </c>
      <c r="AK222" s="22"/>
      <c r="AL222" s="24">
        <f t="shared" si="321"/>
        <v>2455.8000000000002</v>
      </c>
      <c r="AM222" s="24">
        <f t="shared" si="321"/>
        <v>0</v>
      </c>
      <c r="AN222" s="25">
        <f>AM222/AL222*100</f>
        <v>0</v>
      </c>
      <c r="AO222" s="24">
        <f t="shared" si="321"/>
        <v>264.3</v>
      </c>
      <c r="AP222" s="24"/>
      <c r="AQ222" s="22">
        <f t="shared" ref="AQ222:AQ230" si="324">AP222/AO222</f>
        <v>0</v>
      </c>
      <c r="AR222" s="36"/>
      <c r="AS222" s="36"/>
      <c r="AT222" s="90">
        <f t="shared" si="304"/>
        <v>1.357773251866938E-2</v>
      </c>
      <c r="AU222" s="39">
        <f t="shared" si="298"/>
        <v>1178.4000000000001</v>
      </c>
      <c r="AV222" s="39">
        <f t="shared" si="299"/>
        <v>5735.5</v>
      </c>
      <c r="AW222" s="39">
        <f t="shared" si="300"/>
        <v>5182.0999999999995</v>
      </c>
      <c r="AX222" s="39">
        <f t="shared" si="301"/>
        <v>2720.1000000000004</v>
      </c>
    </row>
    <row r="223" spans="1:50" ht="20.25" customHeight="1">
      <c r="A223" s="116"/>
      <c r="B223" s="117"/>
      <c r="C223" s="117"/>
      <c r="D223" s="38" t="s">
        <v>23</v>
      </c>
      <c r="E223" s="24">
        <f t="shared" si="320"/>
        <v>0</v>
      </c>
      <c r="F223" s="24">
        <f t="shared" si="320"/>
        <v>0</v>
      </c>
      <c r="G223" s="25"/>
      <c r="H223" s="24"/>
      <c r="I223" s="24"/>
      <c r="J223" s="22"/>
      <c r="K223" s="24"/>
      <c r="L223" s="24"/>
      <c r="M223" s="22"/>
      <c r="N223" s="24"/>
      <c r="O223" s="24"/>
      <c r="P223" s="22"/>
      <c r="Q223" s="24"/>
      <c r="R223" s="24"/>
      <c r="S223" s="22"/>
      <c r="T223" s="24"/>
      <c r="U223" s="24"/>
      <c r="V223" s="25"/>
      <c r="W223" s="24"/>
      <c r="X223" s="24"/>
      <c r="Y223" s="25"/>
      <c r="Z223" s="24"/>
      <c r="AA223" s="24"/>
      <c r="AB223" s="25"/>
      <c r="AC223" s="24"/>
      <c r="AD223" s="24"/>
      <c r="AE223" s="25"/>
      <c r="AF223" s="24"/>
      <c r="AG223" s="24"/>
      <c r="AH223" s="25"/>
      <c r="AI223" s="24"/>
      <c r="AJ223" s="24"/>
      <c r="AK223" s="22"/>
      <c r="AL223" s="24"/>
      <c r="AM223" s="24"/>
      <c r="AN223" s="25"/>
      <c r="AO223" s="24"/>
      <c r="AP223" s="24"/>
      <c r="AQ223" s="22"/>
      <c r="AR223" s="36"/>
      <c r="AS223" s="36"/>
      <c r="AT223" s="90"/>
      <c r="AU223" s="39">
        <f t="shared" si="298"/>
        <v>0</v>
      </c>
      <c r="AV223" s="39">
        <f t="shared" si="299"/>
        <v>0</v>
      </c>
      <c r="AW223" s="39">
        <f t="shared" si="300"/>
        <v>0</v>
      </c>
      <c r="AX223" s="39">
        <f t="shared" si="301"/>
        <v>0</v>
      </c>
    </row>
    <row r="224" spans="1:50" ht="33" customHeight="1">
      <c r="A224" s="116"/>
      <c r="B224" s="117"/>
      <c r="C224" s="117"/>
      <c r="D224" s="38" t="s">
        <v>5</v>
      </c>
      <c r="E224" s="24">
        <f t="shared" si="320"/>
        <v>7374.5</v>
      </c>
      <c r="F224" s="24">
        <f t="shared" si="320"/>
        <v>0</v>
      </c>
      <c r="G224" s="25">
        <f t="shared" ref="G224:G225" si="325">F224/E224*100</f>
        <v>0</v>
      </c>
      <c r="H224" s="24"/>
      <c r="I224" s="24"/>
      <c r="J224" s="22"/>
      <c r="K224" s="24">
        <f>635</f>
        <v>635</v>
      </c>
      <c r="L224" s="24"/>
      <c r="M224" s="25">
        <f t="shared" ref="M224:M225" si="326">L224/K224*100</f>
        <v>0</v>
      </c>
      <c r="N224" s="24">
        <v>169.9</v>
      </c>
      <c r="O224" s="24"/>
      <c r="P224" s="25">
        <f t="shared" ref="P224:P225" si="327">O224/N224*100</f>
        <v>0</v>
      </c>
      <c r="Q224" s="24"/>
      <c r="R224" s="24"/>
      <c r="S224" s="22"/>
      <c r="T224" s="24">
        <f>1954-120.7</f>
        <v>1833.3</v>
      </c>
      <c r="U224" s="24"/>
      <c r="V224" s="25"/>
      <c r="W224" s="24"/>
      <c r="X224" s="24"/>
      <c r="Y224" s="25"/>
      <c r="Z224" s="24">
        <f>3900.2+120.7</f>
        <v>4020.8999999999996</v>
      </c>
      <c r="AA224" s="24"/>
      <c r="AB224" s="25">
        <f t="shared" ref="AB224:AB225" si="328">AA224/Z224*100</f>
        <v>0</v>
      </c>
      <c r="AC224" s="24"/>
      <c r="AD224" s="24"/>
      <c r="AE224" s="25" t="e">
        <f t="shared" ref="AE224:AE225" si="329">AD224/AC224*100</f>
        <v>#DIV/0!</v>
      </c>
      <c r="AF224" s="24"/>
      <c r="AG224" s="24"/>
      <c r="AH224" s="25"/>
      <c r="AI224" s="24"/>
      <c r="AJ224" s="24"/>
      <c r="AK224" s="22"/>
      <c r="AL224" s="24">
        <f>545.5+116.3</f>
        <v>661.8</v>
      </c>
      <c r="AM224" s="24"/>
      <c r="AN224" s="25">
        <f t="shared" ref="AN224:AN225" si="330">AM224/AL224*100</f>
        <v>0</v>
      </c>
      <c r="AO224" s="24">
        <v>53.6</v>
      </c>
      <c r="AP224" s="24"/>
      <c r="AQ224" s="22">
        <f t="shared" si="324"/>
        <v>0</v>
      </c>
      <c r="AR224" s="95"/>
      <c r="AS224" s="114" t="s">
        <v>162</v>
      </c>
      <c r="AT224" s="90">
        <f t="shared" si="304"/>
        <v>0</v>
      </c>
      <c r="AU224" s="40">
        <f t="shared" si="298"/>
        <v>804.9</v>
      </c>
      <c r="AV224" s="39">
        <f t="shared" si="299"/>
        <v>1833.3</v>
      </c>
      <c r="AW224" s="40">
        <f t="shared" si="300"/>
        <v>4020.8999999999996</v>
      </c>
      <c r="AX224" s="39">
        <f t="shared" si="301"/>
        <v>715.4</v>
      </c>
    </row>
    <row r="225" spans="1:50" ht="33" customHeight="1">
      <c r="A225" s="116"/>
      <c r="B225" s="117"/>
      <c r="C225" s="117"/>
      <c r="D225" s="38" t="s">
        <v>49</v>
      </c>
      <c r="E225" s="24">
        <f t="shared" si="320"/>
        <v>7441.5999999999995</v>
      </c>
      <c r="F225" s="24">
        <f t="shared" si="320"/>
        <v>16</v>
      </c>
      <c r="G225" s="25">
        <f t="shared" si="325"/>
        <v>0.21500752526338424</v>
      </c>
      <c r="H225" s="24"/>
      <c r="I225" s="24"/>
      <c r="J225" s="22"/>
      <c r="K225" s="24">
        <f>721.1+56.6</f>
        <v>777.7</v>
      </c>
      <c r="L225" s="24">
        <v>346</v>
      </c>
      <c r="M225" s="25">
        <f t="shared" si="326"/>
        <v>44.490163302044486</v>
      </c>
      <c r="N225" s="24">
        <f>130+300.9-835.1</f>
        <v>-404.20000000000005</v>
      </c>
      <c r="O225" s="24">
        <v>-330</v>
      </c>
      <c r="P225" s="25">
        <f t="shared" si="327"/>
        <v>81.642751113310226</v>
      </c>
      <c r="Q225" s="24"/>
      <c r="R225" s="24"/>
      <c r="S225" s="22"/>
      <c r="T225" s="24">
        <f>4099.9-197.7</f>
        <v>3902.2</v>
      </c>
      <c r="U225" s="24"/>
      <c r="V225" s="25">
        <f t="shared" ref="V225" si="331">U225/T225*100</f>
        <v>0</v>
      </c>
      <c r="W225" s="24"/>
      <c r="X225" s="24"/>
      <c r="Y225" s="25" t="e">
        <f t="shared" ref="Y225" si="332">X225/W225*100</f>
        <v>#DIV/0!</v>
      </c>
      <c r="Z225" s="24">
        <f>963.6+197.6</f>
        <v>1161.2</v>
      </c>
      <c r="AA225" s="24"/>
      <c r="AB225" s="25">
        <f t="shared" si="328"/>
        <v>0</v>
      </c>
      <c r="AC225" s="24"/>
      <c r="AD225" s="24"/>
      <c r="AE225" s="25" t="e">
        <f t="shared" si="329"/>
        <v>#DIV/0!</v>
      </c>
      <c r="AF225" s="24"/>
      <c r="AG225" s="24"/>
      <c r="AH225" s="25" t="e">
        <f t="shared" ref="AH225" si="333">AG225/AF225*100</f>
        <v>#DIV/0!</v>
      </c>
      <c r="AI225" s="24"/>
      <c r="AJ225" s="24"/>
      <c r="AK225" s="22"/>
      <c r="AL225" s="24">
        <f>819.6+139.3+835.1</f>
        <v>1794</v>
      </c>
      <c r="AM225" s="24"/>
      <c r="AN225" s="25">
        <f t="shared" si="330"/>
        <v>0</v>
      </c>
      <c r="AO225" s="24">
        <f>103.5+106.5+0.7</f>
        <v>210.7</v>
      </c>
      <c r="AP225" s="24"/>
      <c r="AQ225" s="22">
        <f t="shared" si="324"/>
        <v>0</v>
      </c>
      <c r="AR225" s="95"/>
      <c r="AS225" s="115"/>
      <c r="AT225" s="90">
        <f t="shared" si="304"/>
        <v>4.2838018741633198E-2</v>
      </c>
      <c r="AU225" s="40">
        <f t="shared" si="298"/>
        <v>373.5</v>
      </c>
      <c r="AV225" s="40">
        <f t="shared" si="299"/>
        <v>3902.2</v>
      </c>
      <c r="AW225" s="40">
        <f t="shared" si="300"/>
        <v>1161.2</v>
      </c>
      <c r="AX225" s="40">
        <f t="shared" si="301"/>
        <v>2004.7</v>
      </c>
    </row>
    <row r="226" spans="1:50" ht="20.25" customHeight="1">
      <c r="A226" s="116"/>
      <c r="B226" s="117"/>
      <c r="C226" s="117"/>
      <c r="D226" s="38" t="s">
        <v>24</v>
      </c>
      <c r="E226" s="24">
        <f t="shared" si="320"/>
        <v>0</v>
      </c>
      <c r="F226" s="24">
        <f t="shared" si="320"/>
        <v>0</v>
      </c>
      <c r="G226" s="25"/>
      <c r="H226" s="24"/>
      <c r="I226" s="24"/>
      <c r="J226" s="25"/>
      <c r="K226" s="24"/>
      <c r="L226" s="24"/>
      <c r="M226" s="25"/>
      <c r="N226" s="24"/>
      <c r="O226" s="24"/>
      <c r="P226" s="25"/>
      <c r="Q226" s="24"/>
      <c r="R226" s="24"/>
      <c r="S226" s="25"/>
      <c r="T226" s="24"/>
      <c r="U226" s="24"/>
      <c r="V226" s="25"/>
      <c r="W226" s="24"/>
      <c r="X226" s="24"/>
      <c r="Y226" s="25"/>
      <c r="Z226" s="24"/>
      <c r="AA226" s="24"/>
      <c r="AB226" s="25"/>
      <c r="AC226" s="24"/>
      <c r="AD226" s="24"/>
      <c r="AE226" s="25"/>
      <c r="AF226" s="24"/>
      <c r="AG226" s="24"/>
      <c r="AH226" s="25"/>
      <c r="AI226" s="24"/>
      <c r="AJ226" s="24"/>
      <c r="AK226" s="25"/>
      <c r="AL226" s="24"/>
      <c r="AM226" s="24"/>
      <c r="AN226" s="25"/>
      <c r="AO226" s="24"/>
      <c r="AP226" s="24"/>
      <c r="AQ226" s="25"/>
      <c r="AR226" s="36"/>
      <c r="AS226" s="36"/>
      <c r="AT226" s="90"/>
      <c r="AU226" s="39">
        <f t="shared" si="298"/>
        <v>0</v>
      </c>
      <c r="AV226" s="39">
        <f t="shared" si="299"/>
        <v>0</v>
      </c>
      <c r="AW226" s="39">
        <f t="shared" si="300"/>
        <v>0</v>
      </c>
      <c r="AX226" s="39">
        <f t="shared" si="301"/>
        <v>0</v>
      </c>
    </row>
    <row r="227" spans="1:50" ht="15.75">
      <c r="A227" s="116" t="s">
        <v>89</v>
      </c>
      <c r="B227" s="117" t="s">
        <v>122</v>
      </c>
      <c r="C227" s="117" t="s">
        <v>7</v>
      </c>
      <c r="D227" s="38" t="s">
        <v>4</v>
      </c>
      <c r="E227" s="24">
        <f t="shared" si="320"/>
        <v>9393.9999999999982</v>
      </c>
      <c r="F227" s="24">
        <f t="shared" si="320"/>
        <v>0</v>
      </c>
      <c r="G227" s="25">
        <f>F227/E227*100</f>
        <v>0</v>
      </c>
      <c r="H227" s="24">
        <f>H228+H229+H230+H231</f>
        <v>0</v>
      </c>
      <c r="I227" s="24"/>
      <c r="J227" s="22"/>
      <c r="K227" s="24">
        <f t="shared" ref="K227:AO227" si="334">K228+K229+K230+K231</f>
        <v>0</v>
      </c>
      <c r="L227" s="24"/>
      <c r="M227" s="22"/>
      <c r="N227" s="24">
        <f t="shared" si="334"/>
        <v>0</v>
      </c>
      <c r="O227" s="24"/>
      <c r="P227" s="22"/>
      <c r="Q227" s="24">
        <f t="shared" si="334"/>
        <v>0</v>
      </c>
      <c r="R227" s="24">
        <f t="shared" si="334"/>
        <v>0</v>
      </c>
      <c r="S227" s="25" t="e">
        <f>R227/Q227*100</f>
        <v>#DIV/0!</v>
      </c>
      <c r="T227" s="24">
        <f t="shared" si="334"/>
        <v>1248</v>
      </c>
      <c r="U227" s="24">
        <f t="shared" si="334"/>
        <v>0</v>
      </c>
      <c r="V227" s="25">
        <f>U227/T227*100</f>
        <v>0</v>
      </c>
      <c r="W227" s="24">
        <f t="shared" si="334"/>
        <v>4268.3</v>
      </c>
      <c r="X227" s="24">
        <f t="shared" si="334"/>
        <v>0</v>
      </c>
      <c r="Y227" s="25">
        <f>X227/W227*100</f>
        <v>0</v>
      </c>
      <c r="Z227" s="24">
        <f t="shared" si="334"/>
        <v>1642</v>
      </c>
      <c r="AA227" s="24">
        <f t="shared" si="334"/>
        <v>0</v>
      </c>
      <c r="AB227" s="25">
        <f>AA227/Z227*100</f>
        <v>0</v>
      </c>
      <c r="AC227" s="24">
        <f t="shared" si="334"/>
        <v>1451</v>
      </c>
      <c r="AD227" s="24">
        <f t="shared" si="334"/>
        <v>0</v>
      </c>
      <c r="AE227" s="25">
        <f>AD227/AC227*100</f>
        <v>0</v>
      </c>
      <c r="AF227" s="24">
        <f t="shared" si="334"/>
        <v>772.3</v>
      </c>
      <c r="AG227" s="24">
        <f t="shared" si="334"/>
        <v>0</v>
      </c>
      <c r="AH227" s="25">
        <f>AG227/AF227*100</f>
        <v>0</v>
      </c>
      <c r="AI227" s="24">
        <f t="shared" si="334"/>
        <v>12.4</v>
      </c>
      <c r="AJ227" s="24">
        <f t="shared" si="334"/>
        <v>0</v>
      </c>
      <c r="AK227" s="22"/>
      <c r="AL227" s="24">
        <f t="shared" si="334"/>
        <v>0</v>
      </c>
      <c r="AM227" s="24">
        <f t="shared" si="334"/>
        <v>0</v>
      </c>
      <c r="AN227" s="25" t="e">
        <f>AM227/AL227*100</f>
        <v>#DIV/0!</v>
      </c>
      <c r="AO227" s="24">
        <f t="shared" si="334"/>
        <v>0</v>
      </c>
      <c r="AP227" s="24"/>
      <c r="AQ227" s="22" t="e">
        <f t="shared" si="324"/>
        <v>#DIV/0!</v>
      </c>
      <c r="AR227" s="36"/>
      <c r="AS227" s="36"/>
      <c r="AT227" s="90"/>
      <c r="AU227" s="39">
        <f t="shared" si="298"/>
        <v>0</v>
      </c>
      <c r="AV227" s="39">
        <f t="shared" si="299"/>
        <v>5516.3</v>
      </c>
      <c r="AW227" s="39">
        <f t="shared" si="300"/>
        <v>3865.3</v>
      </c>
      <c r="AX227" s="39">
        <f t="shared" si="301"/>
        <v>12.4</v>
      </c>
    </row>
    <row r="228" spans="1:50" ht="15.75">
      <c r="A228" s="116"/>
      <c r="B228" s="117"/>
      <c r="C228" s="117"/>
      <c r="D228" s="38" t="s">
        <v>23</v>
      </c>
      <c r="E228" s="24">
        <f t="shared" si="320"/>
        <v>0</v>
      </c>
      <c r="F228" s="24">
        <f t="shared" si="320"/>
        <v>0</v>
      </c>
      <c r="G228" s="25"/>
      <c r="H228" s="24"/>
      <c r="I228" s="24"/>
      <c r="J228" s="22"/>
      <c r="K228" s="24"/>
      <c r="L228" s="24"/>
      <c r="M228" s="22"/>
      <c r="N228" s="24"/>
      <c r="O228" s="24"/>
      <c r="P228" s="22"/>
      <c r="Q228" s="24"/>
      <c r="R228" s="24"/>
      <c r="S228" s="25"/>
      <c r="T228" s="24"/>
      <c r="U228" s="24"/>
      <c r="V228" s="22"/>
      <c r="W228" s="24"/>
      <c r="X228" s="24"/>
      <c r="Y228" s="25"/>
      <c r="Z228" s="24"/>
      <c r="AA228" s="24"/>
      <c r="AB228" s="25"/>
      <c r="AC228" s="24"/>
      <c r="AD228" s="24"/>
      <c r="AE228" s="22"/>
      <c r="AF228" s="24"/>
      <c r="AG228" s="24"/>
      <c r="AH228" s="25"/>
      <c r="AI228" s="24"/>
      <c r="AJ228" s="24"/>
      <c r="AK228" s="22"/>
      <c r="AL228" s="24"/>
      <c r="AM228" s="24"/>
      <c r="AN228" s="25"/>
      <c r="AO228" s="24"/>
      <c r="AP228" s="24"/>
      <c r="AQ228" s="22"/>
      <c r="AR228" s="36"/>
      <c r="AS228" s="36"/>
      <c r="AT228" s="90"/>
      <c r="AU228" s="39">
        <f t="shared" si="298"/>
        <v>0</v>
      </c>
      <c r="AV228" s="39">
        <f t="shared" si="299"/>
        <v>0</v>
      </c>
      <c r="AW228" s="39">
        <f t="shared" si="300"/>
        <v>0</v>
      </c>
      <c r="AX228" s="39">
        <f t="shared" si="301"/>
        <v>0</v>
      </c>
    </row>
    <row r="229" spans="1:50" ht="24">
      <c r="A229" s="116"/>
      <c r="B229" s="117"/>
      <c r="C229" s="117"/>
      <c r="D229" s="38" t="s">
        <v>5</v>
      </c>
      <c r="E229" s="24">
        <f t="shared" si="320"/>
        <v>9094</v>
      </c>
      <c r="F229" s="24">
        <f t="shared" si="320"/>
        <v>0</v>
      </c>
      <c r="G229" s="25">
        <f t="shared" ref="G229:G230" si="335">F229/E229*100</f>
        <v>0</v>
      </c>
      <c r="H229" s="24"/>
      <c r="I229" s="24"/>
      <c r="J229" s="22"/>
      <c r="K229" s="24"/>
      <c r="L229" s="24"/>
      <c r="M229" s="22"/>
      <c r="N229" s="24"/>
      <c r="O229" s="24"/>
      <c r="P229" s="22"/>
      <c r="Q229" s="24"/>
      <c r="R229" s="24"/>
      <c r="S229" s="25"/>
      <c r="T229" s="24">
        <v>1143</v>
      </c>
      <c r="U229" s="24"/>
      <c r="V229" s="25">
        <f t="shared" ref="V229:V230" si="336">U229/T229*100</f>
        <v>0</v>
      </c>
      <c r="W229" s="24">
        <v>4201.1000000000004</v>
      </c>
      <c r="X229" s="24"/>
      <c r="Y229" s="25">
        <f t="shared" ref="Y229:Y230" si="337">X229/W229*100</f>
        <v>0</v>
      </c>
      <c r="Z229" s="24">
        <v>1600</v>
      </c>
      <c r="AA229" s="24"/>
      <c r="AB229" s="25">
        <f t="shared" ref="AB229:AB230" si="338">AA229/Z229*100</f>
        <v>0</v>
      </c>
      <c r="AC229" s="24">
        <v>1400</v>
      </c>
      <c r="AD229" s="24"/>
      <c r="AE229" s="25">
        <f t="shared" ref="AE229:AE230" si="339">AD229/AC229*100</f>
        <v>0</v>
      </c>
      <c r="AF229" s="24">
        <v>749.9</v>
      </c>
      <c r="AG229" s="24"/>
      <c r="AH229" s="25"/>
      <c r="AI229" s="24"/>
      <c r="AJ229" s="24"/>
      <c r="AK229" s="22"/>
      <c r="AL229" s="24"/>
      <c r="AM229" s="24"/>
      <c r="AN229" s="25"/>
      <c r="AO229" s="24"/>
      <c r="AP229" s="24"/>
      <c r="AQ229" s="22" t="e">
        <f t="shared" si="324"/>
        <v>#DIV/0!</v>
      </c>
      <c r="AR229" s="114"/>
      <c r="AS229" s="36"/>
      <c r="AT229" s="90"/>
      <c r="AU229" s="39">
        <f t="shared" si="298"/>
        <v>0</v>
      </c>
      <c r="AV229" s="39">
        <f t="shared" si="299"/>
        <v>5344.1</v>
      </c>
      <c r="AW229" s="39">
        <f t="shared" si="300"/>
        <v>3749.9</v>
      </c>
      <c r="AX229" s="39">
        <f t="shared" si="301"/>
        <v>0</v>
      </c>
    </row>
    <row r="230" spans="1:50" ht="15.75">
      <c r="A230" s="116"/>
      <c r="B230" s="117"/>
      <c r="C230" s="117"/>
      <c r="D230" s="38" t="s">
        <v>49</v>
      </c>
      <c r="E230" s="24">
        <f t="shared" si="320"/>
        <v>299.99999999999994</v>
      </c>
      <c r="F230" s="24">
        <f t="shared" si="320"/>
        <v>0</v>
      </c>
      <c r="G230" s="25">
        <f t="shared" si="335"/>
        <v>0</v>
      </c>
      <c r="H230" s="24"/>
      <c r="I230" s="24"/>
      <c r="J230" s="22"/>
      <c r="K230" s="24"/>
      <c r="L230" s="24"/>
      <c r="M230" s="22"/>
      <c r="N230" s="24"/>
      <c r="O230" s="24"/>
      <c r="P230" s="22"/>
      <c r="Q230" s="24"/>
      <c r="R230" s="24"/>
      <c r="S230" s="25" t="e">
        <f t="shared" ref="S230" si="340">R230/Q230*100</f>
        <v>#DIV/0!</v>
      </c>
      <c r="T230" s="24">
        <v>105</v>
      </c>
      <c r="U230" s="24"/>
      <c r="V230" s="25">
        <f t="shared" si="336"/>
        <v>0</v>
      </c>
      <c r="W230" s="24">
        <v>67.2</v>
      </c>
      <c r="X230" s="24"/>
      <c r="Y230" s="25">
        <f t="shared" si="337"/>
        <v>0</v>
      </c>
      <c r="Z230" s="24">
        <v>42</v>
      </c>
      <c r="AA230" s="24"/>
      <c r="AB230" s="25">
        <f t="shared" si="338"/>
        <v>0</v>
      </c>
      <c r="AC230" s="24">
        <v>51</v>
      </c>
      <c r="AD230" s="24"/>
      <c r="AE230" s="25">
        <f t="shared" si="339"/>
        <v>0</v>
      </c>
      <c r="AF230" s="24">
        <v>22.4</v>
      </c>
      <c r="AG230" s="24"/>
      <c r="AH230" s="25">
        <f t="shared" ref="AH230" si="341">AG230/AF230*100</f>
        <v>0</v>
      </c>
      <c r="AI230" s="24">
        <v>12.4</v>
      </c>
      <c r="AJ230" s="24"/>
      <c r="AK230" s="22"/>
      <c r="AL230" s="24"/>
      <c r="AM230" s="24"/>
      <c r="AN230" s="25" t="e">
        <f t="shared" ref="AN230" si="342">AM230/AL230*100</f>
        <v>#DIV/0!</v>
      </c>
      <c r="AO230" s="24"/>
      <c r="AP230" s="24"/>
      <c r="AQ230" s="22" t="e">
        <f t="shared" si="324"/>
        <v>#DIV/0!</v>
      </c>
      <c r="AR230" s="115"/>
      <c r="AS230" s="45"/>
      <c r="AT230" s="90"/>
      <c r="AU230" s="39">
        <f t="shared" si="298"/>
        <v>0</v>
      </c>
      <c r="AV230" s="39">
        <f t="shared" si="299"/>
        <v>172.2</v>
      </c>
      <c r="AW230" s="39">
        <f t="shared" si="300"/>
        <v>115.4</v>
      </c>
      <c r="AX230" s="39">
        <f t="shared" si="301"/>
        <v>12.4</v>
      </c>
    </row>
    <row r="231" spans="1:50" ht="15.75">
      <c r="A231" s="116"/>
      <c r="B231" s="117"/>
      <c r="C231" s="117"/>
      <c r="D231" s="38" t="s">
        <v>24</v>
      </c>
      <c r="E231" s="24">
        <f t="shared" si="320"/>
        <v>0</v>
      </c>
      <c r="F231" s="24">
        <f t="shared" si="320"/>
        <v>0</v>
      </c>
      <c r="G231" s="25"/>
      <c r="H231" s="24"/>
      <c r="I231" s="24"/>
      <c r="J231" s="25"/>
      <c r="K231" s="24"/>
      <c r="L231" s="24"/>
      <c r="M231" s="25"/>
      <c r="N231" s="24"/>
      <c r="O231" s="24"/>
      <c r="P231" s="25"/>
      <c r="Q231" s="24"/>
      <c r="R231" s="24"/>
      <c r="S231" s="25"/>
      <c r="T231" s="24"/>
      <c r="U231" s="24"/>
      <c r="V231" s="25"/>
      <c r="W231" s="24"/>
      <c r="X231" s="24"/>
      <c r="Y231" s="25"/>
      <c r="Z231" s="24"/>
      <c r="AA231" s="24"/>
      <c r="AB231" s="25"/>
      <c r="AC231" s="24"/>
      <c r="AD231" s="24"/>
      <c r="AE231" s="25"/>
      <c r="AF231" s="24"/>
      <c r="AG231" s="24"/>
      <c r="AH231" s="25"/>
      <c r="AI231" s="24"/>
      <c r="AJ231" s="24"/>
      <c r="AK231" s="25"/>
      <c r="AL231" s="24"/>
      <c r="AM231" s="24"/>
      <c r="AN231" s="25"/>
      <c r="AO231" s="24"/>
      <c r="AP231" s="24"/>
      <c r="AQ231" s="25"/>
      <c r="AR231" s="36"/>
      <c r="AS231" s="36"/>
      <c r="AT231" s="90"/>
      <c r="AU231" s="39">
        <f t="shared" si="298"/>
        <v>0</v>
      </c>
      <c r="AV231" s="39">
        <f t="shared" si="299"/>
        <v>0</v>
      </c>
      <c r="AW231" s="39">
        <f t="shared" si="300"/>
        <v>0</v>
      </c>
      <c r="AX231" s="39">
        <f t="shared" si="301"/>
        <v>0</v>
      </c>
    </row>
    <row r="232" spans="1:50" ht="15.75">
      <c r="A232" s="116" t="s">
        <v>90</v>
      </c>
      <c r="B232" s="117" t="s">
        <v>123</v>
      </c>
      <c r="C232" s="117" t="s">
        <v>7</v>
      </c>
      <c r="D232" s="38" t="s">
        <v>4</v>
      </c>
      <c r="E232" s="24">
        <f t="shared" si="320"/>
        <v>0</v>
      </c>
      <c r="F232" s="24">
        <f t="shared" si="320"/>
        <v>0</v>
      </c>
      <c r="G232" s="25"/>
      <c r="H232" s="24">
        <f>H233+H234+H235+H236</f>
        <v>0</v>
      </c>
      <c r="I232" s="24"/>
      <c r="J232" s="25"/>
      <c r="K232" s="24">
        <f t="shared" ref="K232:AO232" si="343">K233+K234+K235+K236</f>
        <v>0</v>
      </c>
      <c r="L232" s="24"/>
      <c r="M232" s="25"/>
      <c r="N232" s="24">
        <f t="shared" si="343"/>
        <v>0</v>
      </c>
      <c r="O232" s="24"/>
      <c r="P232" s="25"/>
      <c r="Q232" s="24">
        <f t="shared" si="343"/>
        <v>0</v>
      </c>
      <c r="R232" s="24"/>
      <c r="S232" s="25"/>
      <c r="T232" s="24">
        <f t="shared" si="343"/>
        <v>0</v>
      </c>
      <c r="U232" s="24"/>
      <c r="V232" s="25"/>
      <c r="W232" s="24">
        <f t="shared" si="343"/>
        <v>0</v>
      </c>
      <c r="X232" s="24"/>
      <c r="Y232" s="25"/>
      <c r="Z232" s="24">
        <f t="shared" si="343"/>
        <v>0</v>
      </c>
      <c r="AA232" s="24"/>
      <c r="AB232" s="25"/>
      <c r="AC232" s="24">
        <f t="shared" si="343"/>
        <v>0</v>
      </c>
      <c r="AD232" s="24"/>
      <c r="AE232" s="25"/>
      <c r="AF232" s="24">
        <f t="shared" si="343"/>
        <v>0</v>
      </c>
      <c r="AG232" s="24"/>
      <c r="AH232" s="25"/>
      <c r="AI232" s="24">
        <f t="shared" si="343"/>
        <v>0</v>
      </c>
      <c r="AJ232" s="24"/>
      <c r="AK232" s="25"/>
      <c r="AL232" s="24">
        <f t="shared" si="343"/>
        <v>0</v>
      </c>
      <c r="AM232" s="24"/>
      <c r="AN232" s="25"/>
      <c r="AO232" s="24">
        <f t="shared" si="343"/>
        <v>0</v>
      </c>
      <c r="AP232" s="24"/>
      <c r="AQ232" s="25"/>
      <c r="AR232" s="36"/>
      <c r="AS232" s="36"/>
      <c r="AT232" s="90"/>
      <c r="AU232" s="39">
        <f t="shared" si="298"/>
        <v>0</v>
      </c>
      <c r="AV232" s="39">
        <f t="shared" si="299"/>
        <v>0</v>
      </c>
      <c r="AW232" s="39">
        <f t="shared" si="300"/>
        <v>0</v>
      </c>
      <c r="AX232" s="39">
        <f t="shared" si="301"/>
        <v>0</v>
      </c>
    </row>
    <row r="233" spans="1:50" ht="15.75">
      <c r="A233" s="116"/>
      <c r="B233" s="117"/>
      <c r="C233" s="117"/>
      <c r="D233" s="38" t="s">
        <v>23</v>
      </c>
      <c r="E233" s="24">
        <f t="shared" si="320"/>
        <v>0</v>
      </c>
      <c r="F233" s="24">
        <f t="shared" si="320"/>
        <v>0</v>
      </c>
      <c r="G233" s="25"/>
      <c r="H233" s="24"/>
      <c r="I233" s="24"/>
      <c r="J233" s="25"/>
      <c r="K233" s="24"/>
      <c r="L233" s="24"/>
      <c r="M233" s="25"/>
      <c r="N233" s="24"/>
      <c r="O233" s="24"/>
      <c r="P233" s="25"/>
      <c r="Q233" s="24"/>
      <c r="R233" s="24"/>
      <c r="S233" s="25"/>
      <c r="T233" s="24"/>
      <c r="U233" s="24"/>
      <c r="V233" s="25"/>
      <c r="W233" s="24"/>
      <c r="X233" s="24"/>
      <c r="Y233" s="25"/>
      <c r="Z233" s="24"/>
      <c r="AA233" s="24"/>
      <c r="AB233" s="25"/>
      <c r="AC233" s="24"/>
      <c r="AD233" s="24"/>
      <c r="AE233" s="25"/>
      <c r="AF233" s="24"/>
      <c r="AG233" s="24"/>
      <c r="AH233" s="25"/>
      <c r="AI233" s="24"/>
      <c r="AJ233" s="24"/>
      <c r="AK233" s="25"/>
      <c r="AL233" s="24"/>
      <c r="AM233" s="24"/>
      <c r="AN233" s="25"/>
      <c r="AO233" s="24"/>
      <c r="AP233" s="24"/>
      <c r="AQ233" s="25"/>
      <c r="AR233" s="36"/>
      <c r="AS233" s="36"/>
      <c r="AT233" s="90"/>
      <c r="AU233" s="39">
        <f t="shared" si="298"/>
        <v>0</v>
      </c>
      <c r="AV233" s="39">
        <f t="shared" si="299"/>
        <v>0</v>
      </c>
      <c r="AW233" s="39">
        <f t="shared" si="300"/>
        <v>0</v>
      </c>
      <c r="AX233" s="39">
        <f t="shared" si="301"/>
        <v>0</v>
      </c>
    </row>
    <row r="234" spans="1:50" ht="24">
      <c r="A234" s="116"/>
      <c r="B234" s="117"/>
      <c r="C234" s="117"/>
      <c r="D234" s="38" t="s">
        <v>5</v>
      </c>
      <c r="E234" s="24">
        <f t="shared" si="320"/>
        <v>0</v>
      </c>
      <c r="F234" s="24">
        <f t="shared" si="320"/>
        <v>0</v>
      </c>
      <c r="G234" s="25"/>
      <c r="H234" s="24"/>
      <c r="I234" s="24"/>
      <c r="J234" s="25"/>
      <c r="K234" s="24"/>
      <c r="L234" s="24"/>
      <c r="M234" s="25"/>
      <c r="N234" s="24"/>
      <c r="O234" s="24"/>
      <c r="P234" s="25"/>
      <c r="Q234" s="24"/>
      <c r="R234" s="24"/>
      <c r="S234" s="25"/>
      <c r="T234" s="24"/>
      <c r="U234" s="24"/>
      <c r="V234" s="25"/>
      <c r="W234" s="24"/>
      <c r="X234" s="24"/>
      <c r="Y234" s="25"/>
      <c r="Z234" s="24"/>
      <c r="AA234" s="24"/>
      <c r="AB234" s="25"/>
      <c r="AC234" s="24"/>
      <c r="AD234" s="24"/>
      <c r="AE234" s="25"/>
      <c r="AF234" s="24"/>
      <c r="AG234" s="24"/>
      <c r="AH234" s="25"/>
      <c r="AI234" s="24"/>
      <c r="AJ234" s="24"/>
      <c r="AK234" s="25"/>
      <c r="AL234" s="24"/>
      <c r="AM234" s="24"/>
      <c r="AN234" s="25"/>
      <c r="AO234" s="24"/>
      <c r="AP234" s="24"/>
      <c r="AQ234" s="25"/>
      <c r="AR234" s="36"/>
      <c r="AS234" s="36"/>
      <c r="AT234" s="90"/>
      <c r="AU234" s="39">
        <f t="shared" si="298"/>
        <v>0</v>
      </c>
      <c r="AV234" s="39">
        <f t="shared" si="299"/>
        <v>0</v>
      </c>
      <c r="AW234" s="39">
        <f t="shared" si="300"/>
        <v>0</v>
      </c>
      <c r="AX234" s="39">
        <f t="shared" si="301"/>
        <v>0</v>
      </c>
    </row>
    <row r="235" spans="1:50" ht="15.75">
      <c r="A235" s="116"/>
      <c r="B235" s="117"/>
      <c r="C235" s="117"/>
      <c r="D235" s="38" t="s">
        <v>49</v>
      </c>
      <c r="E235" s="24">
        <f t="shared" si="320"/>
        <v>0</v>
      </c>
      <c r="F235" s="24">
        <f t="shared" si="320"/>
        <v>0</v>
      </c>
      <c r="G235" s="25"/>
      <c r="H235" s="24"/>
      <c r="I235" s="24"/>
      <c r="J235" s="25"/>
      <c r="K235" s="24"/>
      <c r="L235" s="24"/>
      <c r="M235" s="25"/>
      <c r="N235" s="24"/>
      <c r="O235" s="24"/>
      <c r="P235" s="25"/>
      <c r="Q235" s="24"/>
      <c r="R235" s="24"/>
      <c r="S235" s="25"/>
      <c r="T235" s="24"/>
      <c r="U235" s="24"/>
      <c r="V235" s="25"/>
      <c r="W235" s="24"/>
      <c r="X235" s="24"/>
      <c r="Y235" s="25"/>
      <c r="Z235" s="24"/>
      <c r="AA235" s="24"/>
      <c r="AB235" s="25"/>
      <c r="AC235" s="24"/>
      <c r="AD235" s="24"/>
      <c r="AE235" s="25"/>
      <c r="AF235" s="24"/>
      <c r="AG235" s="24"/>
      <c r="AH235" s="25"/>
      <c r="AI235" s="24"/>
      <c r="AJ235" s="24"/>
      <c r="AK235" s="25"/>
      <c r="AL235" s="24"/>
      <c r="AM235" s="24"/>
      <c r="AN235" s="25"/>
      <c r="AO235" s="24"/>
      <c r="AP235" s="24"/>
      <c r="AQ235" s="25"/>
      <c r="AR235" s="36"/>
      <c r="AS235" s="36"/>
      <c r="AT235" s="90"/>
      <c r="AU235" s="39">
        <f t="shared" si="298"/>
        <v>0</v>
      </c>
      <c r="AV235" s="39">
        <f t="shared" si="299"/>
        <v>0</v>
      </c>
      <c r="AW235" s="39">
        <f t="shared" si="300"/>
        <v>0</v>
      </c>
      <c r="AX235" s="39">
        <f t="shared" si="301"/>
        <v>0</v>
      </c>
    </row>
    <row r="236" spans="1:50" ht="15.75">
      <c r="A236" s="116"/>
      <c r="B236" s="117"/>
      <c r="C236" s="117"/>
      <c r="D236" s="38" t="s">
        <v>24</v>
      </c>
      <c r="E236" s="24">
        <f t="shared" si="320"/>
        <v>0</v>
      </c>
      <c r="F236" s="24">
        <f t="shared" si="320"/>
        <v>0</v>
      </c>
      <c r="G236" s="25"/>
      <c r="H236" s="24"/>
      <c r="I236" s="24"/>
      <c r="J236" s="25"/>
      <c r="K236" s="24"/>
      <c r="L236" s="24"/>
      <c r="M236" s="25"/>
      <c r="N236" s="24"/>
      <c r="O236" s="24"/>
      <c r="P236" s="25"/>
      <c r="Q236" s="24"/>
      <c r="R236" s="24"/>
      <c r="S236" s="25"/>
      <c r="T236" s="24"/>
      <c r="U236" s="24"/>
      <c r="V236" s="25"/>
      <c r="W236" s="24"/>
      <c r="X236" s="24"/>
      <c r="Y236" s="25"/>
      <c r="Z236" s="24"/>
      <c r="AA236" s="24"/>
      <c r="AB236" s="25"/>
      <c r="AC236" s="24"/>
      <c r="AD236" s="24"/>
      <c r="AE236" s="25"/>
      <c r="AF236" s="24"/>
      <c r="AG236" s="24"/>
      <c r="AH236" s="25"/>
      <c r="AI236" s="24"/>
      <c r="AJ236" s="24"/>
      <c r="AK236" s="25"/>
      <c r="AL236" s="24"/>
      <c r="AM236" s="24"/>
      <c r="AN236" s="25"/>
      <c r="AO236" s="24"/>
      <c r="AP236" s="24"/>
      <c r="AQ236" s="25"/>
      <c r="AR236" s="36"/>
      <c r="AS236" s="36"/>
      <c r="AT236" s="90"/>
      <c r="AU236" s="64">
        <f t="shared" si="298"/>
        <v>0</v>
      </c>
      <c r="AV236" s="64">
        <f t="shared" si="299"/>
        <v>0</v>
      </c>
      <c r="AW236" s="64">
        <f t="shared" si="300"/>
        <v>0</v>
      </c>
      <c r="AX236" s="64">
        <f t="shared" si="301"/>
        <v>0</v>
      </c>
    </row>
    <row r="237" spans="1:50" ht="14.25" customHeight="1">
      <c r="A237" s="100" t="s">
        <v>20</v>
      </c>
      <c r="B237" s="100"/>
      <c r="C237" s="100"/>
      <c r="D237" s="41" t="s">
        <v>4</v>
      </c>
      <c r="E237" s="42">
        <f t="shared" si="320"/>
        <v>24210.1</v>
      </c>
      <c r="F237" s="42">
        <f t="shared" si="320"/>
        <v>16</v>
      </c>
      <c r="G237" s="26">
        <f>F237/E237*100</f>
        <v>6.6088120247334792E-2</v>
      </c>
      <c r="H237" s="52">
        <f>H238+H239+H240+H241</f>
        <v>0</v>
      </c>
      <c r="I237" s="52">
        <f>I238+I239+I240+I241</f>
        <v>0</v>
      </c>
      <c r="J237" s="23"/>
      <c r="K237" s="52">
        <f t="shared" ref="K237:AO237" si="344">K238+K239+K240+K241</f>
        <v>1412.7</v>
      </c>
      <c r="L237" s="52">
        <f t="shared" si="344"/>
        <v>346</v>
      </c>
      <c r="M237" s="26">
        <f>L237/K237*100</f>
        <v>24.492107312238975</v>
      </c>
      <c r="N237" s="52">
        <f t="shared" si="344"/>
        <v>-234.30000000000004</v>
      </c>
      <c r="O237" s="52">
        <f t="shared" si="344"/>
        <v>-330</v>
      </c>
      <c r="P237" s="26">
        <f>O237/N237*100</f>
        <v>140.84507042253517</v>
      </c>
      <c r="Q237" s="52">
        <f t="shared" si="344"/>
        <v>0</v>
      </c>
      <c r="R237" s="52">
        <f t="shared" si="344"/>
        <v>0</v>
      </c>
      <c r="S237" s="26" t="e">
        <f>R237/Q237*100</f>
        <v>#DIV/0!</v>
      </c>
      <c r="T237" s="52">
        <f t="shared" si="344"/>
        <v>6983.5</v>
      </c>
      <c r="U237" s="52">
        <f t="shared" si="344"/>
        <v>0</v>
      </c>
      <c r="V237" s="26">
        <f>U237/T237*100</f>
        <v>0</v>
      </c>
      <c r="W237" s="52">
        <f t="shared" si="344"/>
        <v>4268.3</v>
      </c>
      <c r="X237" s="52">
        <f t="shared" si="344"/>
        <v>0</v>
      </c>
      <c r="Y237" s="26">
        <f>X237/W237*100</f>
        <v>0</v>
      </c>
      <c r="Z237" s="52">
        <f t="shared" si="344"/>
        <v>6824.0999999999995</v>
      </c>
      <c r="AA237" s="52">
        <f t="shared" si="344"/>
        <v>0</v>
      </c>
      <c r="AB237" s="26">
        <f>AA237/Z237*100</f>
        <v>0</v>
      </c>
      <c r="AC237" s="52">
        <f t="shared" si="344"/>
        <v>1451</v>
      </c>
      <c r="AD237" s="52">
        <f t="shared" si="344"/>
        <v>0</v>
      </c>
      <c r="AE237" s="26">
        <f>AD237/AC237*100</f>
        <v>0</v>
      </c>
      <c r="AF237" s="52">
        <f t="shared" si="344"/>
        <v>772.3</v>
      </c>
      <c r="AG237" s="52">
        <f t="shared" si="344"/>
        <v>0</v>
      </c>
      <c r="AH237" s="26">
        <f>AG237/AF237*100</f>
        <v>0</v>
      </c>
      <c r="AI237" s="52">
        <f t="shared" si="344"/>
        <v>12.4</v>
      </c>
      <c r="AJ237" s="52">
        <f t="shared" si="344"/>
        <v>0</v>
      </c>
      <c r="AK237" s="26">
        <f>AJ237/AI237*100</f>
        <v>0</v>
      </c>
      <c r="AL237" s="52">
        <f t="shared" si="344"/>
        <v>2455.8000000000002</v>
      </c>
      <c r="AM237" s="52">
        <f t="shared" si="344"/>
        <v>0</v>
      </c>
      <c r="AN237" s="26">
        <f>AM237/AL237*100</f>
        <v>0</v>
      </c>
      <c r="AO237" s="52">
        <f t="shared" si="344"/>
        <v>264.3</v>
      </c>
      <c r="AP237" s="52"/>
      <c r="AQ237" s="23">
        <f t="shared" ref="AQ237:AQ240" si="345">AP237/AO237</f>
        <v>0</v>
      </c>
      <c r="AR237" s="36"/>
      <c r="AS237" s="36"/>
      <c r="AT237" s="90">
        <f t="shared" si="304"/>
        <v>1.357773251866938E-2</v>
      </c>
      <c r="AU237" s="64">
        <f t="shared" si="298"/>
        <v>1178.4000000000001</v>
      </c>
      <c r="AV237" s="64">
        <f t="shared" si="299"/>
        <v>11251.8</v>
      </c>
      <c r="AW237" s="64">
        <f t="shared" si="300"/>
        <v>9047.3999999999978</v>
      </c>
      <c r="AX237" s="64">
        <f t="shared" si="301"/>
        <v>2732.5000000000005</v>
      </c>
    </row>
    <row r="238" spans="1:50" ht="15" customHeight="1">
      <c r="A238" s="100"/>
      <c r="B238" s="100"/>
      <c r="C238" s="100"/>
      <c r="D238" s="41" t="s">
        <v>23</v>
      </c>
      <c r="E238" s="42">
        <f t="shared" si="320"/>
        <v>0</v>
      </c>
      <c r="F238" s="42">
        <f t="shared" si="320"/>
        <v>0</v>
      </c>
      <c r="G238" s="26"/>
      <c r="H238" s="52">
        <f t="shared" ref="H238:I241" si="346">H223+H228+H233</f>
        <v>0</v>
      </c>
      <c r="I238" s="52">
        <f t="shared" si="346"/>
        <v>0</v>
      </c>
      <c r="J238" s="23"/>
      <c r="K238" s="52">
        <f t="shared" ref="K238:AO241" si="347">K223+K228+K233</f>
        <v>0</v>
      </c>
      <c r="L238" s="52">
        <f t="shared" si="347"/>
        <v>0</v>
      </c>
      <c r="M238" s="26"/>
      <c r="N238" s="52">
        <f t="shared" si="347"/>
        <v>0</v>
      </c>
      <c r="O238" s="52">
        <f t="shared" si="347"/>
        <v>0</v>
      </c>
      <c r="P238" s="26"/>
      <c r="Q238" s="52">
        <f t="shared" si="347"/>
        <v>0</v>
      </c>
      <c r="R238" s="52">
        <f t="shared" si="347"/>
        <v>0</v>
      </c>
      <c r="S238" s="26"/>
      <c r="T238" s="52">
        <f t="shared" si="347"/>
        <v>0</v>
      </c>
      <c r="U238" s="52">
        <f t="shared" si="347"/>
        <v>0</v>
      </c>
      <c r="V238" s="26"/>
      <c r="W238" s="52">
        <f t="shared" si="347"/>
        <v>0</v>
      </c>
      <c r="X238" s="52">
        <f t="shared" si="347"/>
        <v>0</v>
      </c>
      <c r="Y238" s="26"/>
      <c r="Z238" s="52">
        <f t="shared" si="347"/>
        <v>0</v>
      </c>
      <c r="AA238" s="52">
        <f t="shared" si="347"/>
        <v>0</v>
      </c>
      <c r="AB238" s="26"/>
      <c r="AC238" s="52">
        <f t="shared" si="347"/>
        <v>0</v>
      </c>
      <c r="AD238" s="52">
        <f t="shared" si="347"/>
        <v>0</v>
      </c>
      <c r="AE238" s="26"/>
      <c r="AF238" s="52">
        <f t="shared" si="347"/>
        <v>0</v>
      </c>
      <c r="AG238" s="52">
        <f t="shared" si="347"/>
        <v>0</v>
      </c>
      <c r="AH238" s="26"/>
      <c r="AI238" s="52">
        <f t="shared" si="347"/>
        <v>0</v>
      </c>
      <c r="AJ238" s="52">
        <f t="shared" si="347"/>
        <v>0</v>
      </c>
      <c r="AK238" s="26"/>
      <c r="AL238" s="52">
        <f t="shared" si="347"/>
        <v>0</v>
      </c>
      <c r="AM238" s="52">
        <f t="shared" si="347"/>
        <v>0</v>
      </c>
      <c r="AN238" s="26"/>
      <c r="AO238" s="52">
        <f t="shared" si="347"/>
        <v>0</v>
      </c>
      <c r="AP238" s="47"/>
      <c r="AQ238" s="23"/>
      <c r="AR238" s="36"/>
      <c r="AS238" s="36"/>
      <c r="AT238" s="90"/>
      <c r="AU238" s="64">
        <f t="shared" si="298"/>
        <v>0</v>
      </c>
      <c r="AV238" s="64">
        <f t="shared" si="299"/>
        <v>0</v>
      </c>
      <c r="AW238" s="64">
        <f t="shared" si="300"/>
        <v>0</v>
      </c>
      <c r="AX238" s="64">
        <f t="shared" si="301"/>
        <v>0</v>
      </c>
    </row>
    <row r="239" spans="1:50" ht="24.75" customHeight="1">
      <c r="A239" s="100"/>
      <c r="B239" s="100"/>
      <c r="C239" s="100"/>
      <c r="D239" s="41" t="s">
        <v>5</v>
      </c>
      <c r="E239" s="42">
        <f t="shared" si="320"/>
        <v>16468.5</v>
      </c>
      <c r="F239" s="42">
        <f t="shared" si="320"/>
        <v>0</v>
      </c>
      <c r="G239" s="26">
        <f t="shared" ref="G239:G240" si="348">F239/E239*100</f>
        <v>0</v>
      </c>
      <c r="H239" s="52">
        <f t="shared" si="346"/>
        <v>0</v>
      </c>
      <c r="I239" s="52">
        <f t="shared" si="346"/>
        <v>0</v>
      </c>
      <c r="J239" s="23"/>
      <c r="K239" s="52">
        <f t="shared" si="347"/>
        <v>635</v>
      </c>
      <c r="L239" s="52">
        <f t="shared" si="347"/>
        <v>0</v>
      </c>
      <c r="M239" s="26"/>
      <c r="N239" s="52">
        <f t="shared" si="347"/>
        <v>169.9</v>
      </c>
      <c r="O239" s="52">
        <f t="shared" si="347"/>
        <v>0</v>
      </c>
      <c r="P239" s="26">
        <f t="shared" ref="P239:P240" si="349">O239/N239*100</f>
        <v>0</v>
      </c>
      <c r="Q239" s="52">
        <f t="shared" si="347"/>
        <v>0</v>
      </c>
      <c r="R239" s="52">
        <f t="shared" si="347"/>
        <v>0</v>
      </c>
      <c r="S239" s="26"/>
      <c r="T239" s="52">
        <f t="shared" si="347"/>
        <v>2976.3</v>
      </c>
      <c r="U239" s="52">
        <f t="shared" si="347"/>
        <v>0</v>
      </c>
      <c r="V239" s="26">
        <f t="shared" ref="V239:V240" si="350">U239/T239*100</f>
        <v>0</v>
      </c>
      <c r="W239" s="52">
        <f t="shared" si="347"/>
        <v>4201.1000000000004</v>
      </c>
      <c r="X239" s="52">
        <f t="shared" si="347"/>
        <v>0</v>
      </c>
      <c r="Y239" s="26">
        <f t="shared" ref="Y239:Y240" si="351">X239/W239*100</f>
        <v>0</v>
      </c>
      <c r="Z239" s="52">
        <f t="shared" si="347"/>
        <v>5620.9</v>
      </c>
      <c r="AA239" s="52">
        <f t="shared" si="347"/>
        <v>0</v>
      </c>
      <c r="AB239" s="26">
        <f t="shared" ref="AB239:AB240" si="352">AA239/Z239*100</f>
        <v>0</v>
      </c>
      <c r="AC239" s="52">
        <f t="shared" si="347"/>
        <v>1400</v>
      </c>
      <c r="AD239" s="52">
        <f t="shared" si="347"/>
        <v>0</v>
      </c>
      <c r="AE239" s="26">
        <f t="shared" ref="AE239:AE240" si="353">AD239/AC239*100</f>
        <v>0</v>
      </c>
      <c r="AF239" s="52">
        <f t="shared" si="347"/>
        <v>749.9</v>
      </c>
      <c r="AG239" s="52">
        <f t="shared" si="347"/>
        <v>0</v>
      </c>
      <c r="AH239" s="26"/>
      <c r="AI239" s="52">
        <f t="shared" si="347"/>
        <v>0</v>
      </c>
      <c r="AJ239" s="52">
        <f t="shared" si="347"/>
        <v>0</v>
      </c>
      <c r="AK239" s="26"/>
      <c r="AL239" s="52">
        <f t="shared" si="347"/>
        <v>661.8</v>
      </c>
      <c r="AM239" s="52">
        <f t="shared" si="347"/>
        <v>0</v>
      </c>
      <c r="AN239" s="26">
        <f t="shared" ref="AN239:AN240" si="354">AM239/AL239*100</f>
        <v>0</v>
      </c>
      <c r="AO239" s="52">
        <f t="shared" si="347"/>
        <v>53.6</v>
      </c>
      <c r="AP239" s="47"/>
      <c r="AQ239" s="23">
        <f t="shared" si="345"/>
        <v>0</v>
      </c>
      <c r="AR239" s="36"/>
      <c r="AS239" s="36"/>
      <c r="AT239" s="90">
        <f t="shared" si="304"/>
        <v>0</v>
      </c>
      <c r="AU239" s="64">
        <f t="shared" si="298"/>
        <v>804.9</v>
      </c>
      <c r="AV239" s="64">
        <f t="shared" si="299"/>
        <v>7177.4000000000005</v>
      </c>
      <c r="AW239" s="64">
        <f t="shared" si="300"/>
        <v>7770.7999999999993</v>
      </c>
      <c r="AX239" s="64">
        <f t="shared" si="301"/>
        <v>715.4</v>
      </c>
    </row>
    <row r="240" spans="1:50" ht="15.75">
      <c r="A240" s="100"/>
      <c r="B240" s="100"/>
      <c r="C240" s="100"/>
      <c r="D240" s="41" t="s">
        <v>49</v>
      </c>
      <c r="E240" s="42">
        <f t="shared" si="320"/>
        <v>7741.5999999999985</v>
      </c>
      <c r="F240" s="42">
        <f t="shared" si="320"/>
        <v>16</v>
      </c>
      <c r="G240" s="26">
        <f t="shared" si="348"/>
        <v>0.20667562261031314</v>
      </c>
      <c r="H240" s="52">
        <f t="shared" si="346"/>
        <v>0</v>
      </c>
      <c r="I240" s="52">
        <f t="shared" si="346"/>
        <v>0</v>
      </c>
      <c r="J240" s="23"/>
      <c r="K240" s="52">
        <f t="shared" si="347"/>
        <v>777.7</v>
      </c>
      <c r="L240" s="52">
        <f t="shared" si="347"/>
        <v>346</v>
      </c>
      <c r="M240" s="26">
        <f t="shared" ref="M240" si="355">L240/K240*100</f>
        <v>44.490163302044486</v>
      </c>
      <c r="N240" s="52">
        <f t="shared" si="347"/>
        <v>-404.20000000000005</v>
      </c>
      <c r="O240" s="52">
        <f t="shared" si="347"/>
        <v>-330</v>
      </c>
      <c r="P240" s="26">
        <f t="shared" si="349"/>
        <v>81.642751113310226</v>
      </c>
      <c r="Q240" s="52">
        <f t="shared" si="347"/>
        <v>0</v>
      </c>
      <c r="R240" s="52">
        <f t="shared" si="347"/>
        <v>0</v>
      </c>
      <c r="S240" s="26" t="e">
        <f t="shared" ref="S240" si="356">R240/Q240*100</f>
        <v>#DIV/0!</v>
      </c>
      <c r="T240" s="52">
        <f t="shared" si="347"/>
        <v>4007.2</v>
      </c>
      <c r="U240" s="52">
        <f t="shared" si="347"/>
        <v>0</v>
      </c>
      <c r="V240" s="26">
        <f t="shared" si="350"/>
        <v>0</v>
      </c>
      <c r="W240" s="52">
        <f t="shared" si="347"/>
        <v>67.2</v>
      </c>
      <c r="X240" s="52">
        <f t="shared" si="347"/>
        <v>0</v>
      </c>
      <c r="Y240" s="26">
        <f t="shared" si="351"/>
        <v>0</v>
      </c>
      <c r="Z240" s="52">
        <f t="shared" si="347"/>
        <v>1203.2</v>
      </c>
      <c r="AA240" s="52">
        <f t="shared" si="347"/>
        <v>0</v>
      </c>
      <c r="AB240" s="26">
        <f t="shared" si="352"/>
        <v>0</v>
      </c>
      <c r="AC240" s="52">
        <f t="shared" si="347"/>
        <v>51</v>
      </c>
      <c r="AD240" s="52">
        <f t="shared" si="347"/>
        <v>0</v>
      </c>
      <c r="AE240" s="26">
        <f t="shared" si="353"/>
        <v>0</v>
      </c>
      <c r="AF240" s="52">
        <f t="shared" si="347"/>
        <v>22.4</v>
      </c>
      <c r="AG240" s="52">
        <f t="shared" si="347"/>
        <v>0</v>
      </c>
      <c r="AH240" s="26">
        <f t="shared" ref="AH240" si="357">AG240/AF240*100</f>
        <v>0</v>
      </c>
      <c r="AI240" s="52">
        <f t="shared" si="347"/>
        <v>12.4</v>
      </c>
      <c r="AJ240" s="52">
        <f t="shared" si="347"/>
        <v>0</v>
      </c>
      <c r="AK240" s="26">
        <f t="shared" ref="AK240" si="358">AJ240/AI240*100</f>
        <v>0</v>
      </c>
      <c r="AL240" s="52">
        <f t="shared" si="347"/>
        <v>1794</v>
      </c>
      <c r="AM240" s="52">
        <f t="shared" si="347"/>
        <v>0</v>
      </c>
      <c r="AN240" s="26">
        <f t="shared" si="354"/>
        <v>0</v>
      </c>
      <c r="AO240" s="52">
        <f t="shared" si="347"/>
        <v>210.7</v>
      </c>
      <c r="AP240" s="47"/>
      <c r="AQ240" s="23">
        <f t="shared" si="345"/>
        <v>0</v>
      </c>
      <c r="AR240" s="36"/>
      <c r="AS240" s="36"/>
      <c r="AT240" s="90">
        <f t="shared" si="304"/>
        <v>4.2838018741633198E-2</v>
      </c>
      <c r="AU240" s="64">
        <f t="shared" si="298"/>
        <v>373.5</v>
      </c>
      <c r="AV240" s="64">
        <f t="shared" si="299"/>
        <v>4074.3999999999996</v>
      </c>
      <c r="AW240" s="64">
        <f t="shared" si="300"/>
        <v>1276.6000000000001</v>
      </c>
      <c r="AX240" s="64">
        <f t="shared" si="301"/>
        <v>2017.1000000000001</v>
      </c>
    </row>
    <row r="241" spans="1:50" ht="15.75">
      <c r="A241" s="100"/>
      <c r="B241" s="100"/>
      <c r="C241" s="100"/>
      <c r="D241" s="41" t="s">
        <v>24</v>
      </c>
      <c r="E241" s="42">
        <f t="shared" si="320"/>
        <v>0</v>
      </c>
      <c r="F241" s="42">
        <f t="shared" si="320"/>
        <v>0</v>
      </c>
      <c r="G241" s="26"/>
      <c r="H241" s="52">
        <f t="shared" si="346"/>
        <v>0</v>
      </c>
      <c r="I241" s="52">
        <f t="shared" si="346"/>
        <v>0</v>
      </c>
      <c r="J241" s="26"/>
      <c r="K241" s="52">
        <f t="shared" si="347"/>
        <v>0</v>
      </c>
      <c r="L241" s="52">
        <f t="shared" si="347"/>
        <v>0</v>
      </c>
      <c r="M241" s="26"/>
      <c r="N241" s="52">
        <f t="shared" si="347"/>
        <v>0</v>
      </c>
      <c r="O241" s="52">
        <f t="shared" si="347"/>
        <v>0</v>
      </c>
      <c r="P241" s="26"/>
      <c r="Q241" s="52">
        <f t="shared" si="347"/>
        <v>0</v>
      </c>
      <c r="R241" s="52">
        <f t="shared" si="347"/>
        <v>0</v>
      </c>
      <c r="S241" s="26"/>
      <c r="T241" s="52">
        <f t="shared" si="347"/>
        <v>0</v>
      </c>
      <c r="U241" s="52">
        <f t="shared" si="347"/>
        <v>0</v>
      </c>
      <c r="V241" s="26"/>
      <c r="W241" s="52">
        <f t="shared" si="347"/>
        <v>0</v>
      </c>
      <c r="X241" s="52">
        <f t="shared" si="347"/>
        <v>0</v>
      </c>
      <c r="Y241" s="26"/>
      <c r="Z241" s="52">
        <f t="shared" si="347"/>
        <v>0</v>
      </c>
      <c r="AA241" s="52">
        <f t="shared" si="347"/>
        <v>0</v>
      </c>
      <c r="AB241" s="26"/>
      <c r="AC241" s="52">
        <f t="shared" si="347"/>
        <v>0</v>
      </c>
      <c r="AD241" s="52">
        <f t="shared" si="347"/>
        <v>0</v>
      </c>
      <c r="AE241" s="26"/>
      <c r="AF241" s="52">
        <f t="shared" si="347"/>
        <v>0</v>
      </c>
      <c r="AG241" s="52">
        <f t="shared" si="347"/>
        <v>0</v>
      </c>
      <c r="AH241" s="26"/>
      <c r="AI241" s="52">
        <f t="shared" si="347"/>
        <v>0</v>
      </c>
      <c r="AJ241" s="52">
        <f t="shared" si="347"/>
        <v>0</v>
      </c>
      <c r="AK241" s="26"/>
      <c r="AL241" s="52">
        <f t="shared" si="347"/>
        <v>0</v>
      </c>
      <c r="AM241" s="52">
        <f t="shared" si="347"/>
        <v>0</v>
      </c>
      <c r="AN241" s="26"/>
      <c r="AO241" s="52">
        <f t="shared" si="347"/>
        <v>0</v>
      </c>
      <c r="AP241" s="47"/>
      <c r="AQ241" s="26"/>
      <c r="AR241" s="36"/>
      <c r="AS241" s="36"/>
      <c r="AT241" s="90"/>
      <c r="AU241" s="39">
        <f t="shared" si="298"/>
        <v>0</v>
      </c>
      <c r="AV241" s="39">
        <f t="shared" si="299"/>
        <v>0</v>
      </c>
      <c r="AW241" s="39">
        <f t="shared" si="300"/>
        <v>0</v>
      </c>
      <c r="AX241" s="39">
        <f t="shared" si="301"/>
        <v>0</v>
      </c>
    </row>
    <row r="242" spans="1:50" ht="15.75" customHeight="1">
      <c r="A242" s="105" t="s">
        <v>21</v>
      </c>
      <c r="B242" s="106"/>
      <c r="C242" s="107"/>
      <c r="D242" s="41" t="s">
        <v>4</v>
      </c>
      <c r="E242" s="42">
        <f t="shared" ref="E242:F259" si="359">H242+K242+N242+Q242+T242+W242+Z242+AC242+AF242+AI242+AL242+AO242</f>
        <v>1796452.2999999998</v>
      </c>
      <c r="F242" s="42">
        <f t="shared" si="359"/>
        <v>291385.05009999999</v>
      </c>
      <c r="G242" s="26">
        <f>F242/E242*100</f>
        <v>16.220027111212474</v>
      </c>
      <c r="H242" s="52">
        <f>H243+H244+H245+H246</f>
        <v>36476.300000000003</v>
      </c>
      <c r="I242" s="52">
        <f>I243+I244+I245+I246</f>
        <v>36114.9</v>
      </c>
      <c r="J242" s="26">
        <f>I242/H242*100</f>
        <v>99.009219685110608</v>
      </c>
      <c r="K242" s="52">
        <f>K243+K244+K245+K246</f>
        <v>133186.29999999999</v>
      </c>
      <c r="L242" s="52">
        <f>L243+L244+L245+L246</f>
        <v>130330.1505</v>
      </c>
      <c r="M242" s="26">
        <f>L242/K242*100</f>
        <v>97.855523053046753</v>
      </c>
      <c r="N242" s="52">
        <f>N243+N244+N245+N246</f>
        <v>125279.4</v>
      </c>
      <c r="O242" s="52">
        <f>O243+O244+O245+O246</f>
        <v>124939.99960000001</v>
      </c>
      <c r="P242" s="26">
        <f>O242/N242*100</f>
        <v>99.729085228696832</v>
      </c>
      <c r="Q242" s="52">
        <f t="shared" ref="Q242" si="360">Q243+Q244+Q245+Q246</f>
        <v>146307.20000000001</v>
      </c>
      <c r="R242" s="52">
        <f t="shared" ref="R242" si="361">R243+R244+R245+R246</f>
        <v>0</v>
      </c>
      <c r="S242" s="52">
        <f t="shared" ref="S242" si="362">S243+S244+S245+S246</f>
        <v>0</v>
      </c>
      <c r="T242" s="52">
        <f t="shared" ref="T242" si="363">T243+T244+T245+T246</f>
        <v>190026.5</v>
      </c>
      <c r="U242" s="52">
        <f t="shared" ref="U242" si="364">U243+U244+U245+U246</f>
        <v>0</v>
      </c>
      <c r="V242" s="52">
        <f t="shared" ref="V242" si="365">V243+V244+V245+V246</f>
        <v>0</v>
      </c>
      <c r="W242" s="52">
        <f t="shared" ref="W242" si="366">W243+W244+W245+W246</f>
        <v>238058.5</v>
      </c>
      <c r="X242" s="52">
        <f t="shared" ref="X242" si="367">X243+X244+X245+X246</f>
        <v>0</v>
      </c>
      <c r="Y242" s="52">
        <f t="shared" ref="Y242" si="368">Y243+Y244+Y245+Y246</f>
        <v>0</v>
      </c>
      <c r="Z242" s="52">
        <f t="shared" ref="Z242" si="369">Z243+Z244+Z245+Z246</f>
        <v>149249</v>
      </c>
      <c r="AA242" s="52">
        <f t="shared" ref="AA242" si="370">AA243+AA244+AA245+AA246</f>
        <v>0</v>
      </c>
      <c r="AB242" s="52">
        <f t="shared" ref="AB242" si="371">AB243+AB244+AB245+AB246</f>
        <v>0</v>
      </c>
      <c r="AC242" s="52">
        <f t="shared" ref="AC242" si="372">AC243+AC244+AC245+AC246</f>
        <v>87753.3</v>
      </c>
      <c r="AD242" s="52">
        <f t="shared" ref="AD242" si="373">AD243+AD244+AD245+AD246</f>
        <v>0</v>
      </c>
      <c r="AE242" s="52">
        <f t="shared" ref="AE242" si="374">AE243+AE244+AE245+AE246</f>
        <v>0</v>
      </c>
      <c r="AF242" s="52">
        <f t="shared" ref="AF242:AH242" si="375">AF243+AF244+AF245+AF246</f>
        <v>104111.9</v>
      </c>
      <c r="AG242" s="52">
        <f t="shared" si="375"/>
        <v>0</v>
      </c>
      <c r="AH242" s="52">
        <f t="shared" si="375"/>
        <v>0</v>
      </c>
      <c r="AI242" s="52">
        <f>AI243+AI244+AI245+AI246</f>
        <v>203583.40000000002</v>
      </c>
      <c r="AJ242" s="52">
        <f t="shared" ref="AJ242:AO242" si="376">AJ243+AJ244+AJ245+AJ246</f>
        <v>0</v>
      </c>
      <c r="AK242" s="52">
        <f t="shared" si="376"/>
        <v>0</v>
      </c>
      <c r="AL242" s="52">
        <f t="shared" si="376"/>
        <v>123188.8</v>
      </c>
      <c r="AM242" s="52">
        <f t="shared" si="376"/>
        <v>0</v>
      </c>
      <c r="AN242" s="52">
        <f t="shared" si="376"/>
        <v>0</v>
      </c>
      <c r="AO242" s="52">
        <f t="shared" si="376"/>
        <v>259231.7</v>
      </c>
      <c r="AP242" s="47"/>
      <c r="AQ242" s="23">
        <f t="shared" ref="AQ242:AQ245" si="377">AP242/AO242</f>
        <v>0</v>
      </c>
      <c r="AR242" s="36"/>
      <c r="AS242" s="36"/>
      <c r="AT242" s="90">
        <f t="shared" si="304"/>
        <v>0.9879401716269639</v>
      </c>
      <c r="AU242" s="65">
        <f t="shared" si="298"/>
        <v>294942</v>
      </c>
      <c r="AV242" s="65">
        <f t="shared" si="299"/>
        <v>574392.19999999995</v>
      </c>
      <c r="AW242" s="65">
        <f t="shared" si="300"/>
        <v>341114.19999999995</v>
      </c>
      <c r="AX242" s="65">
        <f t="shared" si="301"/>
        <v>586003.9</v>
      </c>
    </row>
    <row r="243" spans="1:50" ht="15.75">
      <c r="A243" s="108"/>
      <c r="B243" s="109"/>
      <c r="C243" s="110"/>
      <c r="D243" s="41" t="s">
        <v>23</v>
      </c>
      <c r="E243" s="42">
        <f t="shared" si="359"/>
        <v>12145.1</v>
      </c>
      <c r="F243" s="42">
        <f t="shared" si="359"/>
        <v>0</v>
      </c>
      <c r="G243" s="26">
        <f>F243/E243*100</f>
        <v>0</v>
      </c>
      <c r="H243" s="52">
        <f>H30+H72+H128+H164+H195+H217+H238</f>
        <v>0</v>
      </c>
      <c r="I243" s="52"/>
      <c r="J243" s="26"/>
      <c r="K243" s="52">
        <f>K30+K72+K128+K164+K195+K217+K238</f>
        <v>0</v>
      </c>
      <c r="L243" s="52">
        <f>L30+L72+L128+L164+L195+L217+L238</f>
        <v>0</v>
      </c>
      <c r="M243" s="26"/>
      <c r="N243" s="52">
        <f>N30+N72+N128+N164+N195+N217+N238</f>
        <v>0</v>
      </c>
      <c r="O243" s="52">
        <f>O30+O72+O128+O164+O195+O217+O238</f>
        <v>0</v>
      </c>
      <c r="P243" s="26"/>
      <c r="Q243" s="52">
        <f>Q30+Q72+Q128+Q164+Q195+Q217+Q238</f>
        <v>0</v>
      </c>
      <c r="R243" s="52">
        <f>R30+R72+R128+R164+R195+R217+R238</f>
        <v>0</v>
      </c>
      <c r="S243" s="26"/>
      <c r="T243" s="52">
        <f>T30+T72+T128+T164+T195+T217+T238</f>
        <v>0</v>
      </c>
      <c r="U243" s="52">
        <f>U30+U72+U128+U164+U195+U217+U238</f>
        <v>0</v>
      </c>
      <c r="V243" s="26"/>
      <c r="W243" s="52">
        <f>W30+W72+W128+W164+W195+W217+W238</f>
        <v>0</v>
      </c>
      <c r="X243" s="52">
        <f>X30+X72+X128+X164+X195+X217+X238</f>
        <v>0</v>
      </c>
      <c r="Y243" s="26"/>
      <c r="Z243" s="52">
        <f>Z30+Z72+Z128+Z164+Z195+Z217+Z238</f>
        <v>0</v>
      </c>
      <c r="AA243" s="52">
        <f>AA30+AA72+AA128+AA164+AA195+AA217+AA238</f>
        <v>0</v>
      </c>
      <c r="AB243" s="26"/>
      <c r="AC243" s="52">
        <f>AC30+AC72+AC128+AC164+AC195+AC217+AC238</f>
        <v>0</v>
      </c>
      <c r="AD243" s="52">
        <f>AD30+AD72+AD128+AD164+AD195+AD217+AD238</f>
        <v>0</v>
      </c>
      <c r="AE243" s="26"/>
      <c r="AF243" s="52">
        <f>AF30+AF72+AF128+AF164+AF195+AF217+AF238</f>
        <v>0</v>
      </c>
      <c r="AG243" s="52">
        <f>AG30+AG72+AG128+AG164+AG195+AG217+AG238</f>
        <v>0</v>
      </c>
      <c r="AH243" s="26"/>
      <c r="AI243" s="52">
        <f>AI30+AI72+AI128+AI164+AI195+AI217+AI238</f>
        <v>12145.1</v>
      </c>
      <c r="AJ243" s="52">
        <f>AJ30+AJ72+AJ128+AJ164+AJ195+AJ217+AJ238</f>
        <v>0</v>
      </c>
      <c r="AK243" s="26"/>
      <c r="AL243" s="52">
        <f>AL30+AL72+AL128+AL164+AL195+AL217+AL238</f>
        <v>0</v>
      </c>
      <c r="AM243" s="52">
        <f>AM30+AM72+AM128+AM164+AM195+AM217+AM238</f>
        <v>0</v>
      </c>
      <c r="AN243" s="26"/>
      <c r="AO243" s="52">
        <f>AO30+AO72+AO128+AO164+AO195+AO217+AO238</f>
        <v>0</v>
      </c>
      <c r="AP243" s="47"/>
      <c r="AQ243" s="23"/>
      <c r="AR243" s="36"/>
      <c r="AS243" s="36"/>
      <c r="AT243" s="90"/>
      <c r="AU243" s="64">
        <f t="shared" si="298"/>
        <v>0</v>
      </c>
      <c r="AV243" s="64">
        <f t="shared" si="299"/>
        <v>0</v>
      </c>
      <c r="AW243" s="64">
        <f t="shared" si="300"/>
        <v>0</v>
      </c>
      <c r="AX243" s="64">
        <f t="shared" si="301"/>
        <v>12145.1</v>
      </c>
    </row>
    <row r="244" spans="1:50" ht="25.5" customHeight="1">
      <c r="A244" s="108"/>
      <c r="B244" s="109"/>
      <c r="C244" s="110"/>
      <c r="D244" s="41" t="s">
        <v>5</v>
      </c>
      <c r="E244" s="42">
        <f t="shared" si="359"/>
        <v>1371884.5</v>
      </c>
      <c r="F244" s="42">
        <f t="shared" si="359"/>
        <v>222201.7501</v>
      </c>
      <c r="G244" s="26">
        <f>F244/E244*100</f>
        <v>16.196826343617118</v>
      </c>
      <c r="H244" s="52">
        <f>H31+H73+H129+H165+H196+H218+H239</f>
        <v>29104</v>
      </c>
      <c r="I244" s="52">
        <f>I31+I73+I129+I165+I196+I218+I239</f>
        <v>29076.1</v>
      </c>
      <c r="J244" s="26">
        <f>I244/H244*100</f>
        <v>99.904136888400217</v>
      </c>
      <c r="K244" s="52">
        <f>K31+K73+K129+K165+K196+K218+K239</f>
        <v>98361</v>
      </c>
      <c r="L244" s="52">
        <f>L31+L73+L129+L165+L196+L218+L239</f>
        <v>96357.950500000006</v>
      </c>
      <c r="M244" s="26">
        <f>L244/K244*100</f>
        <v>97.963573469159527</v>
      </c>
      <c r="N244" s="52">
        <f>N31+N73+N129+N165+N196+N218+N239</f>
        <v>97374.399999999994</v>
      </c>
      <c r="O244" s="52">
        <f>O31+O73+O129+O165+O196+O218+O239</f>
        <v>96767.699600000007</v>
      </c>
      <c r="P244" s="26">
        <f>O244/N244*100</f>
        <v>99.376940551109954</v>
      </c>
      <c r="Q244" s="52">
        <f>Q31+Q73+Q129+Q165+Q196+Q218+Q239</f>
        <v>113023.1</v>
      </c>
      <c r="R244" s="52">
        <f>R31+R73+R129+R165+R196+R218+R239</f>
        <v>0</v>
      </c>
      <c r="S244" s="26">
        <f>R244/Q244*100</f>
        <v>0</v>
      </c>
      <c r="T244" s="52">
        <f>T31+T73+T129+T165+T196+T218+T239</f>
        <v>157245.4</v>
      </c>
      <c r="U244" s="52">
        <f>U31+U73+U129+U165+U196+U218+U239</f>
        <v>0</v>
      </c>
      <c r="V244" s="26">
        <f>U244/T244*100</f>
        <v>0</v>
      </c>
      <c r="W244" s="52">
        <f>W31+W73+W129+W165+W196+W218+W239</f>
        <v>204934.1</v>
      </c>
      <c r="X244" s="52">
        <f>X31+X73+X129+X165+X196+X218+X239</f>
        <v>0</v>
      </c>
      <c r="Y244" s="26">
        <f>X244/W244*100</f>
        <v>0</v>
      </c>
      <c r="Z244" s="52">
        <f>Z31+Z73+Z129+Z165+Z196+Z218+Z239</f>
        <v>105168.8</v>
      </c>
      <c r="AA244" s="52">
        <f>AA31+AA73+AA129+AA165+AA196+AA218+AA239</f>
        <v>0</v>
      </c>
      <c r="AB244" s="26">
        <f>AA244/Z244*100</f>
        <v>0</v>
      </c>
      <c r="AC244" s="52">
        <f>AC31+AC73+AC129+AC165+AC196+AC218+AC239</f>
        <v>52538</v>
      </c>
      <c r="AD244" s="52">
        <f>AD31+AD73+AD129+AD165+AD196+AD218+AD239</f>
        <v>0</v>
      </c>
      <c r="AE244" s="26">
        <f>AD244/AC244*100</f>
        <v>0</v>
      </c>
      <c r="AF244" s="52">
        <f>AF31+AF73+AF129+AF165+AF196+AF218+AF239</f>
        <v>60196.6</v>
      </c>
      <c r="AG244" s="52">
        <f>AG31+AG73+AG129+AG165+AG196+AG218+AG239</f>
        <v>0</v>
      </c>
      <c r="AH244" s="26">
        <f>AG244/AF244*100</f>
        <v>0</v>
      </c>
      <c r="AI244" s="52">
        <f>AI31+AI73+AI129+AI165+AI196+AI218+AI239</f>
        <v>137351.30000000002</v>
      </c>
      <c r="AJ244" s="52">
        <f>AJ31+AJ73+AJ129+AJ165+AJ196+AJ218+AJ239</f>
        <v>0</v>
      </c>
      <c r="AK244" s="26">
        <f>AJ244/AI244*100</f>
        <v>0</v>
      </c>
      <c r="AL244" s="52">
        <f>AL31+AL73+AL129+AL165+AL196+AL218+AL239</f>
        <v>97475.8</v>
      </c>
      <c r="AM244" s="52">
        <f>AM31+AM73+AM129+AM165+AM196+AM218+AM239</f>
        <v>0</v>
      </c>
      <c r="AN244" s="26">
        <f>AM244/AL244*100</f>
        <v>0</v>
      </c>
      <c r="AO244" s="52">
        <f>AO31+AO73+AO129+AO165+AO196+AO218+AO239</f>
        <v>219112.00000000003</v>
      </c>
      <c r="AP244" s="47"/>
      <c r="AQ244" s="23">
        <f t="shared" si="377"/>
        <v>0</v>
      </c>
      <c r="AR244" s="36"/>
      <c r="AS244" s="36"/>
      <c r="AT244" s="90">
        <f t="shared" si="304"/>
        <v>0.98826873804146431</v>
      </c>
      <c r="AU244" s="64">
        <f t="shared" si="298"/>
        <v>224839.4</v>
      </c>
      <c r="AV244" s="64">
        <f t="shared" si="299"/>
        <v>475202.6</v>
      </c>
      <c r="AW244" s="64">
        <f t="shared" si="300"/>
        <v>217903.4</v>
      </c>
      <c r="AX244" s="64">
        <f t="shared" si="301"/>
        <v>453939.10000000009</v>
      </c>
    </row>
    <row r="245" spans="1:50" ht="15.75">
      <c r="A245" s="108"/>
      <c r="B245" s="109"/>
      <c r="C245" s="110"/>
      <c r="D245" s="41" t="s">
        <v>49</v>
      </c>
      <c r="E245" s="42">
        <f t="shared" si="359"/>
        <v>412422.7</v>
      </c>
      <c r="F245" s="42">
        <f t="shared" si="359"/>
        <v>69183.299999999988</v>
      </c>
      <c r="G245" s="26">
        <f t="shared" ref="G245" si="378">F245/E245*100</f>
        <v>16.774852596619922</v>
      </c>
      <c r="H245" s="52">
        <f>H32+H74+H130+H166+H197+H219+H240</f>
        <v>7372.3</v>
      </c>
      <c r="I245" s="52">
        <f>I32+I74+I130+I166+I197+I219+I240</f>
        <v>7038.8</v>
      </c>
      <c r="J245" s="26">
        <f t="shared" ref="J245" si="379">I245/H245*100</f>
        <v>95.476309971108066</v>
      </c>
      <c r="K245" s="52">
        <f>K32+K74+K130+K166+K197+K219+K240</f>
        <v>34825.299999999996</v>
      </c>
      <c r="L245" s="52">
        <f>L32+L74+L130+L166+L197+L219+L240</f>
        <v>33972.199999999997</v>
      </c>
      <c r="M245" s="26">
        <f t="shared" ref="M245" si="380">L245/K245*100</f>
        <v>97.550344146353368</v>
      </c>
      <c r="N245" s="52">
        <f>N32+N74+N130+N166+N197+N219+N240</f>
        <v>27905</v>
      </c>
      <c r="O245" s="52">
        <f>O32+O74+O130+O166+O197+O219+O240</f>
        <v>28172.299999999996</v>
      </c>
      <c r="P245" s="26">
        <f t="shared" ref="P245" si="381">O245/N245*100</f>
        <v>100.95789285074358</v>
      </c>
      <c r="Q245" s="52">
        <f>Q32+Q74+Q130+Q166+Q197+Q219+Q240</f>
        <v>33284.100000000006</v>
      </c>
      <c r="R245" s="52">
        <f>R32+R74+R130+R166+R197+R219+R240</f>
        <v>0</v>
      </c>
      <c r="S245" s="26">
        <f t="shared" ref="S245" si="382">R245/Q245*100</f>
        <v>0</v>
      </c>
      <c r="T245" s="52">
        <f>T32+T74+T130+T166+T197+T219+T240</f>
        <v>32781.1</v>
      </c>
      <c r="U245" s="52">
        <f>U32+U74+U130+U166+U197+U219+U240</f>
        <v>0</v>
      </c>
      <c r="V245" s="26">
        <f t="shared" ref="V245" si="383">U245/T245*100</f>
        <v>0</v>
      </c>
      <c r="W245" s="52">
        <f>W32+W74+W130+W166+W197+W219+W240</f>
        <v>33124.400000000001</v>
      </c>
      <c r="X245" s="52">
        <f>X32+X74+X130+X166+X197+X219+X240</f>
        <v>0</v>
      </c>
      <c r="Y245" s="26">
        <f t="shared" ref="Y245" si="384">X245/W245*100</f>
        <v>0</v>
      </c>
      <c r="Z245" s="52">
        <f>Z32+Z74+Z130+Z166+Z197+Z219+Z240</f>
        <v>44080.2</v>
      </c>
      <c r="AA245" s="52">
        <f>AA32+AA74+AA130+AA166+AA197+AA219+AA240</f>
        <v>0</v>
      </c>
      <c r="AB245" s="26">
        <f t="shared" ref="AB245" si="385">AA245/Z245*100</f>
        <v>0</v>
      </c>
      <c r="AC245" s="52">
        <f>AC32+AC74+AC130+AC166+AC197+AC219+AC240</f>
        <v>35215.300000000003</v>
      </c>
      <c r="AD245" s="52">
        <f>AD32+AD74+AD130+AD166+AD197+AD219+AD240</f>
        <v>0</v>
      </c>
      <c r="AE245" s="26">
        <f t="shared" ref="AE245" si="386">AD245/AC245*100</f>
        <v>0</v>
      </c>
      <c r="AF245" s="52">
        <f>AF32+AF74+AF130+AF166+AF197+AF219+AF240</f>
        <v>43915.3</v>
      </c>
      <c r="AG245" s="52">
        <f>AG32+AG74+AG130+AG166+AG197+AG219+AG240</f>
        <v>0</v>
      </c>
      <c r="AH245" s="26">
        <f t="shared" ref="AH245" si="387">AG245/AF245*100</f>
        <v>0</v>
      </c>
      <c r="AI245" s="52">
        <f>AI32+AI74+AI130+AI166+AI197+AI219+AI240</f>
        <v>54087.000000000007</v>
      </c>
      <c r="AJ245" s="52">
        <f>AJ32+AJ74+AJ130+AJ166+AJ197+AJ219+AJ240</f>
        <v>0</v>
      </c>
      <c r="AK245" s="26">
        <f t="shared" ref="AK245" si="388">AJ245/AI245*100</f>
        <v>0</v>
      </c>
      <c r="AL245" s="52">
        <f>AL32+AL74+AL130+AL166+AL197+AL219+AL240</f>
        <v>25713</v>
      </c>
      <c r="AM245" s="52">
        <f>AM32+AM74+AM130+AM166+AM197+AM219+AM240</f>
        <v>0</v>
      </c>
      <c r="AN245" s="26">
        <f t="shared" ref="AN245" si="389">AM245/AL245*100</f>
        <v>0</v>
      </c>
      <c r="AO245" s="52">
        <f>AO32+AO74+AO130+AO166+AO197+AO219+AO240</f>
        <v>40119.699999999997</v>
      </c>
      <c r="AP245" s="47"/>
      <c r="AQ245" s="23">
        <f t="shared" si="377"/>
        <v>0</v>
      </c>
      <c r="AR245" s="36"/>
      <c r="AS245" s="36"/>
      <c r="AT245" s="90">
        <f t="shared" si="304"/>
        <v>0.98688636370120342</v>
      </c>
      <c r="AU245" s="64">
        <f t="shared" si="298"/>
        <v>70102.600000000006</v>
      </c>
      <c r="AV245" s="64">
        <f t="shared" si="299"/>
        <v>99189.6</v>
      </c>
      <c r="AW245" s="64">
        <f t="shared" si="300"/>
        <v>123210.8</v>
      </c>
      <c r="AX245" s="64">
        <f t="shared" si="301"/>
        <v>119919.7</v>
      </c>
    </row>
    <row r="246" spans="1:50" ht="15.75">
      <c r="A246" s="108"/>
      <c r="B246" s="109"/>
      <c r="C246" s="110"/>
      <c r="D246" s="41" t="s">
        <v>24</v>
      </c>
      <c r="E246" s="42">
        <f t="shared" si="359"/>
        <v>0</v>
      </c>
      <c r="F246" s="42">
        <f t="shared" si="359"/>
        <v>0</v>
      </c>
      <c r="G246" s="26"/>
      <c r="H246" s="52">
        <f>H33+H75+H131+H167+H198+H220+H241</f>
        <v>0</v>
      </c>
      <c r="I246" s="52"/>
      <c r="J246" s="26"/>
      <c r="K246" s="52">
        <f>K33+K75+K131+K167+K198+K220+K241</f>
        <v>0</v>
      </c>
      <c r="L246" s="52">
        <f>L33+L75+L131+L167+L198+L220+L241</f>
        <v>0</v>
      </c>
      <c r="M246" s="26"/>
      <c r="N246" s="52">
        <f>N33+N75+N131+N167+N198+N220+N241</f>
        <v>0</v>
      </c>
      <c r="O246" s="52">
        <f>O33+O75+O131+O167+O198+O220+O241</f>
        <v>0</v>
      </c>
      <c r="P246" s="26"/>
      <c r="Q246" s="52">
        <f>Q33+Q75+Q131+Q167+Q198+Q220+Q241</f>
        <v>0</v>
      </c>
      <c r="R246" s="52">
        <f>R33+R75+R131+R167+R198+R220+R241</f>
        <v>0</v>
      </c>
      <c r="S246" s="26"/>
      <c r="T246" s="52">
        <f>T33+T75+T131+T167+T198+T220+T241</f>
        <v>0</v>
      </c>
      <c r="U246" s="52">
        <f>U33+U75+U131+U167+U198+U220+U241</f>
        <v>0</v>
      </c>
      <c r="V246" s="26"/>
      <c r="W246" s="52">
        <f>W33+W75+W131+W167+W198+W220+W241</f>
        <v>0</v>
      </c>
      <c r="X246" s="52">
        <f>X33+X75+X131+X167+X198+X220+X241</f>
        <v>0</v>
      </c>
      <c r="Y246" s="26"/>
      <c r="Z246" s="52">
        <f>Z33+Z75+Z131+Z167+Z198+Z220+Z241</f>
        <v>0</v>
      </c>
      <c r="AA246" s="52">
        <f>AA33+AA75+AA131+AA167+AA198+AA220+AA241</f>
        <v>0</v>
      </c>
      <c r="AB246" s="26"/>
      <c r="AC246" s="52">
        <f>AC33+AC75+AC131+AC167+AC198+AC220+AC241</f>
        <v>0</v>
      </c>
      <c r="AD246" s="52">
        <f>AD33+AD75+AD131+AD167+AD198+AD220+AD241</f>
        <v>0</v>
      </c>
      <c r="AE246" s="26"/>
      <c r="AF246" s="52">
        <f>AF33+AF75+AF131+AF167+AF198+AF220+AF241</f>
        <v>0</v>
      </c>
      <c r="AG246" s="52">
        <f>AG33+AG75+AG131+AG167+AG198+AG220+AG241</f>
        <v>0</v>
      </c>
      <c r="AH246" s="26"/>
      <c r="AI246" s="52">
        <f>AI33+AI75+AI131+AI167+AI198+AI220+AI241</f>
        <v>0</v>
      </c>
      <c r="AJ246" s="52">
        <f>AJ33+AJ75+AJ131+AJ167+AJ198+AJ220+AJ241</f>
        <v>0</v>
      </c>
      <c r="AK246" s="26"/>
      <c r="AL246" s="52">
        <f>AL33+AL75+AL131+AL167+AL198+AL220+AL241</f>
        <v>0</v>
      </c>
      <c r="AM246" s="52">
        <f>AM33+AM75+AM131+AM167+AM198+AM220+AM241</f>
        <v>0</v>
      </c>
      <c r="AN246" s="26"/>
      <c r="AO246" s="52">
        <f>AO33+AO75+AO131+AO167+AO198+AO220+AO241</f>
        <v>0</v>
      </c>
      <c r="AP246" s="47"/>
      <c r="AQ246" s="26"/>
      <c r="AR246" s="36"/>
      <c r="AS246" s="36"/>
      <c r="AT246" s="90"/>
      <c r="AU246" s="39">
        <f t="shared" si="298"/>
        <v>0</v>
      </c>
      <c r="AV246" s="39">
        <f t="shared" si="299"/>
        <v>0</v>
      </c>
      <c r="AW246" s="39">
        <f t="shared" si="300"/>
        <v>0</v>
      </c>
      <c r="AX246" s="39">
        <f t="shared" si="301"/>
        <v>0</v>
      </c>
    </row>
    <row r="247" spans="1:50" ht="15.75">
      <c r="A247" s="111"/>
      <c r="B247" s="112"/>
      <c r="C247" s="113"/>
      <c r="D247" s="41" t="s">
        <v>142</v>
      </c>
      <c r="E247" s="42"/>
      <c r="F247" s="42">
        <f t="shared" si="359"/>
        <v>4439.2</v>
      </c>
      <c r="G247" s="26"/>
      <c r="H247" s="52"/>
      <c r="I247" s="52"/>
      <c r="J247" s="26"/>
      <c r="K247" s="52"/>
      <c r="L247" s="52"/>
      <c r="M247" s="26"/>
      <c r="N247" s="52"/>
      <c r="O247" s="52">
        <f>O45+O215</f>
        <v>4439.2</v>
      </c>
      <c r="P247" s="26"/>
      <c r="Q247" s="52"/>
      <c r="R247" s="52"/>
      <c r="S247" s="26"/>
      <c r="T247" s="52"/>
      <c r="U247" s="52"/>
      <c r="V247" s="26"/>
      <c r="W247" s="52"/>
      <c r="X247" s="52"/>
      <c r="Y247" s="26"/>
      <c r="Z247" s="52"/>
      <c r="AA247" s="52"/>
      <c r="AB247" s="26"/>
      <c r="AC247" s="52"/>
      <c r="AD247" s="52"/>
      <c r="AE247" s="26"/>
      <c r="AF247" s="52"/>
      <c r="AG247" s="52"/>
      <c r="AH247" s="26"/>
      <c r="AI247" s="52"/>
      <c r="AJ247" s="52"/>
      <c r="AK247" s="26"/>
      <c r="AL247" s="52"/>
      <c r="AM247" s="52"/>
      <c r="AN247" s="26"/>
      <c r="AO247" s="52"/>
      <c r="AP247" s="47"/>
      <c r="AQ247" s="26"/>
      <c r="AR247" s="36"/>
      <c r="AS247" s="36"/>
      <c r="AT247" s="90"/>
      <c r="AU247" s="39"/>
      <c r="AV247" s="39"/>
      <c r="AW247" s="39"/>
      <c r="AX247" s="39"/>
    </row>
    <row r="248" spans="1:50" ht="13.5" customHeight="1">
      <c r="A248" s="105" t="s">
        <v>129</v>
      </c>
      <c r="B248" s="106"/>
      <c r="C248" s="107"/>
      <c r="D248" s="41" t="s">
        <v>4</v>
      </c>
      <c r="E248" s="42">
        <f>H248+K248+N248+Q248+T248+W248+Z248+AC248+AF248+AI248+AL248+AO248</f>
        <v>76343.7</v>
      </c>
      <c r="F248" s="42">
        <f t="shared" si="359"/>
        <v>0</v>
      </c>
      <c r="G248" s="26"/>
      <c r="H248" s="52">
        <f>H249+H250+H251+H252</f>
        <v>0</v>
      </c>
      <c r="I248" s="52">
        <f>I249+I250+I251+I252</f>
        <v>0</v>
      </c>
      <c r="J248" s="26"/>
      <c r="K248" s="52">
        <f>K249+K250+K251+K252</f>
        <v>0</v>
      </c>
      <c r="L248" s="52">
        <f>L249+L250+L251+L252</f>
        <v>0</v>
      </c>
      <c r="M248" s="26"/>
      <c r="N248" s="52">
        <f>N249+N250+N251+N252</f>
        <v>47.3</v>
      </c>
      <c r="O248" s="52">
        <f>O249+O250+O251+O252</f>
        <v>0</v>
      </c>
      <c r="P248" s="26"/>
      <c r="Q248" s="52">
        <f>Q249+Q250+Q251+Q252</f>
        <v>0</v>
      </c>
      <c r="R248" s="52">
        <f>R249+R250+R251+R252</f>
        <v>0</v>
      </c>
      <c r="S248" s="26"/>
      <c r="T248" s="52">
        <f>T249+T250+T251+T252</f>
        <v>0</v>
      </c>
      <c r="U248" s="52">
        <f>U249+U250+U251+U252</f>
        <v>0</v>
      </c>
      <c r="V248" s="26"/>
      <c r="W248" s="52">
        <f>W249+W250+W251+W252</f>
        <v>5000</v>
      </c>
      <c r="X248" s="52">
        <f>X249+X250+X251+X252</f>
        <v>0</v>
      </c>
      <c r="Y248" s="26"/>
      <c r="Z248" s="52">
        <f>Z249+Z250+Z251+Z252</f>
        <v>15293.3</v>
      </c>
      <c r="AA248" s="52">
        <f>AA249+AA250+AA251+AA252</f>
        <v>0</v>
      </c>
      <c r="AB248" s="26"/>
      <c r="AC248" s="52">
        <f>AC249+AC250+AC251+AC252</f>
        <v>15293.3</v>
      </c>
      <c r="AD248" s="52">
        <f>AD249+AD250+AD251+AD252</f>
        <v>0</v>
      </c>
      <c r="AE248" s="26"/>
      <c r="AF248" s="52">
        <f>AF249+AF250+AF251+AF252</f>
        <v>15293.4</v>
      </c>
      <c r="AG248" s="52">
        <f>AG249+AG250+AG251+AG252</f>
        <v>0</v>
      </c>
      <c r="AH248" s="26"/>
      <c r="AI248" s="52">
        <f>AI249+AI250+AI251+AI252</f>
        <v>25416.400000000001</v>
      </c>
      <c r="AJ248" s="52">
        <f>AJ249+AJ250+AJ251+AJ252</f>
        <v>0</v>
      </c>
      <c r="AK248" s="26"/>
      <c r="AL248" s="52">
        <f>AL249+AL250+AL251+AL252</f>
        <v>0</v>
      </c>
      <c r="AM248" s="52">
        <f>AM249+AM250+AM251+AM252</f>
        <v>0</v>
      </c>
      <c r="AN248" s="26"/>
      <c r="AO248" s="52">
        <f>AO249+AO250+AO251+AO252</f>
        <v>0</v>
      </c>
      <c r="AP248" s="52">
        <f>AP249+AP250+AP251+AP252</f>
        <v>0</v>
      </c>
      <c r="AQ248" s="23" t="e">
        <f t="shared" ref="AQ248" si="390">AP248/AO248</f>
        <v>#DIV/0!</v>
      </c>
      <c r="AR248" s="36"/>
      <c r="AS248" s="36"/>
      <c r="AT248" s="90">
        <f t="shared" si="304"/>
        <v>0</v>
      </c>
      <c r="AU248" s="39">
        <f t="shared" si="298"/>
        <v>47.3</v>
      </c>
      <c r="AV248" s="39">
        <f t="shared" si="299"/>
        <v>5000</v>
      </c>
      <c r="AW248" s="39">
        <f t="shared" si="300"/>
        <v>45880</v>
      </c>
      <c r="AX248" s="39">
        <f t="shared" si="301"/>
        <v>25416.400000000001</v>
      </c>
    </row>
    <row r="249" spans="1:50" ht="15.75">
      <c r="A249" s="108"/>
      <c r="B249" s="109"/>
      <c r="C249" s="110"/>
      <c r="D249" s="41" t="s">
        <v>23</v>
      </c>
      <c r="E249" s="42">
        <f t="shared" ref="E249:E252" si="391">H249+K249+N249+Q249+T249+W249+Z249+AC249+AF249+AI249+AL249+AO249</f>
        <v>0</v>
      </c>
      <c r="F249" s="42">
        <f t="shared" si="359"/>
        <v>0</v>
      </c>
      <c r="G249" s="26"/>
      <c r="H249" s="52">
        <f t="shared" ref="H249:I249" si="392">H41+H47+H52+H67</f>
        <v>0</v>
      </c>
      <c r="I249" s="52">
        <f t="shared" si="392"/>
        <v>0</v>
      </c>
      <c r="J249" s="26"/>
      <c r="K249" s="52">
        <f t="shared" ref="K249:L249" si="393">K41+K47+K52+K67</f>
        <v>0</v>
      </c>
      <c r="L249" s="52">
        <f t="shared" si="393"/>
        <v>0</v>
      </c>
      <c r="M249" s="26"/>
      <c r="N249" s="52">
        <f t="shared" ref="N249:O249" si="394">N41+N47+N52+N67</f>
        <v>0</v>
      </c>
      <c r="O249" s="52">
        <f t="shared" si="394"/>
        <v>0</v>
      </c>
      <c r="P249" s="26"/>
      <c r="Q249" s="52">
        <f t="shared" ref="Q249:R249" si="395">Q41+Q47+Q52+Q67</f>
        <v>0</v>
      </c>
      <c r="R249" s="52">
        <f t="shared" si="395"/>
        <v>0</v>
      </c>
      <c r="S249" s="26"/>
      <c r="T249" s="52">
        <f t="shared" ref="T249:U249" si="396">T41+T47+T52+T67</f>
        <v>0</v>
      </c>
      <c r="U249" s="52">
        <f t="shared" si="396"/>
        <v>0</v>
      </c>
      <c r="V249" s="26"/>
      <c r="W249" s="52">
        <f t="shared" ref="W249:X249" si="397">W41+W47+W52+W67</f>
        <v>0</v>
      </c>
      <c r="X249" s="52">
        <f t="shared" si="397"/>
        <v>0</v>
      </c>
      <c r="Y249" s="26"/>
      <c r="Z249" s="52">
        <f t="shared" ref="Z249:AA249" si="398">Z41+Z47+Z52+Z67</f>
        <v>0</v>
      </c>
      <c r="AA249" s="52">
        <f t="shared" si="398"/>
        <v>0</v>
      </c>
      <c r="AB249" s="26"/>
      <c r="AC249" s="52">
        <f t="shared" ref="AC249:AD249" si="399">AC41+AC47+AC52+AC67</f>
        <v>0</v>
      </c>
      <c r="AD249" s="52">
        <f t="shared" si="399"/>
        <v>0</v>
      </c>
      <c r="AE249" s="26"/>
      <c r="AF249" s="52">
        <f t="shared" ref="AF249:AG249" si="400">AF41+AF47+AF52+AF67</f>
        <v>0</v>
      </c>
      <c r="AG249" s="52">
        <f t="shared" si="400"/>
        <v>0</v>
      </c>
      <c r="AH249" s="26"/>
      <c r="AI249" s="52">
        <f t="shared" ref="AI249:AJ249" si="401">AI41+AI47+AI52+AI67</f>
        <v>0</v>
      </c>
      <c r="AJ249" s="52">
        <f t="shared" si="401"/>
        <v>0</v>
      </c>
      <c r="AK249" s="26"/>
      <c r="AL249" s="52">
        <f t="shared" ref="AL249:AM249" si="402">AL41+AL47+AL52+AL67</f>
        <v>0</v>
      </c>
      <c r="AM249" s="52">
        <f t="shared" si="402"/>
        <v>0</v>
      </c>
      <c r="AN249" s="26"/>
      <c r="AO249" s="52">
        <f t="shared" ref="AO249:AP249" si="403">AO41+AO47+AO52+AO67</f>
        <v>0</v>
      </c>
      <c r="AP249" s="52">
        <f t="shared" si="403"/>
        <v>0</v>
      </c>
      <c r="AQ249" s="23"/>
      <c r="AR249" s="36"/>
      <c r="AS249" s="36"/>
      <c r="AT249" s="90"/>
      <c r="AU249" s="39">
        <f t="shared" si="298"/>
        <v>0</v>
      </c>
      <c r="AV249" s="39">
        <f t="shared" si="299"/>
        <v>0</v>
      </c>
      <c r="AW249" s="39">
        <f t="shared" si="300"/>
        <v>0</v>
      </c>
      <c r="AX249" s="39">
        <f t="shared" si="301"/>
        <v>0</v>
      </c>
    </row>
    <row r="250" spans="1:50" ht="24" customHeight="1">
      <c r="A250" s="108"/>
      <c r="B250" s="109"/>
      <c r="C250" s="110"/>
      <c r="D250" s="41" t="s">
        <v>5</v>
      </c>
      <c r="E250" s="42">
        <f t="shared" si="391"/>
        <v>0</v>
      </c>
      <c r="F250" s="42">
        <f t="shared" si="359"/>
        <v>0</v>
      </c>
      <c r="G250" s="26"/>
      <c r="H250" s="52">
        <f t="shared" ref="H250:I250" si="404">H42+H48+H53+H68</f>
        <v>0</v>
      </c>
      <c r="I250" s="52">
        <f t="shared" si="404"/>
        <v>0</v>
      </c>
      <c r="J250" s="26"/>
      <c r="K250" s="52">
        <f t="shared" ref="K250:L250" si="405">K42+K48+K53+K68</f>
        <v>0</v>
      </c>
      <c r="L250" s="52">
        <f t="shared" si="405"/>
        <v>0</v>
      </c>
      <c r="M250" s="26"/>
      <c r="N250" s="52">
        <f t="shared" ref="N250:O250" si="406">N42+N48+N53+N68</f>
        <v>0</v>
      </c>
      <c r="O250" s="52">
        <f t="shared" si="406"/>
        <v>0</v>
      </c>
      <c r="P250" s="26"/>
      <c r="Q250" s="52">
        <f t="shared" ref="Q250:R250" si="407">Q42+Q48+Q53+Q68</f>
        <v>0</v>
      </c>
      <c r="R250" s="52">
        <f t="shared" si="407"/>
        <v>0</v>
      </c>
      <c r="S250" s="26"/>
      <c r="T250" s="52">
        <f t="shared" ref="T250:U250" si="408">T42+T48+T53+T68</f>
        <v>0</v>
      </c>
      <c r="U250" s="52">
        <f t="shared" si="408"/>
        <v>0</v>
      </c>
      <c r="V250" s="26"/>
      <c r="W250" s="52">
        <f t="shared" ref="W250:X250" si="409">W42+W48+W53+W68</f>
        <v>0</v>
      </c>
      <c r="X250" s="52">
        <f t="shared" si="409"/>
        <v>0</v>
      </c>
      <c r="Y250" s="26"/>
      <c r="Z250" s="52">
        <f t="shared" ref="Z250:AA250" si="410">Z42+Z48+Z53+Z68</f>
        <v>0</v>
      </c>
      <c r="AA250" s="52">
        <f t="shared" si="410"/>
        <v>0</v>
      </c>
      <c r="AB250" s="26"/>
      <c r="AC250" s="52">
        <f t="shared" ref="AC250:AD250" si="411">AC42+AC48+AC53+AC68</f>
        <v>0</v>
      </c>
      <c r="AD250" s="52">
        <f t="shared" si="411"/>
        <v>0</v>
      </c>
      <c r="AE250" s="26"/>
      <c r="AF250" s="52">
        <f t="shared" ref="AF250:AG250" si="412">AF42+AF48+AF53+AF68</f>
        <v>0</v>
      </c>
      <c r="AG250" s="52">
        <f t="shared" si="412"/>
        <v>0</v>
      </c>
      <c r="AH250" s="26"/>
      <c r="AI250" s="52">
        <f t="shared" ref="AI250:AJ250" si="413">AI42+AI48+AI53+AI68</f>
        <v>0</v>
      </c>
      <c r="AJ250" s="52">
        <f t="shared" si="413"/>
        <v>0</v>
      </c>
      <c r="AK250" s="26"/>
      <c r="AL250" s="52">
        <f t="shared" ref="AL250:AM250" si="414">AL42+AL48+AL53+AL68</f>
        <v>0</v>
      </c>
      <c r="AM250" s="52">
        <f t="shared" si="414"/>
        <v>0</v>
      </c>
      <c r="AN250" s="26"/>
      <c r="AO250" s="52">
        <f t="shared" ref="AO250:AP250" si="415">AO42+AO48+AO53+AO68</f>
        <v>0</v>
      </c>
      <c r="AP250" s="52">
        <f t="shared" si="415"/>
        <v>0</v>
      </c>
      <c r="AQ250" s="23" t="e">
        <f t="shared" ref="AQ250:AQ251" si="416">AP250/AO250</f>
        <v>#DIV/0!</v>
      </c>
      <c r="AR250" s="36"/>
      <c r="AS250" s="36"/>
      <c r="AT250" s="90"/>
      <c r="AU250" s="39">
        <f t="shared" si="298"/>
        <v>0</v>
      </c>
      <c r="AV250" s="39">
        <f t="shared" si="299"/>
        <v>0</v>
      </c>
      <c r="AW250" s="39">
        <f t="shared" si="300"/>
        <v>0</v>
      </c>
      <c r="AX250" s="39">
        <f t="shared" si="301"/>
        <v>0</v>
      </c>
    </row>
    <row r="251" spans="1:50" ht="15.75">
      <c r="A251" s="108"/>
      <c r="B251" s="109"/>
      <c r="C251" s="110"/>
      <c r="D251" s="41" t="s">
        <v>49</v>
      </c>
      <c r="E251" s="42">
        <f t="shared" si="391"/>
        <v>76343.7</v>
      </c>
      <c r="F251" s="42">
        <f t="shared" si="359"/>
        <v>0</v>
      </c>
      <c r="G251" s="26"/>
      <c r="H251" s="52">
        <f>H43+H49+H54+H69</f>
        <v>0</v>
      </c>
      <c r="I251" s="52">
        <f>I43+I49+I54+I69</f>
        <v>0</v>
      </c>
      <c r="J251" s="26"/>
      <c r="K251" s="52">
        <f>K43+K49+K54+K69</f>
        <v>0</v>
      </c>
      <c r="L251" s="52">
        <f>L43+L49+L54+L69</f>
        <v>0</v>
      </c>
      <c r="M251" s="26"/>
      <c r="N251" s="52">
        <f>N43+N49+N54+N69</f>
        <v>47.3</v>
      </c>
      <c r="O251" s="52">
        <f>O43+O49+O54+O69</f>
        <v>0</v>
      </c>
      <c r="P251" s="26"/>
      <c r="Q251" s="52">
        <f>Q43+Q49+Q54+Q69</f>
        <v>0</v>
      </c>
      <c r="R251" s="52">
        <f>R43+R49+R54+R69</f>
        <v>0</v>
      </c>
      <c r="S251" s="26"/>
      <c r="T251" s="52">
        <f>T43+T49+T54+T69</f>
        <v>0</v>
      </c>
      <c r="U251" s="52">
        <f>U43+U49+U54+U69</f>
        <v>0</v>
      </c>
      <c r="V251" s="26"/>
      <c r="W251" s="52">
        <f>W43+W49+W54+W69</f>
        <v>5000</v>
      </c>
      <c r="X251" s="52">
        <f>X43+X49+X54+X69</f>
        <v>0</v>
      </c>
      <c r="Y251" s="26"/>
      <c r="Z251" s="52">
        <f>Z43+Z49+Z54+Z69</f>
        <v>15293.3</v>
      </c>
      <c r="AA251" s="52">
        <f>AA43+AA49+AA54+AA69</f>
        <v>0</v>
      </c>
      <c r="AB251" s="26"/>
      <c r="AC251" s="52">
        <f>AC43+AC49+AC54+AC69</f>
        <v>15293.3</v>
      </c>
      <c r="AD251" s="52">
        <f>AD43+AD49+AD54+AD69</f>
        <v>0</v>
      </c>
      <c r="AE251" s="26"/>
      <c r="AF251" s="52">
        <f>AF43+AF49+AF54+AF69</f>
        <v>15293.4</v>
      </c>
      <c r="AG251" s="52">
        <f>AG43+AG49+AG54+AG69</f>
        <v>0</v>
      </c>
      <c r="AH251" s="26"/>
      <c r="AI251" s="52">
        <f>AI43+AI49+AI54+AI69</f>
        <v>25416.400000000001</v>
      </c>
      <c r="AJ251" s="52">
        <f>AJ43+AJ49+AJ54+AJ69</f>
        <v>0</v>
      </c>
      <c r="AK251" s="26"/>
      <c r="AL251" s="52">
        <f>AL43+AL49+AL54+AL69</f>
        <v>0</v>
      </c>
      <c r="AM251" s="52">
        <f>AM43+AM49+AM54+AM69</f>
        <v>0</v>
      </c>
      <c r="AN251" s="26"/>
      <c r="AO251" s="52">
        <f>AO43+AO49+AO54+AO69</f>
        <v>0</v>
      </c>
      <c r="AP251" s="52">
        <f>AP43+AP49+AP54+AP69</f>
        <v>0</v>
      </c>
      <c r="AQ251" s="23" t="e">
        <f t="shared" si="416"/>
        <v>#DIV/0!</v>
      </c>
      <c r="AR251" s="36"/>
      <c r="AS251" s="36"/>
      <c r="AT251" s="90">
        <f t="shared" si="304"/>
        <v>0</v>
      </c>
      <c r="AU251" s="39">
        <f t="shared" si="298"/>
        <v>47.3</v>
      </c>
      <c r="AV251" s="39">
        <f t="shared" si="299"/>
        <v>5000</v>
      </c>
      <c r="AW251" s="39">
        <f t="shared" si="300"/>
        <v>45880</v>
      </c>
      <c r="AX251" s="39">
        <f t="shared" si="301"/>
        <v>25416.400000000001</v>
      </c>
    </row>
    <row r="252" spans="1:50" ht="15.75">
      <c r="A252" s="108"/>
      <c r="B252" s="109"/>
      <c r="C252" s="110"/>
      <c r="D252" s="41" t="s">
        <v>24</v>
      </c>
      <c r="E252" s="42">
        <f t="shared" si="391"/>
        <v>0</v>
      </c>
      <c r="F252" s="42">
        <f t="shared" si="359"/>
        <v>0</v>
      </c>
      <c r="G252" s="26"/>
      <c r="H252" s="52">
        <f>H44+H50+H55+H70</f>
        <v>0</v>
      </c>
      <c r="I252" s="52">
        <f>I44+I50+I55+I70</f>
        <v>0</v>
      </c>
      <c r="J252" s="26"/>
      <c r="K252" s="52">
        <f>K44+K50+K55+K70</f>
        <v>0</v>
      </c>
      <c r="L252" s="52">
        <f>L44+L50+L55+L70</f>
        <v>0</v>
      </c>
      <c r="M252" s="26"/>
      <c r="N252" s="52">
        <f>N44+N50+N55+N70</f>
        <v>0</v>
      </c>
      <c r="O252" s="52">
        <f>O44+O50+O55+O70</f>
        <v>0</v>
      </c>
      <c r="P252" s="26"/>
      <c r="Q252" s="52">
        <f>Q44+Q50+Q55+Q70</f>
        <v>0</v>
      </c>
      <c r="R252" s="52">
        <f>R44+R50+R55+R70</f>
        <v>0</v>
      </c>
      <c r="S252" s="26"/>
      <c r="T252" s="52">
        <f>T44+T50+T55+T70</f>
        <v>0</v>
      </c>
      <c r="U252" s="52">
        <f>U44+U50+U55+U70</f>
        <v>0</v>
      </c>
      <c r="V252" s="26"/>
      <c r="W252" s="52">
        <f>W44+W50+W55+W70</f>
        <v>0</v>
      </c>
      <c r="X252" s="52">
        <f>X44+X50+X55+X70</f>
        <v>0</v>
      </c>
      <c r="Y252" s="26"/>
      <c r="Z252" s="52">
        <f>Z44+Z50+Z55+Z70</f>
        <v>0</v>
      </c>
      <c r="AA252" s="52">
        <f>AA44+AA50+AA55+AA70</f>
        <v>0</v>
      </c>
      <c r="AB252" s="26"/>
      <c r="AC252" s="52">
        <f>AC44+AC50+AC55+AC70</f>
        <v>0</v>
      </c>
      <c r="AD252" s="52">
        <f>AD44+AD50+AD55+AD70</f>
        <v>0</v>
      </c>
      <c r="AE252" s="26"/>
      <c r="AF252" s="52">
        <f>AF44+AF50+AF55+AF70</f>
        <v>0</v>
      </c>
      <c r="AG252" s="52">
        <f>AG44+AG50+AG55+AG70</f>
        <v>0</v>
      </c>
      <c r="AH252" s="26"/>
      <c r="AI252" s="52">
        <f>AI44+AI50+AI55+AI70</f>
        <v>0</v>
      </c>
      <c r="AJ252" s="52">
        <f>AJ44+AJ50+AJ55+AJ70</f>
        <v>0</v>
      </c>
      <c r="AK252" s="26"/>
      <c r="AL252" s="52">
        <f>AL44+AL50+AL55+AL70</f>
        <v>0</v>
      </c>
      <c r="AM252" s="52">
        <f>AM44+AM50+AM55+AM70</f>
        <v>0</v>
      </c>
      <c r="AN252" s="26"/>
      <c r="AO252" s="52">
        <f>AO44+AO50+AO55+AO70</f>
        <v>0</v>
      </c>
      <c r="AP252" s="52">
        <f>AP44+AP50+AP55+AP70</f>
        <v>0</v>
      </c>
      <c r="AQ252" s="26"/>
      <c r="AR252" s="36"/>
      <c r="AS252" s="36"/>
      <c r="AT252" s="90"/>
      <c r="AU252" s="39">
        <f t="shared" si="298"/>
        <v>0</v>
      </c>
      <c r="AV252" s="39">
        <f t="shared" si="299"/>
        <v>0</v>
      </c>
      <c r="AW252" s="39">
        <f t="shared" si="300"/>
        <v>0</v>
      </c>
      <c r="AX252" s="39">
        <f t="shared" si="301"/>
        <v>0</v>
      </c>
    </row>
    <row r="253" spans="1:50" ht="15.75">
      <c r="A253" s="111"/>
      <c r="B253" s="112"/>
      <c r="C253" s="113"/>
      <c r="D253" s="41" t="s">
        <v>142</v>
      </c>
      <c r="E253" s="42"/>
      <c r="F253" s="42">
        <f t="shared" si="359"/>
        <v>4399.2</v>
      </c>
      <c r="G253" s="26"/>
      <c r="H253" s="52"/>
      <c r="I253" s="52"/>
      <c r="J253" s="26"/>
      <c r="K253" s="52"/>
      <c r="L253" s="52"/>
      <c r="M253" s="26"/>
      <c r="N253" s="52"/>
      <c r="O253" s="52">
        <f>O45</f>
        <v>4399.2</v>
      </c>
      <c r="P253" s="26"/>
      <c r="Q253" s="52"/>
      <c r="R253" s="52"/>
      <c r="S253" s="26"/>
      <c r="T253" s="52"/>
      <c r="U253" s="52"/>
      <c r="V253" s="26"/>
      <c r="W253" s="52"/>
      <c r="X253" s="52"/>
      <c r="Y253" s="26"/>
      <c r="Z253" s="52"/>
      <c r="AA253" s="52"/>
      <c r="AB253" s="26"/>
      <c r="AC253" s="52"/>
      <c r="AD253" s="52"/>
      <c r="AE253" s="26"/>
      <c r="AF253" s="52"/>
      <c r="AG253" s="52"/>
      <c r="AH253" s="26"/>
      <c r="AI253" s="52"/>
      <c r="AJ253" s="52"/>
      <c r="AK253" s="26"/>
      <c r="AL253" s="52"/>
      <c r="AM253" s="52"/>
      <c r="AN253" s="26"/>
      <c r="AO253" s="52"/>
      <c r="AP253" s="52"/>
      <c r="AQ253" s="26"/>
      <c r="AR253" s="36"/>
      <c r="AS253" s="36"/>
      <c r="AT253" s="90"/>
      <c r="AU253" s="39"/>
      <c r="AV253" s="39"/>
      <c r="AW253" s="39"/>
      <c r="AX253" s="39"/>
    </row>
    <row r="254" spans="1:50" ht="12.75" customHeight="1">
      <c r="A254" s="105" t="s">
        <v>130</v>
      </c>
      <c r="B254" s="106"/>
      <c r="C254" s="107"/>
      <c r="D254" s="41" t="s">
        <v>4</v>
      </c>
      <c r="E254" s="42">
        <f>H254+K254+N254+Q254+T254+W254+Z254+AC254+AF254+AI254+AL254+AO254</f>
        <v>1720108.5999999999</v>
      </c>
      <c r="F254" s="42">
        <f t="shared" si="359"/>
        <v>291385.05009999999</v>
      </c>
      <c r="G254" s="26">
        <f>F254/E254*100</f>
        <v>16.939921706106233</v>
      </c>
      <c r="H254" s="52">
        <f>H255+H256+H257+H258</f>
        <v>36476.300000000003</v>
      </c>
      <c r="I254" s="52">
        <f>I255+I256+I257+I258</f>
        <v>36114.9</v>
      </c>
      <c r="J254" s="26">
        <f>I254/H254*100</f>
        <v>99.009219685110608</v>
      </c>
      <c r="K254" s="52">
        <f>K255+K256+K257+K258</f>
        <v>133186.29999999999</v>
      </c>
      <c r="L254" s="52">
        <f>L255+L256+L257+L258</f>
        <v>130330.1505</v>
      </c>
      <c r="M254" s="26">
        <f>L254/K254*100</f>
        <v>97.855523053046753</v>
      </c>
      <c r="N254" s="52">
        <f>N255+N256+N257+N258</f>
        <v>125232.09999999999</v>
      </c>
      <c r="O254" s="52">
        <f>O255+O256+O257+O258</f>
        <v>124939.99960000001</v>
      </c>
      <c r="P254" s="26">
        <f>O254/N254*100</f>
        <v>99.766752773450278</v>
      </c>
      <c r="Q254" s="52">
        <f>Q255+Q256+Q257+Q258</f>
        <v>146307.20000000001</v>
      </c>
      <c r="R254" s="52">
        <f>R255+R256+R257+R258</f>
        <v>0</v>
      </c>
      <c r="S254" s="26">
        <f>R254/Q254*100</f>
        <v>0</v>
      </c>
      <c r="T254" s="52">
        <f>T255+T256+T257+T258</f>
        <v>190026.5</v>
      </c>
      <c r="U254" s="52">
        <f>U255+U256+U257+U258</f>
        <v>0</v>
      </c>
      <c r="V254" s="26">
        <f>U254/T254*100</f>
        <v>0</v>
      </c>
      <c r="W254" s="52">
        <f>W255+W256+W257+W258</f>
        <v>233058.5</v>
      </c>
      <c r="X254" s="52">
        <f>X255+X256+X257+X258</f>
        <v>0</v>
      </c>
      <c r="Y254" s="26">
        <f>X254/W254*100</f>
        <v>0</v>
      </c>
      <c r="Z254" s="52">
        <f>Z255+Z256+Z257+Z258</f>
        <v>133955.70000000001</v>
      </c>
      <c r="AA254" s="52">
        <f>AA255+AA256+AA257+AA258</f>
        <v>0</v>
      </c>
      <c r="AB254" s="26">
        <f>AA254/Z254*100</f>
        <v>0</v>
      </c>
      <c r="AC254" s="52">
        <f>AC255+AC256+AC257+AC258</f>
        <v>72460</v>
      </c>
      <c r="AD254" s="52">
        <f>AD255+AD256+AD257+AD258</f>
        <v>0</v>
      </c>
      <c r="AE254" s="26">
        <f>AD254/AC254*100</f>
        <v>0</v>
      </c>
      <c r="AF254" s="52">
        <f>AF255+AF256+AF257+AF258</f>
        <v>88818.5</v>
      </c>
      <c r="AG254" s="52">
        <f>AG255+AG256+AG257+AG258</f>
        <v>0</v>
      </c>
      <c r="AH254" s="26">
        <f>AG254/AF254*100</f>
        <v>0</v>
      </c>
      <c r="AI254" s="52">
        <f>AI255+AI256+AI257+AI258</f>
        <v>178167.00000000003</v>
      </c>
      <c r="AJ254" s="52">
        <f>AJ255+AJ256+AJ257+AJ258</f>
        <v>0</v>
      </c>
      <c r="AK254" s="26">
        <f>AJ254/AI254*100</f>
        <v>0</v>
      </c>
      <c r="AL254" s="52">
        <f>AL255+AL256+AL257+AL258</f>
        <v>123188.8</v>
      </c>
      <c r="AM254" s="52">
        <f>AM255+AM256+AM257+AM258</f>
        <v>0</v>
      </c>
      <c r="AN254" s="26">
        <f>AM254/AL254*100</f>
        <v>0</v>
      </c>
      <c r="AO254" s="52">
        <f>AO255+AO256+AO257+AO258</f>
        <v>259231.7</v>
      </c>
      <c r="AP254" s="47"/>
      <c r="AQ254" s="23">
        <f t="shared" ref="AQ254" si="417">AP254/AO254</f>
        <v>0</v>
      </c>
      <c r="AR254" s="36"/>
      <c r="AS254" s="36"/>
      <c r="AT254" s="90">
        <f t="shared" si="304"/>
        <v>0.98809863351223348</v>
      </c>
      <c r="AU254" s="39">
        <f t="shared" si="298"/>
        <v>294894.69999999995</v>
      </c>
      <c r="AV254" s="39">
        <f t="shared" si="299"/>
        <v>569392.19999999995</v>
      </c>
      <c r="AW254" s="39">
        <f t="shared" si="300"/>
        <v>295234.2</v>
      </c>
      <c r="AX254" s="39">
        <f t="shared" si="301"/>
        <v>560587.5</v>
      </c>
    </row>
    <row r="255" spans="1:50" ht="15.75">
      <c r="A255" s="108"/>
      <c r="B255" s="109"/>
      <c r="C255" s="110"/>
      <c r="D255" s="41" t="s">
        <v>23</v>
      </c>
      <c r="E255" s="42">
        <f t="shared" ref="E255:E258" si="418">H255+K255+N255+Q255+T255+W255+Z255+AC255+AF255+AI255+AL255+AO255</f>
        <v>12145.1</v>
      </c>
      <c r="F255" s="42">
        <f t="shared" si="359"/>
        <v>0</v>
      </c>
      <c r="G255" s="26"/>
      <c r="H255" s="52">
        <f t="shared" ref="H255:I258" si="419">H243-H249</f>
        <v>0</v>
      </c>
      <c r="I255" s="52">
        <f t="shared" si="419"/>
        <v>0</v>
      </c>
      <c r="J255" s="26"/>
      <c r="K255" s="52">
        <f t="shared" ref="K255:L258" si="420">K243-K249</f>
        <v>0</v>
      </c>
      <c r="L255" s="52">
        <f t="shared" si="420"/>
        <v>0</v>
      </c>
      <c r="M255" s="26"/>
      <c r="N255" s="52">
        <f t="shared" ref="N255:O258" si="421">N243-N249</f>
        <v>0</v>
      </c>
      <c r="O255" s="52">
        <f t="shared" si="421"/>
        <v>0</v>
      </c>
      <c r="P255" s="26"/>
      <c r="Q255" s="52">
        <f t="shared" ref="Q255:R258" si="422">Q243-Q249</f>
        <v>0</v>
      </c>
      <c r="R255" s="52">
        <f t="shared" si="422"/>
        <v>0</v>
      </c>
      <c r="S255" s="26"/>
      <c r="T255" s="52">
        <f t="shared" ref="T255:U258" si="423">T243-T249</f>
        <v>0</v>
      </c>
      <c r="U255" s="52">
        <f t="shared" si="423"/>
        <v>0</v>
      </c>
      <c r="V255" s="26"/>
      <c r="W255" s="52">
        <f t="shared" ref="W255:X258" si="424">W243-W249</f>
        <v>0</v>
      </c>
      <c r="X255" s="52">
        <f t="shared" si="424"/>
        <v>0</v>
      </c>
      <c r="Y255" s="26"/>
      <c r="Z255" s="52">
        <f t="shared" ref="Z255:AA258" si="425">Z243-Z249</f>
        <v>0</v>
      </c>
      <c r="AA255" s="52">
        <f t="shared" si="425"/>
        <v>0</v>
      </c>
      <c r="AB255" s="26"/>
      <c r="AC255" s="52">
        <f t="shared" ref="AC255:AD258" si="426">AC243-AC249</f>
        <v>0</v>
      </c>
      <c r="AD255" s="52">
        <f t="shared" si="426"/>
        <v>0</v>
      </c>
      <c r="AE255" s="26"/>
      <c r="AF255" s="52">
        <f t="shared" ref="AF255:AG258" si="427">AF243-AF249</f>
        <v>0</v>
      </c>
      <c r="AG255" s="52">
        <f t="shared" si="427"/>
        <v>0</v>
      </c>
      <c r="AH255" s="26"/>
      <c r="AI255" s="52">
        <f t="shared" ref="AI255:AJ258" si="428">AI243-AI249</f>
        <v>12145.1</v>
      </c>
      <c r="AJ255" s="52">
        <f t="shared" si="428"/>
        <v>0</v>
      </c>
      <c r="AK255" s="26"/>
      <c r="AL255" s="52">
        <f t="shared" ref="AL255:AM258" si="429">AL243-AL249</f>
        <v>0</v>
      </c>
      <c r="AM255" s="52">
        <f t="shared" si="429"/>
        <v>0</v>
      </c>
      <c r="AN255" s="26"/>
      <c r="AO255" s="52">
        <f t="shared" ref="AO255:AP258" si="430">AO243-AO249</f>
        <v>0</v>
      </c>
      <c r="AP255" s="52">
        <f t="shared" si="430"/>
        <v>0</v>
      </c>
      <c r="AQ255" s="23"/>
      <c r="AR255" s="36"/>
      <c r="AS255" s="36"/>
      <c r="AT255" s="90"/>
      <c r="AU255" s="39">
        <f t="shared" si="298"/>
        <v>0</v>
      </c>
      <c r="AV255" s="39">
        <f t="shared" si="299"/>
        <v>0</v>
      </c>
      <c r="AW255" s="39">
        <f t="shared" si="300"/>
        <v>0</v>
      </c>
      <c r="AX255" s="39">
        <f t="shared" si="301"/>
        <v>12145.1</v>
      </c>
    </row>
    <row r="256" spans="1:50" ht="26.25" customHeight="1">
      <c r="A256" s="108"/>
      <c r="B256" s="109"/>
      <c r="C256" s="110"/>
      <c r="D256" s="41" t="s">
        <v>5</v>
      </c>
      <c r="E256" s="42">
        <f t="shared" si="418"/>
        <v>1371884.5</v>
      </c>
      <c r="F256" s="42">
        <f t="shared" si="359"/>
        <v>222201.7501</v>
      </c>
      <c r="G256" s="26">
        <f>F256/E256*100</f>
        <v>16.196826343617118</v>
      </c>
      <c r="H256" s="52">
        <f t="shared" si="419"/>
        <v>29104</v>
      </c>
      <c r="I256" s="52">
        <f t="shared" si="419"/>
        <v>29076.1</v>
      </c>
      <c r="J256" s="26">
        <f>I256/H256*100</f>
        <v>99.904136888400217</v>
      </c>
      <c r="K256" s="52">
        <f t="shared" si="420"/>
        <v>98361</v>
      </c>
      <c r="L256" s="52">
        <f t="shared" si="420"/>
        <v>96357.950500000006</v>
      </c>
      <c r="M256" s="26">
        <f>L256/K256*100</f>
        <v>97.963573469159527</v>
      </c>
      <c r="N256" s="52">
        <f t="shared" si="421"/>
        <v>97374.399999999994</v>
      </c>
      <c r="O256" s="52">
        <f t="shared" si="421"/>
        <v>96767.699600000007</v>
      </c>
      <c r="P256" s="26">
        <f>O256/N256*100</f>
        <v>99.376940551109954</v>
      </c>
      <c r="Q256" s="52">
        <f t="shared" si="422"/>
        <v>113023.1</v>
      </c>
      <c r="R256" s="52">
        <f t="shared" si="422"/>
        <v>0</v>
      </c>
      <c r="S256" s="26">
        <f>R256/Q256*100</f>
        <v>0</v>
      </c>
      <c r="T256" s="52">
        <f t="shared" si="423"/>
        <v>157245.4</v>
      </c>
      <c r="U256" s="52">
        <f t="shared" si="423"/>
        <v>0</v>
      </c>
      <c r="V256" s="26">
        <f>U256/T256*100</f>
        <v>0</v>
      </c>
      <c r="W256" s="52">
        <f t="shared" si="424"/>
        <v>204934.1</v>
      </c>
      <c r="X256" s="52">
        <f t="shared" si="424"/>
        <v>0</v>
      </c>
      <c r="Y256" s="26">
        <f>X256/W256*100</f>
        <v>0</v>
      </c>
      <c r="Z256" s="52">
        <f t="shared" si="425"/>
        <v>105168.8</v>
      </c>
      <c r="AA256" s="52">
        <f t="shared" si="425"/>
        <v>0</v>
      </c>
      <c r="AB256" s="26">
        <f>AA256/Z256*100</f>
        <v>0</v>
      </c>
      <c r="AC256" s="52">
        <f t="shared" si="426"/>
        <v>52538</v>
      </c>
      <c r="AD256" s="52">
        <f t="shared" si="426"/>
        <v>0</v>
      </c>
      <c r="AE256" s="26">
        <f>AD256/AC256*100</f>
        <v>0</v>
      </c>
      <c r="AF256" s="52">
        <f t="shared" si="427"/>
        <v>60196.6</v>
      </c>
      <c r="AG256" s="52">
        <f t="shared" si="427"/>
        <v>0</v>
      </c>
      <c r="AH256" s="26">
        <f>AG256/AF256*100</f>
        <v>0</v>
      </c>
      <c r="AI256" s="52">
        <f t="shared" si="428"/>
        <v>137351.30000000002</v>
      </c>
      <c r="AJ256" s="52">
        <f t="shared" si="428"/>
        <v>0</v>
      </c>
      <c r="AK256" s="26">
        <f>AJ256/AI256*100</f>
        <v>0</v>
      </c>
      <c r="AL256" s="52">
        <f t="shared" si="429"/>
        <v>97475.8</v>
      </c>
      <c r="AM256" s="52">
        <f t="shared" si="429"/>
        <v>0</v>
      </c>
      <c r="AN256" s="26">
        <f>AM256/AL256*100</f>
        <v>0</v>
      </c>
      <c r="AO256" s="52">
        <f t="shared" si="430"/>
        <v>219112.00000000003</v>
      </c>
      <c r="AP256" s="52">
        <f t="shared" si="430"/>
        <v>0</v>
      </c>
      <c r="AQ256" s="23">
        <f t="shared" ref="AQ256:AQ257" si="431">AP256/AO256</f>
        <v>0</v>
      </c>
      <c r="AR256" s="36"/>
      <c r="AS256" s="36"/>
      <c r="AT256" s="90">
        <f t="shared" si="304"/>
        <v>0.98826873804146431</v>
      </c>
      <c r="AU256" s="39">
        <f t="shared" si="298"/>
        <v>224839.4</v>
      </c>
      <c r="AV256" s="39">
        <f t="shared" si="299"/>
        <v>475202.6</v>
      </c>
      <c r="AW256" s="39">
        <f t="shared" si="300"/>
        <v>217903.4</v>
      </c>
      <c r="AX256" s="39">
        <f t="shared" si="301"/>
        <v>453939.10000000009</v>
      </c>
    </row>
    <row r="257" spans="1:50" ht="15.75">
      <c r="A257" s="108"/>
      <c r="B257" s="109"/>
      <c r="C257" s="110"/>
      <c r="D257" s="41" t="s">
        <v>49</v>
      </c>
      <c r="E257" s="42">
        <f t="shared" si="418"/>
        <v>336079</v>
      </c>
      <c r="F257" s="42">
        <f t="shared" si="359"/>
        <v>69183.299999999988</v>
      </c>
      <c r="G257" s="26">
        <f t="shared" ref="G257" si="432">F257/E257*100</f>
        <v>20.585427830956409</v>
      </c>
      <c r="H257" s="52">
        <f t="shared" si="419"/>
        <v>7372.3</v>
      </c>
      <c r="I257" s="52">
        <f t="shared" si="419"/>
        <v>7038.8</v>
      </c>
      <c r="J257" s="26">
        <f t="shared" ref="J257" si="433">I257/H257*100</f>
        <v>95.476309971108066</v>
      </c>
      <c r="K257" s="52">
        <f t="shared" si="420"/>
        <v>34825.299999999996</v>
      </c>
      <c r="L257" s="52">
        <f t="shared" si="420"/>
        <v>33972.199999999997</v>
      </c>
      <c r="M257" s="26">
        <f t="shared" ref="M257" si="434">L257/K257*100</f>
        <v>97.550344146353368</v>
      </c>
      <c r="N257" s="52">
        <f t="shared" si="421"/>
        <v>27857.7</v>
      </c>
      <c r="O257" s="52">
        <f t="shared" si="421"/>
        <v>28172.299999999996</v>
      </c>
      <c r="P257" s="26">
        <f t="shared" ref="P257" si="435">O257/N257*100</f>
        <v>101.12931074711837</v>
      </c>
      <c r="Q257" s="52">
        <f t="shared" si="422"/>
        <v>33284.100000000006</v>
      </c>
      <c r="R257" s="52">
        <f t="shared" si="422"/>
        <v>0</v>
      </c>
      <c r="S257" s="26">
        <f t="shared" ref="S257" si="436">R257/Q257*100</f>
        <v>0</v>
      </c>
      <c r="T257" s="52">
        <f t="shared" si="423"/>
        <v>32781.1</v>
      </c>
      <c r="U257" s="52">
        <f t="shared" si="423"/>
        <v>0</v>
      </c>
      <c r="V257" s="26">
        <f t="shared" ref="V257" si="437">U257/T257*100</f>
        <v>0</v>
      </c>
      <c r="W257" s="52">
        <f t="shared" si="424"/>
        <v>28124.400000000001</v>
      </c>
      <c r="X257" s="52">
        <f t="shared" si="424"/>
        <v>0</v>
      </c>
      <c r="Y257" s="26">
        <f t="shared" ref="Y257" si="438">X257/W257*100</f>
        <v>0</v>
      </c>
      <c r="Z257" s="52">
        <f t="shared" si="425"/>
        <v>28786.899999999998</v>
      </c>
      <c r="AA257" s="52">
        <f t="shared" si="425"/>
        <v>0</v>
      </c>
      <c r="AB257" s="26">
        <f t="shared" ref="AB257" si="439">AA257/Z257*100</f>
        <v>0</v>
      </c>
      <c r="AC257" s="52">
        <f t="shared" si="426"/>
        <v>19922.000000000004</v>
      </c>
      <c r="AD257" s="52">
        <f t="shared" si="426"/>
        <v>0</v>
      </c>
      <c r="AE257" s="26">
        <f t="shared" ref="AE257" si="440">AD257/AC257*100</f>
        <v>0</v>
      </c>
      <c r="AF257" s="52">
        <f t="shared" si="427"/>
        <v>28621.9</v>
      </c>
      <c r="AG257" s="52">
        <f t="shared" si="427"/>
        <v>0</v>
      </c>
      <c r="AH257" s="26">
        <f t="shared" ref="AH257" si="441">AG257/AF257*100</f>
        <v>0</v>
      </c>
      <c r="AI257" s="52">
        <f t="shared" si="428"/>
        <v>28670.600000000006</v>
      </c>
      <c r="AJ257" s="52">
        <f t="shared" si="428"/>
        <v>0</v>
      </c>
      <c r="AK257" s="26">
        <f t="shared" ref="AK257" si="442">AJ257/AI257*100</f>
        <v>0</v>
      </c>
      <c r="AL257" s="52">
        <f t="shared" si="429"/>
        <v>25713</v>
      </c>
      <c r="AM257" s="52">
        <f t="shared" si="429"/>
        <v>0</v>
      </c>
      <c r="AN257" s="26">
        <f t="shared" ref="AN257" si="443">AM257/AL257*100</f>
        <v>0</v>
      </c>
      <c r="AO257" s="52">
        <f t="shared" si="430"/>
        <v>40119.699999999997</v>
      </c>
      <c r="AP257" s="52">
        <f t="shared" si="430"/>
        <v>0</v>
      </c>
      <c r="AQ257" s="23">
        <f t="shared" si="431"/>
        <v>0</v>
      </c>
      <c r="AR257" s="36"/>
      <c r="AS257" s="36"/>
      <c r="AT257" s="90">
        <f t="shared" si="304"/>
        <v>0.98755269051734818</v>
      </c>
      <c r="AU257" s="39">
        <f t="shared" si="298"/>
        <v>70055.3</v>
      </c>
      <c r="AV257" s="39">
        <f t="shared" si="299"/>
        <v>94189.6</v>
      </c>
      <c r="AW257" s="39">
        <f t="shared" si="300"/>
        <v>77330.8</v>
      </c>
      <c r="AX257" s="39">
        <f t="shared" si="301"/>
        <v>94503.3</v>
      </c>
    </row>
    <row r="258" spans="1:50" ht="15.75">
      <c r="A258" s="108"/>
      <c r="B258" s="109"/>
      <c r="C258" s="110"/>
      <c r="D258" s="41" t="s">
        <v>24</v>
      </c>
      <c r="E258" s="42">
        <f t="shared" si="418"/>
        <v>0</v>
      </c>
      <c r="F258" s="42">
        <f t="shared" si="359"/>
        <v>0</v>
      </c>
      <c r="G258" s="26"/>
      <c r="H258" s="52">
        <f t="shared" si="419"/>
        <v>0</v>
      </c>
      <c r="I258" s="52">
        <f t="shared" si="419"/>
        <v>0</v>
      </c>
      <c r="J258" s="26"/>
      <c r="K258" s="52">
        <f t="shared" si="420"/>
        <v>0</v>
      </c>
      <c r="L258" s="52">
        <f t="shared" si="420"/>
        <v>0</v>
      </c>
      <c r="M258" s="26"/>
      <c r="N258" s="52">
        <f t="shared" si="421"/>
        <v>0</v>
      </c>
      <c r="O258" s="52">
        <f t="shared" si="421"/>
        <v>0</v>
      </c>
      <c r="P258" s="26"/>
      <c r="Q258" s="52">
        <f t="shared" si="422"/>
        <v>0</v>
      </c>
      <c r="R258" s="52">
        <f t="shared" si="422"/>
        <v>0</v>
      </c>
      <c r="S258" s="26"/>
      <c r="T258" s="52">
        <f t="shared" si="423"/>
        <v>0</v>
      </c>
      <c r="U258" s="52">
        <f t="shared" si="423"/>
        <v>0</v>
      </c>
      <c r="V258" s="26"/>
      <c r="W258" s="52">
        <f t="shared" si="424"/>
        <v>0</v>
      </c>
      <c r="X258" s="52">
        <f t="shared" si="424"/>
        <v>0</v>
      </c>
      <c r="Y258" s="26"/>
      <c r="Z258" s="52">
        <f t="shared" si="425"/>
        <v>0</v>
      </c>
      <c r="AA258" s="52">
        <f t="shared" si="425"/>
        <v>0</v>
      </c>
      <c r="AB258" s="26"/>
      <c r="AC258" s="52">
        <f t="shared" si="426"/>
        <v>0</v>
      </c>
      <c r="AD258" s="52">
        <f t="shared" si="426"/>
        <v>0</v>
      </c>
      <c r="AE258" s="26"/>
      <c r="AF258" s="52">
        <f t="shared" si="427"/>
        <v>0</v>
      </c>
      <c r="AG258" s="52">
        <f t="shared" si="427"/>
        <v>0</v>
      </c>
      <c r="AH258" s="26"/>
      <c r="AI258" s="52">
        <f t="shared" si="428"/>
        <v>0</v>
      </c>
      <c r="AJ258" s="52">
        <f t="shared" si="428"/>
        <v>0</v>
      </c>
      <c r="AK258" s="26"/>
      <c r="AL258" s="52">
        <f t="shared" si="429"/>
        <v>0</v>
      </c>
      <c r="AM258" s="52">
        <f t="shared" si="429"/>
        <v>0</v>
      </c>
      <c r="AN258" s="26"/>
      <c r="AO258" s="52">
        <f t="shared" si="430"/>
        <v>0</v>
      </c>
      <c r="AP258" s="52">
        <f t="shared" si="430"/>
        <v>0</v>
      </c>
      <c r="AQ258" s="26"/>
      <c r="AR258" s="36"/>
      <c r="AS258" s="36"/>
      <c r="AT258" s="90"/>
      <c r="AU258" s="39">
        <f t="shared" si="298"/>
        <v>0</v>
      </c>
      <c r="AV258" s="39">
        <f t="shared" si="299"/>
        <v>0</v>
      </c>
      <c r="AW258" s="39">
        <f t="shared" si="300"/>
        <v>0</v>
      </c>
      <c r="AX258" s="39">
        <f t="shared" si="301"/>
        <v>0</v>
      </c>
    </row>
    <row r="259" spans="1:50" ht="15.75">
      <c r="A259" s="111"/>
      <c r="B259" s="112"/>
      <c r="C259" s="113"/>
      <c r="D259" s="41" t="s">
        <v>142</v>
      </c>
      <c r="E259" s="42"/>
      <c r="F259" s="42">
        <f t="shared" si="359"/>
        <v>40</v>
      </c>
      <c r="G259" s="26"/>
      <c r="H259" s="52"/>
      <c r="I259" s="52"/>
      <c r="J259" s="26"/>
      <c r="K259" s="52"/>
      <c r="L259" s="52"/>
      <c r="M259" s="26"/>
      <c r="N259" s="52"/>
      <c r="O259" s="52">
        <f>O215</f>
        <v>40</v>
      </c>
      <c r="P259" s="26"/>
      <c r="Q259" s="52"/>
      <c r="R259" s="52"/>
      <c r="S259" s="26"/>
      <c r="T259" s="52"/>
      <c r="U259" s="52"/>
      <c r="V259" s="26"/>
      <c r="W259" s="52"/>
      <c r="X259" s="52"/>
      <c r="Y259" s="26"/>
      <c r="Z259" s="52"/>
      <c r="AA259" s="52"/>
      <c r="AB259" s="26"/>
      <c r="AC259" s="52"/>
      <c r="AD259" s="52"/>
      <c r="AE259" s="26"/>
      <c r="AF259" s="52"/>
      <c r="AG259" s="52"/>
      <c r="AH259" s="26"/>
      <c r="AI259" s="52"/>
      <c r="AJ259" s="52"/>
      <c r="AK259" s="26"/>
      <c r="AL259" s="52"/>
      <c r="AM259" s="52"/>
      <c r="AN259" s="26"/>
      <c r="AO259" s="52"/>
      <c r="AP259" s="52"/>
      <c r="AQ259" s="26"/>
      <c r="AR259" s="36"/>
      <c r="AS259" s="36"/>
      <c r="AT259" s="90"/>
      <c r="AU259" s="39"/>
      <c r="AV259" s="39"/>
      <c r="AW259" s="39"/>
      <c r="AX259" s="39"/>
    </row>
    <row r="260" spans="1:50" ht="12" customHeight="1">
      <c r="A260" s="102" t="s">
        <v>131</v>
      </c>
      <c r="B260" s="103"/>
      <c r="C260" s="104"/>
      <c r="D260" s="41"/>
      <c r="E260" s="42"/>
      <c r="F260" s="42"/>
      <c r="G260" s="26"/>
      <c r="H260" s="52"/>
      <c r="I260" s="52"/>
      <c r="J260" s="26"/>
      <c r="K260" s="52"/>
      <c r="L260" s="52"/>
      <c r="M260" s="26"/>
      <c r="N260" s="52"/>
      <c r="O260" s="52"/>
      <c r="P260" s="26"/>
      <c r="Q260" s="52"/>
      <c r="R260" s="52"/>
      <c r="S260" s="26"/>
      <c r="T260" s="52"/>
      <c r="U260" s="52"/>
      <c r="V260" s="26"/>
      <c r="W260" s="52"/>
      <c r="X260" s="52"/>
      <c r="Y260" s="26"/>
      <c r="Z260" s="52"/>
      <c r="AA260" s="52"/>
      <c r="AB260" s="26"/>
      <c r="AC260" s="52"/>
      <c r="AD260" s="52"/>
      <c r="AE260" s="26"/>
      <c r="AF260" s="52"/>
      <c r="AG260" s="52"/>
      <c r="AH260" s="26"/>
      <c r="AI260" s="52"/>
      <c r="AJ260" s="52"/>
      <c r="AK260" s="26"/>
      <c r="AL260" s="52"/>
      <c r="AM260" s="52"/>
      <c r="AN260" s="26"/>
      <c r="AO260" s="52"/>
      <c r="AP260" s="47"/>
      <c r="AQ260" s="26"/>
      <c r="AR260" s="36"/>
      <c r="AS260" s="36"/>
      <c r="AT260" s="90"/>
      <c r="AU260" s="39">
        <f t="shared" si="298"/>
        <v>0</v>
      </c>
      <c r="AV260" s="39">
        <f t="shared" si="299"/>
        <v>0</v>
      </c>
      <c r="AW260" s="39">
        <f t="shared" si="300"/>
        <v>0</v>
      </c>
      <c r="AX260" s="39">
        <f t="shared" si="301"/>
        <v>0</v>
      </c>
    </row>
    <row r="261" spans="1:50" ht="12.75" customHeight="1">
      <c r="A261" s="105" t="s">
        <v>133</v>
      </c>
      <c r="B261" s="106"/>
      <c r="C261" s="107"/>
      <c r="D261" s="41" t="s">
        <v>4</v>
      </c>
      <c r="E261" s="42">
        <f>H261+K261+N261+Q261+T261+W261+Z261+AC261+AF261+AI261+AL261+AO261</f>
        <v>1716153.8000000003</v>
      </c>
      <c r="F261" s="42">
        <f t="shared" ref="F261:F277" si="444">I261+L261+O261+R261+U261+X261+AA261+AD261+AG261+AJ261+AM261+AP261</f>
        <v>291385.05009999999</v>
      </c>
      <c r="G261" s="26">
        <f>F261/E261*100</f>
        <v>16.978959001227043</v>
      </c>
      <c r="H261" s="52">
        <f>H262+H263+H264+H265</f>
        <v>36476.300000000003</v>
      </c>
      <c r="I261" s="52">
        <f>I262+I263+I264+I265</f>
        <v>36114.9</v>
      </c>
      <c r="J261" s="26">
        <f>I261/H261*100</f>
        <v>99.009219685110608</v>
      </c>
      <c r="K261" s="52">
        <f>K262+K263+K264+K265</f>
        <v>133129.70000000001</v>
      </c>
      <c r="L261" s="52">
        <f>L262+L263+L264+L265</f>
        <v>130330.1505</v>
      </c>
      <c r="M261" s="26">
        <f>L261/K261*100</f>
        <v>97.897126261082235</v>
      </c>
      <c r="N261" s="52">
        <f>N262+N263+N264+N265</f>
        <v>124762.3</v>
      </c>
      <c r="O261" s="52">
        <f>O262+O263+O264+O265</f>
        <v>124939.99960000001</v>
      </c>
      <c r="P261" s="26">
        <f>O261/N261*100</f>
        <v>100.14243052588803</v>
      </c>
      <c r="Q261" s="52">
        <f>Q262+Q263+Q264+Q265</f>
        <v>146307.20000000001</v>
      </c>
      <c r="R261" s="52">
        <f>R262+R263+R264+R265</f>
        <v>0</v>
      </c>
      <c r="S261" s="26">
        <f>R261/Q261*100</f>
        <v>0</v>
      </c>
      <c r="T261" s="52">
        <f>T262+T263+T264+T265</f>
        <v>187333.8</v>
      </c>
      <c r="U261" s="52">
        <f>U262+U263+U264+U265</f>
        <v>0</v>
      </c>
      <c r="V261" s="26">
        <f>U261/T261*100</f>
        <v>0</v>
      </c>
      <c r="W261" s="52">
        <f>W262+W263+W264+W265</f>
        <v>233058.5</v>
      </c>
      <c r="X261" s="52">
        <f>X262+X263+X264+X265</f>
        <v>0</v>
      </c>
      <c r="Y261" s="26">
        <f>X261/W261*100</f>
        <v>0</v>
      </c>
      <c r="Z261" s="52">
        <f>Z262+Z263+Z264+Z265</f>
        <v>133637.4</v>
      </c>
      <c r="AA261" s="52">
        <f>AA262+AA263+AA264+AA265</f>
        <v>0</v>
      </c>
      <c r="AB261" s="26">
        <f>AA261/Z261*100</f>
        <v>0</v>
      </c>
      <c r="AC261" s="52">
        <f>AC262+AC263+AC264+AC265</f>
        <v>72460</v>
      </c>
      <c r="AD261" s="52">
        <f>AD262+AD263+AD264+AD265</f>
        <v>0</v>
      </c>
      <c r="AE261" s="26">
        <f>AD261/AC261*100</f>
        <v>0</v>
      </c>
      <c r="AF261" s="52">
        <f>AF262+AF263+AF264+AF265</f>
        <v>88818.5</v>
      </c>
      <c r="AG261" s="52">
        <f>AG262+AG263+AG264+AG265</f>
        <v>0</v>
      </c>
      <c r="AH261" s="26">
        <f>AG261/AF261*100</f>
        <v>0</v>
      </c>
      <c r="AI261" s="52">
        <f>AI262+AI263+AI264+AI265</f>
        <v>178166.00000000003</v>
      </c>
      <c r="AJ261" s="52">
        <f>AJ262+AJ263+AJ264+AJ265</f>
        <v>0</v>
      </c>
      <c r="AK261" s="26">
        <f>AJ261/AI261*100</f>
        <v>0</v>
      </c>
      <c r="AL261" s="52">
        <f>AL262+AL263+AL264+AL265</f>
        <v>122933.2</v>
      </c>
      <c r="AM261" s="52">
        <f>AM262+AM263+AM264+AM265</f>
        <v>0</v>
      </c>
      <c r="AN261" s="26">
        <f>AM261/AL261*100</f>
        <v>0</v>
      </c>
      <c r="AO261" s="52">
        <f>AO262+AO263+AO264+AO265</f>
        <v>259070.90000000002</v>
      </c>
      <c r="AP261" s="47"/>
      <c r="AQ261" s="23">
        <f t="shared" ref="AQ261" si="445">AP261/AO261</f>
        <v>0</v>
      </c>
      <c r="AR261" s="36"/>
      <c r="AS261" s="36"/>
      <c r="AT261" s="90">
        <f t="shared" si="304"/>
        <v>0.98986558708937067</v>
      </c>
      <c r="AU261" s="39">
        <f t="shared" si="298"/>
        <v>294368.3</v>
      </c>
      <c r="AV261" s="39">
        <f t="shared" si="299"/>
        <v>566699.5</v>
      </c>
      <c r="AW261" s="39">
        <f t="shared" si="300"/>
        <v>294915.90000000002</v>
      </c>
      <c r="AX261" s="39">
        <f t="shared" si="301"/>
        <v>560170.10000000009</v>
      </c>
    </row>
    <row r="262" spans="1:50" ht="15.75">
      <c r="A262" s="108"/>
      <c r="B262" s="109"/>
      <c r="C262" s="110"/>
      <c r="D262" s="41" t="s">
        <v>23</v>
      </c>
      <c r="E262" s="42">
        <f t="shared" ref="E262:E265" si="446">H262+K262+N262+Q262+T262+W262+Z262+AC262+AF262+AI262+AL262+AO262</f>
        <v>12145.1</v>
      </c>
      <c r="F262" s="42">
        <f>I262+L262+O262+R262+U262+X262+AA262+AD262+AG262+AJ262+AM262+AP262</f>
        <v>0</v>
      </c>
      <c r="G262" s="26"/>
      <c r="H262" s="52">
        <f t="shared" ref="H262:AO262" si="447">H243-H268-H274</f>
        <v>0</v>
      </c>
      <c r="I262" s="52">
        <f t="shared" si="447"/>
        <v>0</v>
      </c>
      <c r="J262" s="52">
        <f t="shared" si="447"/>
        <v>0</v>
      </c>
      <c r="K262" s="52">
        <f t="shared" si="447"/>
        <v>0</v>
      </c>
      <c r="L262" s="52">
        <f t="shared" si="447"/>
        <v>0</v>
      </c>
      <c r="M262" s="52">
        <f t="shared" si="447"/>
        <v>0</v>
      </c>
      <c r="N262" s="52">
        <f t="shared" si="447"/>
        <v>0</v>
      </c>
      <c r="O262" s="52">
        <f t="shared" si="447"/>
        <v>0</v>
      </c>
      <c r="P262" s="52">
        <f t="shared" si="447"/>
        <v>0</v>
      </c>
      <c r="Q262" s="52">
        <f t="shared" si="447"/>
        <v>0</v>
      </c>
      <c r="R262" s="52">
        <f t="shared" si="447"/>
        <v>0</v>
      </c>
      <c r="S262" s="52">
        <f t="shared" si="447"/>
        <v>0</v>
      </c>
      <c r="T262" s="52">
        <f t="shared" si="447"/>
        <v>0</v>
      </c>
      <c r="U262" s="52">
        <f t="shared" si="447"/>
        <v>0</v>
      </c>
      <c r="V262" s="52">
        <f t="shared" si="447"/>
        <v>0</v>
      </c>
      <c r="W262" s="52">
        <f t="shared" si="447"/>
        <v>0</v>
      </c>
      <c r="X262" s="52">
        <f t="shared" si="447"/>
        <v>0</v>
      </c>
      <c r="Y262" s="52">
        <f t="shared" si="447"/>
        <v>0</v>
      </c>
      <c r="Z262" s="52">
        <f t="shared" si="447"/>
        <v>0</v>
      </c>
      <c r="AA262" s="52">
        <f t="shared" si="447"/>
        <v>0</v>
      </c>
      <c r="AB262" s="52">
        <f t="shared" si="447"/>
        <v>0</v>
      </c>
      <c r="AC262" s="52">
        <f t="shared" si="447"/>
        <v>0</v>
      </c>
      <c r="AD262" s="52">
        <f t="shared" si="447"/>
        <v>0</v>
      </c>
      <c r="AE262" s="52">
        <f t="shared" si="447"/>
        <v>0</v>
      </c>
      <c r="AF262" s="52">
        <f t="shared" si="447"/>
        <v>0</v>
      </c>
      <c r="AG262" s="52">
        <f t="shared" si="447"/>
        <v>0</v>
      </c>
      <c r="AH262" s="52">
        <f t="shared" si="447"/>
        <v>0</v>
      </c>
      <c r="AI262" s="52">
        <f t="shared" si="447"/>
        <v>12145.1</v>
      </c>
      <c r="AJ262" s="52">
        <f t="shared" si="447"/>
        <v>0</v>
      </c>
      <c r="AK262" s="52">
        <f t="shared" si="447"/>
        <v>0</v>
      </c>
      <c r="AL262" s="52">
        <f t="shared" si="447"/>
        <v>0</v>
      </c>
      <c r="AM262" s="52">
        <f t="shared" si="447"/>
        <v>0</v>
      </c>
      <c r="AN262" s="52">
        <f t="shared" si="447"/>
        <v>0</v>
      </c>
      <c r="AO262" s="52">
        <f t="shared" si="447"/>
        <v>0</v>
      </c>
      <c r="AP262" s="52"/>
      <c r="AQ262" s="23"/>
      <c r="AR262" s="36"/>
      <c r="AS262" s="36"/>
      <c r="AT262" s="90"/>
      <c r="AU262" s="39">
        <f t="shared" si="298"/>
        <v>0</v>
      </c>
      <c r="AV262" s="39">
        <f t="shared" si="299"/>
        <v>0</v>
      </c>
      <c r="AW262" s="39">
        <f t="shared" si="300"/>
        <v>0</v>
      </c>
      <c r="AX262" s="39">
        <f t="shared" si="301"/>
        <v>12145.1</v>
      </c>
    </row>
    <row r="263" spans="1:50" ht="25.5" customHeight="1">
      <c r="A263" s="108"/>
      <c r="B263" s="109"/>
      <c r="C263" s="110"/>
      <c r="D263" s="41" t="s">
        <v>5</v>
      </c>
      <c r="E263" s="42">
        <f t="shared" si="446"/>
        <v>1370479.6</v>
      </c>
      <c r="F263" s="42">
        <f t="shared" si="444"/>
        <v>222201.7501</v>
      </c>
      <c r="G263" s="26">
        <f>F263/E263*100</f>
        <v>16.21342996276632</v>
      </c>
      <c r="H263" s="52">
        <f t="shared" ref="H263:AO263" si="448">H244-H269-H275</f>
        <v>29104</v>
      </c>
      <c r="I263" s="52">
        <f t="shared" si="448"/>
        <v>29076.1</v>
      </c>
      <c r="J263" s="52">
        <f t="shared" si="448"/>
        <v>99.904136888400217</v>
      </c>
      <c r="K263" s="52">
        <f t="shared" si="448"/>
        <v>98361</v>
      </c>
      <c r="L263" s="52">
        <f t="shared" si="448"/>
        <v>96357.950500000006</v>
      </c>
      <c r="M263" s="52">
        <f t="shared" si="448"/>
        <v>97.963573469159527</v>
      </c>
      <c r="N263" s="52">
        <f t="shared" si="448"/>
        <v>97204.5</v>
      </c>
      <c r="O263" s="52">
        <f t="shared" si="448"/>
        <v>96767.699600000007</v>
      </c>
      <c r="P263" s="52">
        <f t="shared" si="448"/>
        <v>99.376940551109954</v>
      </c>
      <c r="Q263" s="52">
        <f t="shared" si="448"/>
        <v>113023.1</v>
      </c>
      <c r="R263" s="52">
        <f t="shared" si="448"/>
        <v>0</v>
      </c>
      <c r="S263" s="52">
        <f t="shared" si="448"/>
        <v>0</v>
      </c>
      <c r="T263" s="52">
        <f t="shared" si="448"/>
        <v>156301</v>
      </c>
      <c r="U263" s="52">
        <f t="shared" si="448"/>
        <v>0</v>
      </c>
      <c r="V263" s="52">
        <f t="shared" si="448"/>
        <v>0</v>
      </c>
      <c r="W263" s="52">
        <f t="shared" si="448"/>
        <v>204934.1</v>
      </c>
      <c r="X263" s="52">
        <f t="shared" si="448"/>
        <v>0</v>
      </c>
      <c r="Y263" s="52">
        <f t="shared" si="448"/>
        <v>0</v>
      </c>
      <c r="Z263" s="52">
        <f t="shared" si="448"/>
        <v>105048.1</v>
      </c>
      <c r="AA263" s="52">
        <f t="shared" si="448"/>
        <v>0</v>
      </c>
      <c r="AB263" s="52">
        <f t="shared" si="448"/>
        <v>0</v>
      </c>
      <c r="AC263" s="52">
        <f t="shared" si="448"/>
        <v>52538</v>
      </c>
      <c r="AD263" s="52">
        <f t="shared" si="448"/>
        <v>0</v>
      </c>
      <c r="AE263" s="52">
        <f t="shared" si="448"/>
        <v>0</v>
      </c>
      <c r="AF263" s="52">
        <f t="shared" si="448"/>
        <v>60196.6</v>
      </c>
      <c r="AG263" s="52">
        <f t="shared" si="448"/>
        <v>0</v>
      </c>
      <c r="AH263" s="52">
        <f t="shared" si="448"/>
        <v>0</v>
      </c>
      <c r="AI263" s="52">
        <f t="shared" si="448"/>
        <v>137351.30000000002</v>
      </c>
      <c r="AJ263" s="52">
        <f t="shared" si="448"/>
        <v>0</v>
      </c>
      <c r="AK263" s="52">
        <f t="shared" si="448"/>
        <v>0</v>
      </c>
      <c r="AL263" s="52">
        <f t="shared" si="448"/>
        <v>97359.5</v>
      </c>
      <c r="AM263" s="52">
        <f t="shared" si="448"/>
        <v>0</v>
      </c>
      <c r="AN263" s="52">
        <f t="shared" si="448"/>
        <v>0</v>
      </c>
      <c r="AO263" s="52">
        <f t="shared" si="448"/>
        <v>219058.40000000002</v>
      </c>
      <c r="AP263" s="52"/>
      <c r="AQ263" s="23">
        <f t="shared" ref="AQ263:AQ264" si="449">AP263/AO263</f>
        <v>0</v>
      </c>
      <c r="AR263" s="36"/>
      <c r="AS263" s="36"/>
      <c r="AT263" s="90">
        <f t="shared" si="304"/>
        <v>0.98901608852113887</v>
      </c>
      <c r="AU263" s="39">
        <f t="shared" si="298"/>
        <v>224669.5</v>
      </c>
      <c r="AV263" s="39">
        <f t="shared" si="299"/>
        <v>474258.19999999995</v>
      </c>
      <c r="AW263" s="39">
        <f t="shared" si="300"/>
        <v>217782.7</v>
      </c>
      <c r="AX263" s="39">
        <f t="shared" si="301"/>
        <v>453769.20000000007</v>
      </c>
    </row>
    <row r="264" spans="1:50" ht="15.75">
      <c r="A264" s="108"/>
      <c r="B264" s="109"/>
      <c r="C264" s="110"/>
      <c r="D264" s="41" t="s">
        <v>49</v>
      </c>
      <c r="E264" s="42">
        <f t="shared" si="446"/>
        <v>333529.10000000003</v>
      </c>
      <c r="F264" s="42">
        <f t="shared" si="444"/>
        <v>69183.299999999988</v>
      </c>
      <c r="G264" s="26">
        <f t="shared" ref="G264" si="450">F264/E264*100</f>
        <v>20.742807749009</v>
      </c>
      <c r="H264" s="52">
        <f t="shared" ref="H264:AO264" si="451">H245-H270-H276</f>
        <v>7372.3</v>
      </c>
      <c r="I264" s="52">
        <f t="shared" si="451"/>
        <v>7038.8</v>
      </c>
      <c r="J264" s="52">
        <f t="shared" si="451"/>
        <v>95.476309971108066</v>
      </c>
      <c r="K264" s="52">
        <f t="shared" si="451"/>
        <v>34768.699999999997</v>
      </c>
      <c r="L264" s="52">
        <f t="shared" si="451"/>
        <v>33972.199999999997</v>
      </c>
      <c r="M264" s="52">
        <f t="shared" si="451"/>
        <v>97.550344146353368</v>
      </c>
      <c r="N264" s="52">
        <f t="shared" si="451"/>
        <v>27557.8</v>
      </c>
      <c r="O264" s="52">
        <f t="shared" si="451"/>
        <v>28172.299999999996</v>
      </c>
      <c r="P264" s="52">
        <f t="shared" si="451"/>
        <v>100.95789285074358</v>
      </c>
      <c r="Q264" s="52">
        <f t="shared" si="451"/>
        <v>33284.100000000006</v>
      </c>
      <c r="R264" s="52">
        <f t="shared" si="451"/>
        <v>0</v>
      </c>
      <c r="S264" s="52">
        <f t="shared" si="451"/>
        <v>0</v>
      </c>
      <c r="T264" s="52">
        <f t="shared" si="451"/>
        <v>31032.799999999999</v>
      </c>
      <c r="U264" s="52">
        <f t="shared" si="451"/>
        <v>0</v>
      </c>
      <c r="V264" s="52">
        <f t="shared" si="451"/>
        <v>0</v>
      </c>
      <c r="W264" s="52">
        <f t="shared" si="451"/>
        <v>28124.400000000001</v>
      </c>
      <c r="X264" s="52">
        <f t="shared" si="451"/>
        <v>0</v>
      </c>
      <c r="Y264" s="52">
        <f t="shared" si="451"/>
        <v>0</v>
      </c>
      <c r="Z264" s="52">
        <f t="shared" si="451"/>
        <v>28589.3</v>
      </c>
      <c r="AA264" s="52">
        <f t="shared" si="451"/>
        <v>0</v>
      </c>
      <c r="AB264" s="52">
        <f t="shared" si="451"/>
        <v>0</v>
      </c>
      <c r="AC264" s="52">
        <f t="shared" si="451"/>
        <v>19922.000000000004</v>
      </c>
      <c r="AD264" s="52">
        <f t="shared" si="451"/>
        <v>0</v>
      </c>
      <c r="AE264" s="52">
        <f t="shared" si="451"/>
        <v>0</v>
      </c>
      <c r="AF264" s="52">
        <f t="shared" si="451"/>
        <v>28621.9</v>
      </c>
      <c r="AG264" s="52">
        <f t="shared" si="451"/>
        <v>0</v>
      </c>
      <c r="AH264" s="52">
        <f t="shared" si="451"/>
        <v>0</v>
      </c>
      <c r="AI264" s="52">
        <f t="shared" si="451"/>
        <v>28669.600000000006</v>
      </c>
      <c r="AJ264" s="52">
        <f t="shared" si="451"/>
        <v>0</v>
      </c>
      <c r="AK264" s="52">
        <f t="shared" si="451"/>
        <v>0</v>
      </c>
      <c r="AL264" s="52">
        <f t="shared" si="451"/>
        <v>25573.7</v>
      </c>
      <c r="AM264" s="52">
        <f t="shared" si="451"/>
        <v>0</v>
      </c>
      <c r="AN264" s="52">
        <f t="shared" si="451"/>
        <v>0</v>
      </c>
      <c r="AO264" s="52">
        <f t="shared" si="451"/>
        <v>40012.5</v>
      </c>
      <c r="AP264" s="52"/>
      <c r="AQ264" s="23">
        <f t="shared" si="449"/>
        <v>0</v>
      </c>
      <c r="AR264" s="36"/>
      <c r="AS264" s="36"/>
      <c r="AT264" s="90">
        <f t="shared" si="304"/>
        <v>0.99260388988045689</v>
      </c>
      <c r="AU264" s="39">
        <f t="shared" si="298"/>
        <v>69698.8</v>
      </c>
      <c r="AV264" s="39">
        <f t="shared" si="299"/>
        <v>92441.300000000017</v>
      </c>
      <c r="AW264" s="39">
        <f t="shared" si="300"/>
        <v>77133.200000000012</v>
      </c>
      <c r="AX264" s="39">
        <f t="shared" si="301"/>
        <v>94255.8</v>
      </c>
    </row>
    <row r="265" spans="1:50" ht="15.75">
      <c r="A265" s="108"/>
      <c r="B265" s="109"/>
      <c r="C265" s="110"/>
      <c r="D265" s="41" t="s">
        <v>24</v>
      </c>
      <c r="E265" s="42">
        <f t="shared" si="446"/>
        <v>0</v>
      </c>
      <c r="F265" s="42">
        <f t="shared" si="444"/>
        <v>0</v>
      </c>
      <c r="G265" s="26"/>
      <c r="H265" s="52">
        <f t="shared" ref="H265:AO265" si="452">H246-H271-H277</f>
        <v>0</v>
      </c>
      <c r="I265" s="52">
        <f t="shared" si="452"/>
        <v>0</v>
      </c>
      <c r="J265" s="52">
        <f t="shared" si="452"/>
        <v>0</v>
      </c>
      <c r="K265" s="52">
        <f t="shared" si="452"/>
        <v>0</v>
      </c>
      <c r="L265" s="52">
        <f t="shared" si="452"/>
        <v>0</v>
      </c>
      <c r="M265" s="52">
        <f t="shared" si="452"/>
        <v>0</v>
      </c>
      <c r="N265" s="52">
        <f t="shared" si="452"/>
        <v>0</v>
      </c>
      <c r="O265" s="52">
        <f t="shared" si="452"/>
        <v>0</v>
      </c>
      <c r="P265" s="52">
        <f t="shared" si="452"/>
        <v>0</v>
      </c>
      <c r="Q265" s="52">
        <f t="shared" si="452"/>
        <v>0</v>
      </c>
      <c r="R265" s="52">
        <f t="shared" si="452"/>
        <v>0</v>
      </c>
      <c r="S265" s="52">
        <f t="shared" si="452"/>
        <v>0</v>
      </c>
      <c r="T265" s="52">
        <f t="shared" si="452"/>
        <v>0</v>
      </c>
      <c r="U265" s="52">
        <f t="shared" si="452"/>
        <v>0</v>
      </c>
      <c r="V265" s="52">
        <f t="shared" si="452"/>
        <v>0</v>
      </c>
      <c r="W265" s="52">
        <f t="shared" si="452"/>
        <v>0</v>
      </c>
      <c r="X265" s="52">
        <f t="shared" si="452"/>
        <v>0</v>
      </c>
      <c r="Y265" s="52">
        <f t="shared" si="452"/>
        <v>0</v>
      </c>
      <c r="Z265" s="52">
        <f t="shared" si="452"/>
        <v>0</v>
      </c>
      <c r="AA265" s="52">
        <f t="shared" si="452"/>
        <v>0</v>
      </c>
      <c r="AB265" s="52">
        <f t="shared" si="452"/>
        <v>0</v>
      </c>
      <c r="AC265" s="52">
        <f t="shared" si="452"/>
        <v>0</v>
      </c>
      <c r="AD265" s="52">
        <f t="shared" si="452"/>
        <v>0</v>
      </c>
      <c r="AE265" s="52">
        <f t="shared" si="452"/>
        <v>0</v>
      </c>
      <c r="AF265" s="52">
        <f t="shared" si="452"/>
        <v>0</v>
      </c>
      <c r="AG265" s="52">
        <f t="shared" si="452"/>
        <v>0</v>
      </c>
      <c r="AH265" s="52">
        <f t="shared" si="452"/>
        <v>0</v>
      </c>
      <c r="AI265" s="52">
        <f t="shared" si="452"/>
        <v>0</v>
      </c>
      <c r="AJ265" s="52">
        <f t="shared" si="452"/>
        <v>0</v>
      </c>
      <c r="AK265" s="52">
        <f t="shared" si="452"/>
        <v>0</v>
      </c>
      <c r="AL265" s="52">
        <f t="shared" si="452"/>
        <v>0</v>
      </c>
      <c r="AM265" s="52">
        <f t="shared" si="452"/>
        <v>0</v>
      </c>
      <c r="AN265" s="52">
        <f t="shared" si="452"/>
        <v>0</v>
      </c>
      <c r="AO265" s="52">
        <f t="shared" si="452"/>
        <v>0</v>
      </c>
      <c r="AP265" s="52"/>
      <c r="AQ265" s="26"/>
      <c r="AR265" s="36"/>
      <c r="AS265" s="36"/>
      <c r="AT265" s="90"/>
      <c r="AU265" s="39">
        <f t="shared" si="298"/>
        <v>0</v>
      </c>
      <c r="AV265" s="39">
        <f t="shared" si="299"/>
        <v>0</v>
      </c>
      <c r="AW265" s="39">
        <f t="shared" si="300"/>
        <v>0</v>
      </c>
      <c r="AX265" s="39">
        <f t="shared" si="301"/>
        <v>0</v>
      </c>
    </row>
    <row r="266" spans="1:50" ht="15.75">
      <c r="A266" s="111"/>
      <c r="B266" s="112"/>
      <c r="C266" s="113"/>
      <c r="D266" s="41" t="s">
        <v>142</v>
      </c>
      <c r="E266" s="42"/>
      <c r="F266" s="42">
        <f t="shared" si="444"/>
        <v>40</v>
      </c>
      <c r="G266" s="26"/>
      <c r="H266" s="52"/>
      <c r="I266" s="52"/>
      <c r="J266" s="52"/>
      <c r="K266" s="52"/>
      <c r="L266" s="52"/>
      <c r="M266" s="52"/>
      <c r="N266" s="52"/>
      <c r="O266" s="52">
        <f>O215</f>
        <v>40</v>
      </c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26"/>
      <c r="AR266" s="36"/>
      <c r="AS266" s="36"/>
      <c r="AT266" s="90"/>
      <c r="AU266" s="39"/>
      <c r="AV266" s="39"/>
      <c r="AW266" s="39"/>
      <c r="AX266" s="39"/>
    </row>
    <row r="267" spans="1:50" ht="15.75" customHeight="1">
      <c r="A267" s="105" t="s">
        <v>132</v>
      </c>
      <c r="B267" s="106"/>
      <c r="C267" s="107"/>
      <c r="D267" s="41" t="s">
        <v>4</v>
      </c>
      <c r="E267" s="42">
        <f>H267+K267+N267+Q267+T267+W267+Z267+AC267+AF267+AI267+AL267+AO267</f>
        <v>76343.7</v>
      </c>
      <c r="F267" s="42">
        <f t="shared" si="444"/>
        <v>0</v>
      </c>
      <c r="G267" s="26"/>
      <c r="H267" s="52">
        <f>H268+H269+H270+H271</f>
        <v>0</v>
      </c>
      <c r="I267" s="52">
        <f>I268+I269+I270+I271</f>
        <v>0</v>
      </c>
      <c r="J267" s="26"/>
      <c r="K267" s="52">
        <f>K268+K269+K270+K271</f>
        <v>0</v>
      </c>
      <c r="L267" s="52">
        <f>L268+L269+L270+L271</f>
        <v>0</v>
      </c>
      <c r="M267" s="26"/>
      <c r="N267" s="52">
        <f>N268+N269+N270+N271</f>
        <v>46.3</v>
      </c>
      <c r="O267" s="52">
        <f>O268+O269+O270+O271</f>
        <v>0</v>
      </c>
      <c r="P267" s="26"/>
      <c r="Q267" s="52">
        <f>Q268+Q269+Q270+Q271</f>
        <v>0</v>
      </c>
      <c r="R267" s="52">
        <f>R268+R269+R270+R271</f>
        <v>0</v>
      </c>
      <c r="S267" s="26"/>
      <c r="T267" s="52">
        <f>T268+T269+T270+T271</f>
        <v>0</v>
      </c>
      <c r="U267" s="52">
        <f>U268+U269+U270+U271</f>
        <v>0</v>
      </c>
      <c r="V267" s="26"/>
      <c r="W267" s="52">
        <f>W268+W269+W270+W271</f>
        <v>5000</v>
      </c>
      <c r="X267" s="52">
        <f>X268+X269+X270+X271</f>
        <v>0</v>
      </c>
      <c r="Y267" s="26"/>
      <c r="Z267" s="52">
        <f>Z268+Z269+Z270+Z271</f>
        <v>15293.3</v>
      </c>
      <c r="AA267" s="52">
        <f>AA268+AA269+AA270+AA271</f>
        <v>0</v>
      </c>
      <c r="AB267" s="26"/>
      <c r="AC267" s="52">
        <f>AC268+AC269+AC270+AC271</f>
        <v>15293.3</v>
      </c>
      <c r="AD267" s="52">
        <f>AD268+AD269+AD270+AD271</f>
        <v>0</v>
      </c>
      <c r="AE267" s="26"/>
      <c r="AF267" s="52">
        <f>AF268+AF269+AF270+AF271</f>
        <v>15293.4</v>
      </c>
      <c r="AG267" s="52">
        <f>AG268+AG269+AG270+AG271</f>
        <v>0</v>
      </c>
      <c r="AH267" s="26"/>
      <c r="AI267" s="52">
        <f>AI268+AI269+AI270+AI271</f>
        <v>25417.4</v>
      </c>
      <c r="AJ267" s="52">
        <f>AJ268+AJ269+AJ270+AJ271</f>
        <v>0</v>
      </c>
      <c r="AK267" s="26"/>
      <c r="AL267" s="52">
        <f>AL268+AL269+AL270+AL271</f>
        <v>0</v>
      </c>
      <c r="AM267" s="52">
        <f>AM268+AM269+AM270+AM271</f>
        <v>0</v>
      </c>
      <c r="AN267" s="26"/>
      <c r="AO267" s="52">
        <f>AO268+AO269+AO270+AO271</f>
        <v>0</v>
      </c>
      <c r="AP267" s="47"/>
      <c r="AQ267" s="23" t="e">
        <f t="shared" ref="AQ267" si="453">AP267/AO267</f>
        <v>#DIV/0!</v>
      </c>
      <c r="AR267" s="36"/>
      <c r="AS267" s="36"/>
      <c r="AT267" s="90">
        <f t="shared" si="304"/>
        <v>0</v>
      </c>
      <c r="AU267" s="39">
        <f t="shared" si="298"/>
        <v>46.3</v>
      </c>
      <c r="AV267" s="39">
        <f t="shared" si="299"/>
        <v>5000</v>
      </c>
      <c r="AW267" s="39">
        <f t="shared" si="300"/>
        <v>45880</v>
      </c>
      <c r="AX267" s="39">
        <f t="shared" si="301"/>
        <v>25417.4</v>
      </c>
    </row>
    <row r="268" spans="1:50" ht="14.25" customHeight="1">
      <c r="A268" s="108"/>
      <c r="B268" s="109"/>
      <c r="C268" s="110"/>
      <c r="D268" s="41" t="s">
        <v>23</v>
      </c>
      <c r="E268" s="42">
        <f t="shared" ref="E268:E271" si="454">H268+K268+N268+Q268+T268+W268+Z268+AC268+AF268+AI268+AL268+AO268</f>
        <v>0</v>
      </c>
      <c r="F268" s="42">
        <f t="shared" si="444"/>
        <v>0</v>
      </c>
      <c r="G268" s="26"/>
      <c r="H268" s="52"/>
      <c r="I268" s="52"/>
      <c r="J268" s="26"/>
      <c r="K268" s="52"/>
      <c r="L268" s="52"/>
      <c r="M268" s="26"/>
      <c r="N268" s="52"/>
      <c r="O268" s="52"/>
      <c r="P268" s="26"/>
      <c r="Q268" s="52"/>
      <c r="R268" s="52"/>
      <c r="S268" s="26"/>
      <c r="T268" s="52"/>
      <c r="U268" s="52"/>
      <c r="V268" s="26"/>
      <c r="W268" s="52"/>
      <c r="X268" s="52"/>
      <c r="Y268" s="26"/>
      <c r="Z268" s="52"/>
      <c r="AA268" s="52"/>
      <c r="AB268" s="26"/>
      <c r="AC268" s="52"/>
      <c r="AD268" s="52"/>
      <c r="AE268" s="26"/>
      <c r="AF268" s="52"/>
      <c r="AG268" s="52"/>
      <c r="AH268" s="26"/>
      <c r="AI268" s="52"/>
      <c r="AJ268" s="52"/>
      <c r="AK268" s="26"/>
      <c r="AL268" s="52"/>
      <c r="AM268" s="52"/>
      <c r="AN268" s="26"/>
      <c r="AO268" s="52"/>
      <c r="AP268" s="47"/>
      <c r="AQ268" s="23"/>
      <c r="AR268" s="36"/>
      <c r="AS268" s="36"/>
      <c r="AT268" s="90"/>
      <c r="AU268" s="39">
        <f t="shared" si="298"/>
        <v>0</v>
      </c>
      <c r="AV268" s="39">
        <f t="shared" si="299"/>
        <v>0</v>
      </c>
      <c r="AW268" s="39">
        <f t="shared" si="300"/>
        <v>0</v>
      </c>
      <c r="AX268" s="39">
        <f t="shared" si="301"/>
        <v>0</v>
      </c>
    </row>
    <row r="269" spans="1:50" ht="23.25" customHeight="1">
      <c r="A269" s="108"/>
      <c r="B269" s="109"/>
      <c r="C269" s="110"/>
      <c r="D269" s="41" t="s">
        <v>5</v>
      </c>
      <c r="E269" s="42">
        <f t="shared" si="454"/>
        <v>0</v>
      </c>
      <c r="F269" s="42">
        <f t="shared" si="444"/>
        <v>0</v>
      </c>
      <c r="G269" s="26"/>
      <c r="H269" s="52"/>
      <c r="I269" s="52"/>
      <c r="J269" s="26"/>
      <c r="K269" s="52"/>
      <c r="L269" s="52"/>
      <c r="M269" s="26"/>
      <c r="N269" s="52"/>
      <c r="O269" s="52"/>
      <c r="P269" s="26"/>
      <c r="Q269" s="52"/>
      <c r="R269" s="52"/>
      <c r="S269" s="26"/>
      <c r="T269" s="52"/>
      <c r="U269" s="52"/>
      <c r="V269" s="26"/>
      <c r="W269" s="52"/>
      <c r="X269" s="52"/>
      <c r="Y269" s="26"/>
      <c r="Z269" s="52"/>
      <c r="AA269" s="52"/>
      <c r="AB269" s="26"/>
      <c r="AC269" s="52"/>
      <c r="AD269" s="52"/>
      <c r="AE269" s="26"/>
      <c r="AF269" s="52"/>
      <c r="AG269" s="52"/>
      <c r="AH269" s="26"/>
      <c r="AI269" s="52"/>
      <c r="AJ269" s="52"/>
      <c r="AK269" s="26"/>
      <c r="AL269" s="52"/>
      <c r="AM269" s="52"/>
      <c r="AN269" s="26"/>
      <c r="AO269" s="52"/>
      <c r="AP269" s="47"/>
      <c r="AQ269" s="23" t="e">
        <f t="shared" ref="AQ269:AQ270" si="455">AP269/AO269</f>
        <v>#DIV/0!</v>
      </c>
      <c r="AR269" s="36"/>
      <c r="AS269" s="36"/>
      <c r="AT269" s="90"/>
      <c r="AU269" s="39">
        <f t="shared" si="298"/>
        <v>0</v>
      </c>
      <c r="AV269" s="39">
        <f t="shared" si="299"/>
        <v>0</v>
      </c>
      <c r="AW269" s="39">
        <f t="shared" si="300"/>
        <v>0</v>
      </c>
      <c r="AX269" s="39">
        <f t="shared" si="301"/>
        <v>0</v>
      </c>
    </row>
    <row r="270" spans="1:50" ht="14.25" customHeight="1">
      <c r="A270" s="108"/>
      <c r="B270" s="109"/>
      <c r="C270" s="110"/>
      <c r="D270" s="41" t="s">
        <v>49</v>
      </c>
      <c r="E270" s="42">
        <f t="shared" si="454"/>
        <v>76343.7</v>
      </c>
      <c r="F270" s="42">
        <f t="shared" si="444"/>
        <v>0</v>
      </c>
      <c r="G270" s="26"/>
      <c r="H270" s="52"/>
      <c r="I270" s="52"/>
      <c r="J270" s="26"/>
      <c r="K270" s="52"/>
      <c r="L270" s="52"/>
      <c r="M270" s="26"/>
      <c r="N270" s="52">
        <v>46.3</v>
      </c>
      <c r="O270" s="52"/>
      <c r="P270" s="26"/>
      <c r="Q270" s="52"/>
      <c r="R270" s="52"/>
      <c r="S270" s="26"/>
      <c r="T270" s="52"/>
      <c r="U270" s="52"/>
      <c r="V270" s="26"/>
      <c r="W270" s="52">
        <v>5000</v>
      </c>
      <c r="X270" s="52"/>
      <c r="Y270" s="26"/>
      <c r="Z270" s="52">
        <v>15293.3</v>
      </c>
      <c r="AA270" s="52"/>
      <c r="AB270" s="26"/>
      <c r="AC270" s="52">
        <v>15293.3</v>
      </c>
      <c r="AD270" s="52"/>
      <c r="AE270" s="26"/>
      <c r="AF270" s="52">
        <v>15293.4</v>
      </c>
      <c r="AG270" s="52"/>
      <c r="AH270" s="26"/>
      <c r="AI270" s="52">
        <v>25417.4</v>
      </c>
      <c r="AJ270" s="52"/>
      <c r="AK270" s="26"/>
      <c r="AL270" s="52"/>
      <c r="AM270" s="52"/>
      <c r="AN270" s="26"/>
      <c r="AO270" s="52"/>
      <c r="AP270" s="47"/>
      <c r="AQ270" s="23" t="e">
        <f t="shared" si="455"/>
        <v>#DIV/0!</v>
      </c>
      <c r="AR270" s="36"/>
      <c r="AS270" s="36"/>
      <c r="AT270" s="90">
        <f t="shared" si="304"/>
        <v>0</v>
      </c>
      <c r="AU270" s="39">
        <f t="shared" si="298"/>
        <v>46.3</v>
      </c>
      <c r="AV270" s="39">
        <f t="shared" si="299"/>
        <v>5000</v>
      </c>
      <c r="AW270" s="39">
        <f t="shared" si="300"/>
        <v>45880</v>
      </c>
      <c r="AX270" s="39">
        <f t="shared" si="301"/>
        <v>25417.4</v>
      </c>
    </row>
    <row r="271" spans="1:50" ht="14.25" customHeight="1">
      <c r="A271" s="108"/>
      <c r="B271" s="109"/>
      <c r="C271" s="110"/>
      <c r="D271" s="41" t="s">
        <v>24</v>
      </c>
      <c r="E271" s="42">
        <f t="shared" si="454"/>
        <v>0</v>
      </c>
      <c r="F271" s="42">
        <f t="shared" si="444"/>
        <v>0</v>
      </c>
      <c r="G271" s="26"/>
      <c r="H271" s="52"/>
      <c r="I271" s="52"/>
      <c r="J271" s="26"/>
      <c r="K271" s="52"/>
      <c r="L271" s="52"/>
      <c r="M271" s="26"/>
      <c r="N271" s="52"/>
      <c r="O271" s="52"/>
      <c r="P271" s="26"/>
      <c r="Q271" s="52"/>
      <c r="R271" s="52"/>
      <c r="S271" s="26"/>
      <c r="T271" s="52"/>
      <c r="U271" s="52"/>
      <c r="V271" s="26"/>
      <c r="W271" s="52"/>
      <c r="X271" s="52"/>
      <c r="Y271" s="26"/>
      <c r="Z271" s="52"/>
      <c r="AA271" s="52"/>
      <c r="AB271" s="26"/>
      <c r="AC271" s="52"/>
      <c r="AD271" s="52"/>
      <c r="AE271" s="26"/>
      <c r="AF271" s="52"/>
      <c r="AG271" s="52"/>
      <c r="AH271" s="26"/>
      <c r="AI271" s="52"/>
      <c r="AJ271" s="52"/>
      <c r="AK271" s="26"/>
      <c r="AL271" s="52"/>
      <c r="AM271" s="52"/>
      <c r="AN271" s="26"/>
      <c r="AO271" s="52"/>
      <c r="AP271" s="47"/>
      <c r="AQ271" s="26"/>
      <c r="AR271" s="36"/>
      <c r="AS271" s="36"/>
      <c r="AT271" s="90"/>
      <c r="AU271" s="39">
        <f t="shared" si="298"/>
        <v>0</v>
      </c>
      <c r="AV271" s="39">
        <f t="shared" si="299"/>
        <v>0</v>
      </c>
      <c r="AW271" s="39">
        <f t="shared" si="300"/>
        <v>0</v>
      </c>
      <c r="AX271" s="39">
        <f t="shared" si="301"/>
        <v>0</v>
      </c>
    </row>
    <row r="272" spans="1:50" ht="14.25" customHeight="1">
      <c r="A272" s="111"/>
      <c r="B272" s="112"/>
      <c r="C272" s="113"/>
      <c r="D272" s="41" t="s">
        <v>142</v>
      </c>
      <c r="E272" s="42"/>
      <c r="F272" s="42">
        <f t="shared" si="444"/>
        <v>4399.2</v>
      </c>
      <c r="G272" s="26"/>
      <c r="H272" s="52"/>
      <c r="I272" s="52"/>
      <c r="J272" s="26"/>
      <c r="K272" s="52"/>
      <c r="L272" s="52"/>
      <c r="M272" s="26"/>
      <c r="N272" s="52"/>
      <c r="O272" s="52">
        <f>O45</f>
        <v>4399.2</v>
      </c>
      <c r="P272" s="26"/>
      <c r="Q272" s="52"/>
      <c r="R272" s="52"/>
      <c r="S272" s="26"/>
      <c r="T272" s="52"/>
      <c r="U272" s="52"/>
      <c r="V272" s="26"/>
      <c r="W272" s="52"/>
      <c r="X272" s="52"/>
      <c r="Y272" s="26"/>
      <c r="Z272" s="52"/>
      <c r="AA272" s="52"/>
      <c r="AB272" s="26"/>
      <c r="AC272" s="52"/>
      <c r="AD272" s="52"/>
      <c r="AE272" s="26"/>
      <c r="AF272" s="52"/>
      <c r="AG272" s="52"/>
      <c r="AH272" s="26"/>
      <c r="AI272" s="52"/>
      <c r="AJ272" s="52"/>
      <c r="AK272" s="26"/>
      <c r="AL272" s="52"/>
      <c r="AM272" s="52"/>
      <c r="AN272" s="26"/>
      <c r="AO272" s="52"/>
      <c r="AP272" s="47"/>
      <c r="AQ272" s="26"/>
      <c r="AR272" s="36"/>
      <c r="AS272" s="36"/>
      <c r="AT272" s="90"/>
      <c r="AU272" s="39"/>
      <c r="AV272" s="39"/>
      <c r="AW272" s="39"/>
      <c r="AX272" s="39"/>
    </row>
    <row r="273" spans="1:73" ht="14.25" customHeight="1">
      <c r="A273" s="100" t="s">
        <v>137</v>
      </c>
      <c r="B273" s="100"/>
      <c r="C273" s="100"/>
      <c r="D273" s="41" t="s">
        <v>4</v>
      </c>
      <c r="E273" s="42">
        <f>H273+K273+N273+Q273+T273+W273+Z273+AC273+AF273+AI273+AL273+AO273</f>
        <v>3954.8</v>
      </c>
      <c r="F273" s="42">
        <f t="shared" si="444"/>
        <v>0</v>
      </c>
      <c r="G273" s="26">
        <f>F273/E273*100</f>
        <v>0</v>
      </c>
      <c r="H273" s="52">
        <f>H274+H275+H276+H277</f>
        <v>0</v>
      </c>
      <c r="I273" s="52">
        <f>I274+I275+I276+I277</f>
        <v>0</v>
      </c>
      <c r="J273" s="26"/>
      <c r="K273" s="52">
        <f>K274+K275+K276+K277</f>
        <v>56.6</v>
      </c>
      <c r="L273" s="52">
        <f>L274+L275+L276+L277</f>
        <v>0</v>
      </c>
      <c r="M273" s="26"/>
      <c r="N273" s="52">
        <f>N274+N275+N276+N277</f>
        <v>470.79999999999995</v>
      </c>
      <c r="O273" s="52">
        <f>O274+O275+O276+O277</f>
        <v>0</v>
      </c>
      <c r="P273" s="26">
        <f>O273/N273*100</f>
        <v>0</v>
      </c>
      <c r="Q273" s="52">
        <f>Q274+Q275+Q276+Q277</f>
        <v>0</v>
      </c>
      <c r="R273" s="52">
        <f>R274+R275+R276+R277</f>
        <v>0</v>
      </c>
      <c r="S273" s="26"/>
      <c r="T273" s="52">
        <f>T274+T275+T276+T277</f>
        <v>2692.7</v>
      </c>
      <c r="U273" s="52">
        <f>U274+U275+U276+U277</f>
        <v>0</v>
      </c>
      <c r="V273" s="26"/>
      <c r="W273" s="52">
        <f>W274+W275+W276+W277</f>
        <v>0</v>
      </c>
      <c r="X273" s="52">
        <f>X274+X275+X276+X277</f>
        <v>0</v>
      </c>
      <c r="Y273" s="26"/>
      <c r="Z273" s="52">
        <f>Z274+Z275+Z276+Z277</f>
        <v>318.3</v>
      </c>
      <c r="AA273" s="52">
        <f>AA274+AA275+AA276+AA277</f>
        <v>0</v>
      </c>
      <c r="AB273" s="26"/>
      <c r="AC273" s="52">
        <f>AC274+AC275+AC276+AC277</f>
        <v>0</v>
      </c>
      <c r="AD273" s="52">
        <f>AD274+AD275+AD276+AD277</f>
        <v>0</v>
      </c>
      <c r="AE273" s="26"/>
      <c r="AF273" s="52">
        <f>AF274+AF275+AF276+AF277</f>
        <v>0</v>
      </c>
      <c r="AG273" s="52">
        <f>AG274+AG275+AG276+AG277</f>
        <v>0</v>
      </c>
      <c r="AH273" s="26"/>
      <c r="AI273" s="52">
        <f>AI274+AI275+AI276+AI277</f>
        <v>0</v>
      </c>
      <c r="AJ273" s="52">
        <f>AJ274+AJ275+AJ276+AJ277</f>
        <v>0</v>
      </c>
      <c r="AK273" s="26"/>
      <c r="AL273" s="52">
        <f>AL274+AL275+AL276+AL277</f>
        <v>255.60000000000002</v>
      </c>
      <c r="AM273" s="52">
        <f>AM274+AM275+AM276+AM277</f>
        <v>0</v>
      </c>
      <c r="AN273" s="26">
        <f>AM273/AL273*100</f>
        <v>0</v>
      </c>
      <c r="AO273" s="52">
        <f>AO274+AO275+AO276+AO277</f>
        <v>160.80000000000001</v>
      </c>
      <c r="AP273" s="47"/>
      <c r="AQ273" s="23">
        <f t="shared" ref="AQ273" si="456">AP273/AO273</f>
        <v>0</v>
      </c>
      <c r="AR273" s="36"/>
      <c r="AS273" s="36"/>
      <c r="AT273" s="90">
        <f t="shared" si="304"/>
        <v>0</v>
      </c>
      <c r="AU273" s="39">
        <f t="shared" si="298"/>
        <v>527.4</v>
      </c>
      <c r="AV273" s="39">
        <f t="shared" si="299"/>
        <v>2692.7</v>
      </c>
      <c r="AW273" s="39">
        <f t="shared" si="300"/>
        <v>318.3</v>
      </c>
      <c r="AX273" s="39">
        <f t="shared" si="301"/>
        <v>416.40000000000003</v>
      </c>
    </row>
    <row r="274" spans="1:73" ht="14.25" customHeight="1">
      <c r="A274" s="100"/>
      <c r="B274" s="100"/>
      <c r="C274" s="100"/>
      <c r="D274" s="41" t="s">
        <v>23</v>
      </c>
      <c r="E274" s="42">
        <f t="shared" ref="E274:E277" si="457">H274+K274+N274+Q274+T274+W274+Z274+AC274+AF274+AI274+AL274+AO274</f>
        <v>0</v>
      </c>
      <c r="F274" s="42">
        <f t="shared" si="444"/>
        <v>0</v>
      </c>
      <c r="G274" s="26"/>
      <c r="H274" s="52"/>
      <c r="I274" s="52"/>
      <c r="J274" s="26"/>
      <c r="K274" s="52"/>
      <c r="L274" s="52"/>
      <c r="M274" s="26"/>
      <c r="N274" s="52"/>
      <c r="O274" s="52"/>
      <c r="P274" s="26"/>
      <c r="Q274" s="52"/>
      <c r="R274" s="52"/>
      <c r="S274" s="26"/>
      <c r="T274" s="52"/>
      <c r="U274" s="52"/>
      <c r="V274" s="26"/>
      <c r="W274" s="52"/>
      <c r="X274" s="52"/>
      <c r="Y274" s="26"/>
      <c r="Z274" s="52"/>
      <c r="AA274" s="52"/>
      <c r="AB274" s="26"/>
      <c r="AC274" s="52"/>
      <c r="AD274" s="52"/>
      <c r="AE274" s="26"/>
      <c r="AF274" s="52"/>
      <c r="AG274" s="52"/>
      <c r="AH274" s="26"/>
      <c r="AI274" s="52"/>
      <c r="AJ274" s="52"/>
      <c r="AK274" s="26"/>
      <c r="AL274" s="52"/>
      <c r="AM274" s="52">
        <f>AM57+AM98+AM154+AM190+AM222+AM243+AM268</f>
        <v>0</v>
      </c>
      <c r="AN274" s="26"/>
      <c r="AO274" s="52"/>
      <c r="AP274" s="47"/>
      <c r="AQ274" s="23"/>
      <c r="AR274" s="36"/>
      <c r="AS274" s="36"/>
      <c r="AT274" s="90"/>
      <c r="AU274" s="39">
        <f t="shared" si="298"/>
        <v>0</v>
      </c>
      <c r="AV274" s="39">
        <f t="shared" si="299"/>
        <v>0</v>
      </c>
      <c r="AW274" s="39">
        <f t="shared" si="300"/>
        <v>0</v>
      </c>
      <c r="AX274" s="39">
        <f t="shared" si="301"/>
        <v>0</v>
      </c>
    </row>
    <row r="275" spans="1:73" ht="26.25" customHeight="1">
      <c r="A275" s="100"/>
      <c r="B275" s="100"/>
      <c r="C275" s="100"/>
      <c r="D275" s="41" t="s">
        <v>5</v>
      </c>
      <c r="E275" s="42">
        <f t="shared" si="457"/>
        <v>1404.8999999999999</v>
      </c>
      <c r="F275" s="42">
        <f t="shared" si="444"/>
        <v>0</v>
      </c>
      <c r="G275" s="26">
        <f>F275/E275*100</f>
        <v>0</v>
      </c>
      <c r="H275" s="52"/>
      <c r="I275" s="52"/>
      <c r="J275" s="26"/>
      <c r="K275" s="52"/>
      <c r="L275" s="52"/>
      <c r="M275" s="26"/>
      <c r="N275" s="52">
        <v>169.9</v>
      </c>
      <c r="O275" s="52"/>
      <c r="P275" s="26">
        <f>O275/N275*100</f>
        <v>0</v>
      </c>
      <c r="Q275" s="52"/>
      <c r="R275" s="52"/>
      <c r="S275" s="26"/>
      <c r="T275" s="52">
        <v>944.4</v>
      </c>
      <c r="U275" s="52"/>
      <c r="V275" s="26"/>
      <c r="W275" s="52"/>
      <c r="X275" s="52"/>
      <c r="Y275" s="26"/>
      <c r="Z275" s="52">
        <v>120.7</v>
      </c>
      <c r="AA275" s="52"/>
      <c r="AB275" s="26"/>
      <c r="AC275" s="52"/>
      <c r="AD275" s="52"/>
      <c r="AE275" s="26"/>
      <c r="AF275" s="52"/>
      <c r="AG275" s="52"/>
      <c r="AH275" s="26"/>
      <c r="AI275" s="52"/>
      <c r="AJ275" s="52"/>
      <c r="AK275" s="26"/>
      <c r="AL275" s="52">
        <v>116.3</v>
      </c>
      <c r="AM275" s="52">
        <f>AM58+AM99+AM155+AM191+AM223+AM244+AM269</f>
        <v>0</v>
      </c>
      <c r="AN275" s="26">
        <f>AM275/AL275*100</f>
        <v>0</v>
      </c>
      <c r="AO275" s="52">
        <v>53.6</v>
      </c>
      <c r="AP275" s="47"/>
      <c r="AQ275" s="23">
        <f t="shared" ref="AQ275:AQ276" si="458">AP275/AO275</f>
        <v>0</v>
      </c>
      <c r="AR275" s="36"/>
      <c r="AS275" s="36"/>
      <c r="AT275" s="90">
        <f t="shared" si="304"/>
        <v>0</v>
      </c>
      <c r="AU275" s="39">
        <f t="shared" si="298"/>
        <v>169.9</v>
      </c>
      <c r="AV275" s="39">
        <f t="shared" si="299"/>
        <v>944.4</v>
      </c>
      <c r="AW275" s="39">
        <f t="shared" si="300"/>
        <v>120.7</v>
      </c>
      <c r="AX275" s="39">
        <f t="shared" si="301"/>
        <v>169.9</v>
      </c>
    </row>
    <row r="276" spans="1:73" ht="14.25" customHeight="1">
      <c r="A276" s="100"/>
      <c r="B276" s="100"/>
      <c r="C276" s="100"/>
      <c r="D276" s="41" t="s">
        <v>49</v>
      </c>
      <c r="E276" s="42">
        <f t="shared" si="457"/>
        <v>2549.9</v>
      </c>
      <c r="F276" s="42">
        <f t="shared" si="444"/>
        <v>0</v>
      </c>
      <c r="G276" s="26">
        <f t="shared" ref="G276" si="459">F276/E276*100</f>
        <v>0</v>
      </c>
      <c r="H276" s="52"/>
      <c r="I276" s="52"/>
      <c r="J276" s="26"/>
      <c r="K276" s="52">
        <v>56.6</v>
      </c>
      <c r="L276" s="52"/>
      <c r="M276" s="26"/>
      <c r="N276" s="52">
        <v>300.89999999999998</v>
      </c>
      <c r="O276" s="52"/>
      <c r="P276" s="26">
        <f t="shared" ref="P276" si="460">O276/N276*100</f>
        <v>0</v>
      </c>
      <c r="Q276" s="52"/>
      <c r="R276" s="52"/>
      <c r="S276" s="26"/>
      <c r="T276" s="52">
        <v>1748.3</v>
      </c>
      <c r="U276" s="52"/>
      <c r="V276" s="26"/>
      <c r="W276" s="52"/>
      <c r="X276" s="52"/>
      <c r="Y276" s="26"/>
      <c r="Z276" s="52">
        <v>197.6</v>
      </c>
      <c r="AA276" s="52"/>
      <c r="AB276" s="26"/>
      <c r="AC276" s="52"/>
      <c r="AD276" s="52"/>
      <c r="AE276" s="26"/>
      <c r="AF276" s="52"/>
      <c r="AG276" s="52"/>
      <c r="AH276" s="26"/>
      <c r="AI276" s="52"/>
      <c r="AJ276" s="52"/>
      <c r="AK276" s="26"/>
      <c r="AL276" s="52">
        <v>139.30000000000001</v>
      </c>
      <c r="AM276" s="52">
        <f>AM59+AM100+AM156+AM192+AM224+AM245+AM270</f>
        <v>0</v>
      </c>
      <c r="AN276" s="26">
        <f t="shared" ref="AN276" si="461">AM276/AL276*100</f>
        <v>0</v>
      </c>
      <c r="AO276" s="52">
        <f>106.5+0.7</f>
        <v>107.2</v>
      </c>
      <c r="AP276" s="47"/>
      <c r="AQ276" s="23">
        <f t="shared" si="458"/>
        <v>0</v>
      </c>
      <c r="AR276" s="36"/>
      <c r="AS276" s="36"/>
      <c r="AT276" s="90">
        <f t="shared" si="304"/>
        <v>0</v>
      </c>
      <c r="AU276" s="39">
        <f t="shared" si="298"/>
        <v>357.5</v>
      </c>
      <c r="AV276" s="39">
        <f t="shared" si="299"/>
        <v>1748.3</v>
      </c>
      <c r="AW276" s="39">
        <f t="shared" si="300"/>
        <v>197.6</v>
      </c>
      <c r="AX276" s="39">
        <f t="shared" si="301"/>
        <v>246.5</v>
      </c>
    </row>
    <row r="277" spans="1:73" ht="14.25" customHeight="1">
      <c r="A277" s="100"/>
      <c r="B277" s="100"/>
      <c r="C277" s="100"/>
      <c r="D277" s="41" t="s">
        <v>24</v>
      </c>
      <c r="E277" s="42">
        <f t="shared" si="457"/>
        <v>0</v>
      </c>
      <c r="F277" s="42">
        <f t="shared" si="444"/>
        <v>0</v>
      </c>
      <c r="G277" s="26"/>
      <c r="H277" s="52"/>
      <c r="I277" s="52"/>
      <c r="J277" s="26"/>
      <c r="K277" s="52"/>
      <c r="L277" s="52"/>
      <c r="M277" s="26"/>
      <c r="N277" s="52"/>
      <c r="O277" s="52"/>
      <c r="P277" s="26"/>
      <c r="Q277" s="52"/>
      <c r="R277" s="52"/>
      <c r="S277" s="26"/>
      <c r="T277" s="52"/>
      <c r="U277" s="52"/>
      <c r="V277" s="26"/>
      <c r="W277" s="52"/>
      <c r="X277" s="52"/>
      <c r="Y277" s="26"/>
      <c r="Z277" s="52"/>
      <c r="AA277" s="52"/>
      <c r="AB277" s="26"/>
      <c r="AC277" s="52"/>
      <c r="AD277" s="52"/>
      <c r="AE277" s="26"/>
      <c r="AF277" s="52"/>
      <c r="AG277" s="52"/>
      <c r="AH277" s="26"/>
      <c r="AI277" s="52"/>
      <c r="AJ277" s="52"/>
      <c r="AK277" s="26"/>
      <c r="AL277" s="52"/>
      <c r="AM277" s="52">
        <f>AM60+AM101+AM157+AM193+AM225+AM246+AM271</f>
        <v>0</v>
      </c>
      <c r="AN277" s="26"/>
      <c r="AO277" s="52"/>
      <c r="AP277" s="47"/>
      <c r="AQ277" s="26"/>
      <c r="AR277" s="36"/>
      <c r="AS277" s="36"/>
      <c r="AT277" s="27"/>
      <c r="AU277" s="39">
        <f t="shared" si="298"/>
        <v>0</v>
      </c>
      <c r="AV277" s="39">
        <f t="shared" si="299"/>
        <v>0</v>
      </c>
      <c r="AW277" s="39">
        <f t="shared" si="300"/>
        <v>0</v>
      </c>
      <c r="AX277" s="39">
        <f t="shared" si="301"/>
        <v>0</v>
      </c>
    </row>
    <row r="278" spans="1:73" ht="15.75">
      <c r="A278" s="53"/>
    </row>
    <row r="279" spans="1:73" ht="15.75">
      <c r="A279" s="53"/>
      <c r="D279" s="73"/>
      <c r="E279" s="73"/>
      <c r="F279" s="73"/>
      <c r="G279" s="73"/>
      <c r="H279" s="73"/>
      <c r="N279" s="63"/>
    </row>
    <row r="280" spans="1:73" s="8" customFormat="1" ht="68.25" customHeight="1">
      <c r="A280" s="1"/>
      <c r="B280" s="2" t="s">
        <v>140</v>
      </c>
      <c r="C280" s="2"/>
      <c r="D280" s="86"/>
      <c r="E280" s="87"/>
      <c r="F280" s="87"/>
      <c r="G280" s="87"/>
      <c r="H280" s="88"/>
      <c r="I280" s="21"/>
      <c r="J280" s="21"/>
      <c r="K280" s="3" t="s">
        <v>48</v>
      </c>
      <c r="L280" s="3"/>
      <c r="M280" s="3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"/>
      <c r="AG280" s="2"/>
      <c r="AH280" s="2"/>
      <c r="AI280" s="2"/>
      <c r="AJ280" s="2"/>
      <c r="AK280" s="2"/>
      <c r="AL280" s="5"/>
      <c r="AM280" s="5"/>
      <c r="AN280" s="5"/>
      <c r="AO280" s="5" t="s">
        <v>42</v>
      </c>
      <c r="AP280" s="5"/>
      <c r="AQ280" s="5"/>
      <c r="AR280" s="12"/>
      <c r="AS280" s="12"/>
      <c r="AT280" s="12"/>
      <c r="AU280" s="6"/>
      <c r="AV280" s="6"/>
      <c r="AW280" s="6"/>
      <c r="AX280" s="2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7"/>
      <c r="BS280" s="7"/>
      <c r="BT280" s="7"/>
      <c r="BU280" s="7"/>
    </row>
    <row r="281" spans="1:73" s="8" customFormat="1" ht="83.25" customHeight="1">
      <c r="A281" s="1"/>
      <c r="B281" s="74" t="s">
        <v>141</v>
      </c>
      <c r="C281" s="74"/>
      <c r="D281" s="75"/>
      <c r="E281" s="76"/>
      <c r="F281" s="76"/>
      <c r="G281" s="76"/>
      <c r="H281" s="77"/>
      <c r="I281" s="78"/>
      <c r="J281" s="78"/>
      <c r="K281" s="79" t="s">
        <v>128</v>
      </c>
      <c r="L281" s="80"/>
      <c r="M281" s="80"/>
      <c r="N281" s="81"/>
      <c r="O281" s="81"/>
      <c r="P281" s="81"/>
      <c r="Q281" s="81"/>
      <c r="R281" s="81"/>
      <c r="S281" s="81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74"/>
      <c r="AG281" s="74"/>
      <c r="AH281" s="74"/>
      <c r="AI281" s="74"/>
      <c r="AJ281" s="74"/>
      <c r="AK281" s="74"/>
      <c r="AL281" s="81"/>
      <c r="AM281" s="81"/>
      <c r="AN281" s="81"/>
      <c r="AO281" s="83" t="s">
        <v>43</v>
      </c>
      <c r="AR281" s="12"/>
      <c r="AS281" s="12"/>
      <c r="AT281" s="12"/>
      <c r="AU281" s="6"/>
      <c r="AV281" s="6"/>
      <c r="AW281" s="6"/>
      <c r="AX281" s="2"/>
      <c r="AY281" s="5"/>
      <c r="AZ281" s="6"/>
      <c r="BA281" s="6"/>
      <c r="BB281" s="6"/>
      <c r="BC281" s="6"/>
      <c r="BD281" s="6"/>
      <c r="BE281" s="6"/>
      <c r="BF281" s="6"/>
      <c r="BG281" s="6"/>
      <c r="BH281" s="9"/>
      <c r="BI281" s="9"/>
      <c r="BJ281" s="9"/>
      <c r="BK281" s="9"/>
      <c r="BL281" s="9"/>
      <c r="BM281" s="9"/>
      <c r="BN281" s="9"/>
      <c r="BO281" s="10"/>
      <c r="BP281" s="10"/>
      <c r="BQ281" s="10"/>
      <c r="BR281" s="7"/>
      <c r="BS281" s="7"/>
      <c r="BT281" s="7"/>
      <c r="BU281" s="7"/>
    </row>
    <row r="282" spans="1:73" ht="46.5" customHeight="1"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84"/>
      <c r="AK282" s="84"/>
      <c r="AL282" s="84"/>
      <c r="AM282" s="84"/>
      <c r="AN282" s="84"/>
      <c r="AO282" s="85" t="s">
        <v>138</v>
      </c>
    </row>
    <row r="283" spans="1:73" ht="15.75" customHeight="1"/>
    <row r="284" spans="1:73" s="13" customFormat="1" ht="14.25" customHeight="1">
      <c r="A284" s="15" t="s">
        <v>44</v>
      </c>
      <c r="B284" s="15"/>
      <c r="C284" s="94"/>
      <c r="D284" s="14"/>
      <c r="E284" s="16"/>
      <c r="F284" s="16"/>
      <c r="G284" s="16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2"/>
      <c r="AS284" s="12"/>
      <c r="AT284" s="12"/>
      <c r="AU284" s="6"/>
      <c r="AV284" s="6"/>
      <c r="AW284" s="6"/>
      <c r="AX284" s="6"/>
      <c r="AY284" s="11"/>
      <c r="AZ284" s="6"/>
      <c r="BA284" s="6"/>
      <c r="BB284" s="6"/>
      <c r="BC284" s="6"/>
      <c r="BD284" s="6"/>
      <c r="BE284" s="6"/>
      <c r="BF284" s="6"/>
      <c r="BG284" s="6"/>
      <c r="BH284" s="12"/>
      <c r="BI284" s="12"/>
      <c r="BJ284" s="12"/>
      <c r="BK284" s="6"/>
      <c r="BL284" s="6"/>
      <c r="BM284" s="6"/>
      <c r="BN284" s="10"/>
      <c r="BO284" s="10"/>
      <c r="BP284" s="10"/>
      <c r="BQ284" s="10"/>
      <c r="BR284" s="7"/>
      <c r="BS284" s="7"/>
      <c r="BT284" s="7"/>
      <c r="BU284" s="17"/>
    </row>
    <row r="285" spans="1:73" s="13" customFormat="1">
      <c r="A285" s="101" t="s">
        <v>139</v>
      </c>
      <c r="B285" s="101"/>
      <c r="C285" s="101"/>
      <c r="D285" s="101"/>
      <c r="E285" s="101"/>
      <c r="F285" s="101"/>
      <c r="G285" s="101"/>
      <c r="H285" s="101"/>
      <c r="I285" s="101"/>
      <c r="J285" s="101"/>
      <c r="K285" s="101"/>
      <c r="L285" s="94"/>
      <c r="M285" s="94"/>
      <c r="N285" s="19"/>
      <c r="O285" s="19"/>
      <c r="P285" s="19"/>
      <c r="Q285" s="12"/>
      <c r="R285" s="12"/>
      <c r="S285" s="12"/>
      <c r="T285" s="12"/>
      <c r="U285" s="12"/>
      <c r="V285" s="12"/>
      <c r="W285" s="20"/>
      <c r="X285" s="20"/>
      <c r="Y285" s="20"/>
      <c r="Z285" s="12"/>
      <c r="AA285" s="12"/>
      <c r="AB285" s="12"/>
      <c r="AC285" s="12"/>
      <c r="AD285" s="12"/>
      <c r="AE285" s="12"/>
      <c r="AF285" s="19"/>
      <c r="AG285" s="19"/>
      <c r="AH285" s="19"/>
      <c r="AI285" s="12"/>
      <c r="AJ285" s="12"/>
      <c r="AK285" s="12"/>
      <c r="AL285" s="12"/>
      <c r="AM285" s="12"/>
      <c r="AN285" s="12"/>
      <c r="AO285" s="19"/>
      <c r="AP285" s="19"/>
      <c r="AQ285" s="19"/>
      <c r="AR285" s="12"/>
      <c r="AS285" s="12"/>
      <c r="AT285" s="12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12"/>
      <c r="BI285" s="12"/>
      <c r="BJ285" s="12"/>
      <c r="BK285" s="6"/>
      <c r="BL285" s="6"/>
      <c r="BM285" s="6"/>
      <c r="BN285" s="10"/>
      <c r="BO285" s="10"/>
      <c r="BP285" s="10"/>
      <c r="BQ285" s="10"/>
      <c r="BR285" s="7"/>
      <c r="BS285" s="7"/>
      <c r="BT285" s="7"/>
    </row>
  </sheetData>
  <mergeCells count="155"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  <mergeCell ref="N6:P6"/>
    <mergeCell ref="Q6:S6"/>
    <mergeCell ref="T6:V6"/>
    <mergeCell ref="W6:Y6"/>
    <mergeCell ref="A19:A23"/>
    <mergeCell ref="B19:B23"/>
    <mergeCell ref="C19:C23"/>
    <mergeCell ref="A24:A28"/>
    <mergeCell ref="B24:B28"/>
    <mergeCell ref="C24:C28"/>
    <mergeCell ref="A9:A13"/>
    <mergeCell ref="B9:B13"/>
    <mergeCell ref="C9:C13"/>
    <mergeCell ref="A14:A18"/>
    <mergeCell ref="B14:B18"/>
    <mergeCell ref="C14:C18"/>
    <mergeCell ref="A46:A50"/>
    <mergeCell ref="B46:B50"/>
    <mergeCell ref="C46:C50"/>
    <mergeCell ref="A51:A55"/>
    <mergeCell ref="B51:B55"/>
    <mergeCell ref="C51:C55"/>
    <mergeCell ref="A29:C33"/>
    <mergeCell ref="A35:A39"/>
    <mergeCell ref="B35:B39"/>
    <mergeCell ref="C35:C39"/>
    <mergeCell ref="C40:C44"/>
    <mergeCell ref="A40:A45"/>
    <mergeCell ref="B40:B45"/>
    <mergeCell ref="A71:C75"/>
    <mergeCell ref="A77:A81"/>
    <mergeCell ref="B77:B81"/>
    <mergeCell ref="C77:C81"/>
    <mergeCell ref="A82:A86"/>
    <mergeCell ref="B82:B86"/>
    <mergeCell ref="C82:C86"/>
    <mergeCell ref="A56:A60"/>
    <mergeCell ref="B56:B60"/>
    <mergeCell ref="C56:C60"/>
    <mergeCell ref="A61:A65"/>
    <mergeCell ref="B61:B65"/>
    <mergeCell ref="C61:C65"/>
    <mergeCell ref="A66:A70"/>
    <mergeCell ref="B66:B70"/>
    <mergeCell ref="C66:C70"/>
    <mergeCell ref="A97:A101"/>
    <mergeCell ref="B97:B101"/>
    <mergeCell ref="C97:C101"/>
    <mergeCell ref="A102:A106"/>
    <mergeCell ref="B102:B106"/>
    <mergeCell ref="C102:C106"/>
    <mergeCell ref="A87:A91"/>
    <mergeCell ref="B87:B91"/>
    <mergeCell ref="C87:C91"/>
    <mergeCell ref="A92:A96"/>
    <mergeCell ref="B92:B96"/>
    <mergeCell ref="C92:C96"/>
    <mergeCell ref="A117:A121"/>
    <mergeCell ref="B117:B121"/>
    <mergeCell ref="C117:C121"/>
    <mergeCell ref="A122:A126"/>
    <mergeCell ref="B122:B126"/>
    <mergeCell ref="C122:C126"/>
    <mergeCell ref="A107:A111"/>
    <mergeCell ref="B107:B111"/>
    <mergeCell ref="C107:C111"/>
    <mergeCell ref="A112:A116"/>
    <mergeCell ref="B112:B116"/>
    <mergeCell ref="C112:C116"/>
    <mergeCell ref="A143:A147"/>
    <mergeCell ref="B143:B147"/>
    <mergeCell ref="C143:C147"/>
    <mergeCell ref="A148:A152"/>
    <mergeCell ref="B148:B152"/>
    <mergeCell ref="C148:C152"/>
    <mergeCell ref="A127:C131"/>
    <mergeCell ref="A133:A137"/>
    <mergeCell ref="B133:B137"/>
    <mergeCell ref="C133:C137"/>
    <mergeCell ref="A138:A142"/>
    <mergeCell ref="B138:B142"/>
    <mergeCell ref="C138:C142"/>
    <mergeCell ref="A163:C167"/>
    <mergeCell ref="A169:A173"/>
    <mergeCell ref="B169:B173"/>
    <mergeCell ref="C169:C173"/>
    <mergeCell ref="A174:A178"/>
    <mergeCell ref="B174:B178"/>
    <mergeCell ref="C174:C178"/>
    <mergeCell ref="A153:A157"/>
    <mergeCell ref="B153:B157"/>
    <mergeCell ref="C153:C157"/>
    <mergeCell ref="A158:A162"/>
    <mergeCell ref="B158:B162"/>
    <mergeCell ref="C158:C162"/>
    <mergeCell ref="AR191:AR192"/>
    <mergeCell ref="AS191:AS192"/>
    <mergeCell ref="A194:C198"/>
    <mergeCell ref="A179:A183"/>
    <mergeCell ref="B179:B183"/>
    <mergeCell ref="C179:C183"/>
    <mergeCell ref="A184:A188"/>
    <mergeCell ref="B184:B188"/>
    <mergeCell ref="C184:C188"/>
    <mergeCell ref="A200:A204"/>
    <mergeCell ref="B200:B204"/>
    <mergeCell ref="C200:C204"/>
    <mergeCell ref="A205:A209"/>
    <mergeCell ref="B205:B209"/>
    <mergeCell ref="C205:C209"/>
    <mergeCell ref="A189:A193"/>
    <mergeCell ref="B189:B193"/>
    <mergeCell ref="C189:C193"/>
    <mergeCell ref="AS224:AS225"/>
    <mergeCell ref="A227:A231"/>
    <mergeCell ref="B227:B231"/>
    <mergeCell ref="C227:C231"/>
    <mergeCell ref="AR229:AR230"/>
    <mergeCell ref="A232:A236"/>
    <mergeCell ref="B232:B236"/>
    <mergeCell ref="C232:C236"/>
    <mergeCell ref="C210:C214"/>
    <mergeCell ref="A216:C220"/>
    <mergeCell ref="A222:A226"/>
    <mergeCell ref="B222:B226"/>
    <mergeCell ref="C222:C226"/>
    <mergeCell ref="A210:A215"/>
    <mergeCell ref="B210:B215"/>
    <mergeCell ref="A273:C277"/>
    <mergeCell ref="A285:K285"/>
    <mergeCell ref="A237:C241"/>
    <mergeCell ref="A260:C260"/>
    <mergeCell ref="A242:C247"/>
    <mergeCell ref="A248:C253"/>
    <mergeCell ref="A254:C259"/>
    <mergeCell ref="A261:C266"/>
    <mergeCell ref="A267:C272"/>
  </mergeCells>
  <pageMargins left="0.70866141732283472" right="0.70866141732283472" top="0.74803149606299213" bottom="0.74803149606299213" header="0.31496062992125984" footer="0.31496062992125984"/>
  <pageSetup paperSize="9" scale="4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Невская Светлана Евгеньевна</dc:creator>
  <cp:lastModifiedBy>LENOVO</cp:lastModifiedBy>
  <cp:lastPrinted>2020-04-02T07:52:04Z</cp:lastPrinted>
  <dcterms:created xsi:type="dcterms:W3CDTF">2006-09-28T05:33:00Z</dcterms:created>
  <dcterms:modified xsi:type="dcterms:W3CDTF">2020-04-09T12:38:25Z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