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9 месяцев 2020" sheetId="19" r:id="rId1"/>
  </sheets>
  <definedNames>
    <definedName name="_xlnm.Print_Area" localSheetId="0">'9 месяцев 2020'!$A$1:$AT$106</definedName>
  </definedNames>
  <calcPr calcId="125725"/>
</workbook>
</file>

<file path=xl/calcChain.xml><?xml version="1.0" encoding="utf-8"?>
<calcChain xmlns="http://schemas.openxmlformats.org/spreadsheetml/2006/main">
  <c r="AP19" i="19"/>
  <c r="H39"/>
  <c r="H40"/>
  <c r="H36"/>
  <c r="AI83"/>
  <c r="AF83"/>
  <c r="AI51"/>
  <c r="AC53"/>
  <c r="AI39"/>
  <c r="AI36"/>
  <c r="AF39"/>
  <c r="AF36"/>
  <c r="AC40"/>
  <c r="AC36"/>
  <c r="AI28"/>
  <c r="AI12"/>
  <c r="AC14"/>
  <c r="AG39"/>
  <c r="AP29"/>
  <c r="T82" l="1"/>
  <c r="Y71"/>
  <c r="X71"/>
  <c r="V71"/>
  <c r="U71"/>
  <c r="S71"/>
  <c r="W71"/>
  <c r="AC83"/>
  <c r="AC86"/>
  <c r="Z70"/>
  <c r="Z71"/>
  <c r="W82"/>
  <c r="T39"/>
  <c r="AG13"/>
  <c r="S13"/>
  <c r="R52"/>
  <c r="U65" l="1"/>
  <c r="Z51"/>
  <c r="T53"/>
  <c r="Z23"/>
  <c r="T36"/>
  <c r="T14"/>
  <c r="S53"/>
  <c r="AD29" l="1"/>
  <c r="X29"/>
  <c r="AG28"/>
  <c r="AM29" l="1"/>
  <c r="AJ29"/>
  <c r="AG29"/>
  <c r="AA29"/>
  <c r="R71" l="1"/>
  <c r="T71" s="1"/>
  <c r="P71"/>
  <c r="O71"/>
  <c r="Q71" s="1"/>
  <c r="L71"/>
  <c r="M71"/>
  <c r="J71"/>
  <c r="K71" s="1"/>
  <c r="I71"/>
  <c r="G72"/>
  <c r="AA71"/>
  <c r="AB71"/>
  <c r="AC71" s="1"/>
  <c r="AD71"/>
  <c r="AE71"/>
  <c r="AG71"/>
  <c r="AH71"/>
  <c r="AJ71"/>
  <c r="AK71"/>
  <c r="AL71"/>
  <c r="AM71"/>
  <c r="AN71"/>
  <c r="AO71"/>
  <c r="AP71"/>
  <c r="AQ71"/>
  <c r="AR71"/>
  <c r="I70"/>
  <c r="J70"/>
  <c r="L70"/>
  <c r="M70"/>
  <c r="O70"/>
  <c r="P70"/>
  <c r="Q70" s="1"/>
  <c r="R70"/>
  <c r="S70"/>
  <c r="U70"/>
  <c r="V70"/>
  <c r="AA70"/>
  <c r="AB70"/>
  <c r="AD70"/>
  <c r="AE70"/>
  <c r="AF70"/>
  <c r="AI70"/>
  <c r="AK70"/>
  <c r="AL70"/>
  <c r="AN70"/>
  <c r="AO70"/>
  <c r="AP70"/>
  <c r="AQ70"/>
  <c r="AR70"/>
  <c r="J69"/>
  <c r="L69"/>
  <c r="M69"/>
  <c r="O69"/>
  <c r="P69"/>
  <c r="R69"/>
  <c r="S69"/>
  <c r="U69"/>
  <c r="V69"/>
  <c r="X69"/>
  <c r="Y69"/>
  <c r="AA69"/>
  <c r="AB69"/>
  <c r="AD69"/>
  <c r="AE69"/>
  <c r="AF69"/>
  <c r="AG69"/>
  <c r="AH69"/>
  <c r="AI69"/>
  <c r="AJ69"/>
  <c r="AK69"/>
  <c r="AL69"/>
  <c r="AM69"/>
  <c r="AN69"/>
  <c r="AO69"/>
  <c r="AP69"/>
  <c r="AQ69"/>
  <c r="AR69"/>
  <c r="I69"/>
  <c r="J86"/>
  <c r="K86"/>
  <c r="U86"/>
  <c r="V86"/>
  <c r="X86"/>
  <c r="Y86"/>
  <c r="AA86"/>
  <c r="AB86"/>
  <c r="AD86"/>
  <c r="AE86"/>
  <c r="AF86"/>
  <c r="AG86"/>
  <c r="F86" s="1"/>
  <c r="AH86"/>
  <c r="AI86"/>
  <c r="AJ86"/>
  <c r="AK86"/>
  <c r="AL86"/>
  <c r="AM86"/>
  <c r="AN86"/>
  <c r="AO86"/>
  <c r="AP86"/>
  <c r="AQ86"/>
  <c r="AR86"/>
  <c r="I86"/>
  <c r="P82"/>
  <c r="Q82"/>
  <c r="R82"/>
  <c r="S82"/>
  <c r="U82"/>
  <c r="V82"/>
  <c r="X82"/>
  <c r="Y82"/>
  <c r="AA82"/>
  <c r="AD82"/>
  <c r="AE82"/>
  <c r="AF82"/>
  <c r="AG82"/>
  <c r="AI82"/>
  <c r="AJ82"/>
  <c r="AK82"/>
  <c r="AL82"/>
  <c r="AM82"/>
  <c r="AN82"/>
  <c r="AO82"/>
  <c r="AP82"/>
  <c r="AQ82"/>
  <c r="AR82"/>
  <c r="O82"/>
  <c r="P53"/>
  <c r="Q53"/>
  <c r="R53"/>
  <c r="O53"/>
  <c r="H65"/>
  <c r="F65"/>
  <c r="J65"/>
  <c r="K65"/>
  <c r="L65"/>
  <c r="M65"/>
  <c r="N65"/>
  <c r="O65"/>
  <c r="P65"/>
  <c r="Q65"/>
  <c r="R65"/>
  <c r="S65"/>
  <c r="T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I65"/>
  <c r="I63"/>
  <c r="J63"/>
  <c r="K63"/>
  <c r="L63"/>
  <c r="M63"/>
  <c r="N63"/>
  <c r="O63"/>
  <c r="P63"/>
  <c r="R63"/>
  <c r="S63"/>
  <c r="T63"/>
  <c r="U63"/>
  <c r="V63"/>
  <c r="W63"/>
  <c r="Z63"/>
  <c r="AA63"/>
  <c r="AB63"/>
  <c r="AC63"/>
  <c r="AD63"/>
  <c r="AE63"/>
  <c r="AF63"/>
  <c r="AI63"/>
  <c r="AK63"/>
  <c r="AL63"/>
  <c r="AN63"/>
  <c r="AO63"/>
  <c r="AP63"/>
  <c r="AQ63"/>
  <c r="AR63"/>
  <c r="I64"/>
  <c r="J64"/>
  <c r="M64"/>
  <c r="P64"/>
  <c r="AK64"/>
  <c r="AN64"/>
  <c r="AQ64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F62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I60"/>
  <c r="F71" l="1"/>
  <c r="G71"/>
  <c r="N71"/>
  <c r="I61"/>
  <c r="H71" l="1"/>
  <c r="AB14"/>
  <c r="AA14"/>
  <c r="Y14"/>
  <c r="X14"/>
  <c r="V14"/>
  <c r="U14"/>
  <c r="S14"/>
  <c r="R14"/>
  <c r="P14"/>
  <c r="O14"/>
  <c r="M14"/>
  <c r="L14"/>
  <c r="J14"/>
  <c r="I14"/>
  <c r="AE53"/>
  <c r="AD53"/>
  <c r="AB53"/>
  <c r="AB82" s="1"/>
  <c r="AC82" s="1"/>
  <c r="AA53"/>
  <c r="Y53"/>
  <c r="X53"/>
  <c r="V53"/>
  <c r="U53"/>
  <c r="L53"/>
  <c r="L52"/>
  <c r="L64" s="1"/>
  <c r="AA12"/>
  <c r="F14" l="1"/>
  <c r="O39" l="1"/>
  <c r="O24"/>
  <c r="F24" s="1"/>
  <c r="O29"/>
  <c r="U29"/>
  <c r="N19"/>
  <c r="G29"/>
  <c r="F29"/>
  <c r="G28"/>
  <c r="F28"/>
  <c r="G24"/>
  <c r="K31"/>
  <c r="L31"/>
  <c r="M31"/>
  <c r="N31"/>
  <c r="O31"/>
  <c r="P31"/>
  <c r="Q31"/>
  <c r="R31"/>
  <c r="S31"/>
  <c r="U31"/>
  <c r="V31"/>
  <c r="X31"/>
  <c r="Y31"/>
  <c r="AA31"/>
  <c r="AB31"/>
  <c r="AD31"/>
  <c r="AE31"/>
  <c r="AF31"/>
  <c r="AG31"/>
  <c r="AH31"/>
  <c r="AI31"/>
  <c r="AJ31"/>
  <c r="AK31"/>
  <c r="AL31"/>
  <c r="AM31"/>
  <c r="AN31"/>
  <c r="AO31"/>
  <c r="AP31"/>
  <c r="AQ31"/>
  <c r="AR31"/>
  <c r="J31"/>
  <c r="I31"/>
  <c r="AQ56" l="1"/>
  <c r="AP56"/>
  <c r="AN56"/>
  <c r="AM56"/>
  <c r="AK56"/>
  <c r="AJ56"/>
  <c r="AH56"/>
  <c r="AG56"/>
  <c r="AE56"/>
  <c r="AD56"/>
  <c r="AB56"/>
  <c r="AA56"/>
  <c r="Y56"/>
  <c r="X56"/>
  <c r="V56"/>
  <c r="U56"/>
  <c r="S56"/>
  <c r="R56"/>
  <c r="P56"/>
  <c r="O56"/>
  <c r="M56"/>
  <c r="L56"/>
  <c r="J56"/>
  <c r="I56"/>
  <c r="K16"/>
  <c r="X16"/>
  <c r="AN16"/>
  <c r="S16"/>
  <c r="V16"/>
  <c r="AA16"/>
  <c r="AD16"/>
  <c r="AE16"/>
  <c r="AH16"/>
  <c r="AK16"/>
  <c r="AQ16"/>
  <c r="K78"/>
  <c r="N78"/>
  <c r="Q78"/>
  <c r="AF78"/>
  <c r="AI78"/>
  <c r="AL78"/>
  <c r="AO78"/>
  <c r="AR78"/>
  <c r="H79"/>
  <c r="H80"/>
  <c r="H81"/>
  <c r="I79"/>
  <c r="J79"/>
  <c r="K79"/>
  <c r="L79"/>
  <c r="M79"/>
  <c r="N79"/>
  <c r="O79"/>
  <c r="P79"/>
  <c r="Q79"/>
  <c r="R79"/>
  <c r="S79"/>
  <c r="U79"/>
  <c r="V79"/>
  <c r="X79"/>
  <c r="Y79"/>
  <c r="AA79"/>
  <c r="AB79"/>
  <c r="AD79"/>
  <c r="AE79"/>
  <c r="AF79"/>
  <c r="AG79"/>
  <c r="AH79"/>
  <c r="AI79"/>
  <c r="AJ79"/>
  <c r="AK79"/>
  <c r="AL79"/>
  <c r="AM79"/>
  <c r="AN79"/>
  <c r="AO79"/>
  <c r="AP79"/>
  <c r="AQ79"/>
  <c r="AR79"/>
  <c r="I80"/>
  <c r="J80"/>
  <c r="K80"/>
  <c r="L80"/>
  <c r="M80"/>
  <c r="N80"/>
  <c r="O80"/>
  <c r="P80"/>
  <c r="Q80"/>
  <c r="R80"/>
  <c r="S80"/>
  <c r="U80"/>
  <c r="V80"/>
  <c r="X80"/>
  <c r="Y80"/>
  <c r="AA80"/>
  <c r="AB80"/>
  <c r="AD80"/>
  <c r="AE80"/>
  <c r="AF80"/>
  <c r="AG80"/>
  <c r="AH80"/>
  <c r="AI80"/>
  <c r="AJ80"/>
  <c r="AK80"/>
  <c r="AL80"/>
  <c r="AM80"/>
  <c r="AN80"/>
  <c r="AO80"/>
  <c r="AP80"/>
  <c r="AQ80"/>
  <c r="AR80"/>
  <c r="I81"/>
  <c r="J81"/>
  <c r="K81"/>
  <c r="L81"/>
  <c r="M81"/>
  <c r="N81"/>
  <c r="O81"/>
  <c r="P81"/>
  <c r="Q81"/>
  <c r="R81"/>
  <c r="S81"/>
  <c r="U81"/>
  <c r="V81"/>
  <c r="X81"/>
  <c r="Y81"/>
  <c r="AA81"/>
  <c r="AB81"/>
  <c r="AD81"/>
  <c r="AE81"/>
  <c r="AF81"/>
  <c r="AG81"/>
  <c r="AH81"/>
  <c r="AI81"/>
  <c r="AJ81"/>
  <c r="AK81"/>
  <c r="AL81"/>
  <c r="AM81"/>
  <c r="AN81"/>
  <c r="AO81"/>
  <c r="AP81"/>
  <c r="AQ81"/>
  <c r="AR81"/>
  <c r="I82"/>
  <c r="J82"/>
  <c r="K82"/>
  <c r="L82"/>
  <c r="M82"/>
  <c r="N82"/>
  <c r="G87"/>
  <c r="F87"/>
  <c r="G86"/>
  <c r="H86" s="1"/>
  <c r="G85"/>
  <c r="F85"/>
  <c r="AQ83"/>
  <c r="AP83"/>
  <c r="AN83"/>
  <c r="AM83"/>
  <c r="AK83"/>
  <c r="AJ83"/>
  <c r="AH83"/>
  <c r="AG83"/>
  <c r="AE83"/>
  <c r="AD83"/>
  <c r="AB83"/>
  <c r="AA83"/>
  <c r="Y83"/>
  <c r="X83"/>
  <c r="V83"/>
  <c r="U83"/>
  <c r="S83"/>
  <c r="R83"/>
  <c r="P83"/>
  <c r="O83"/>
  <c r="M83"/>
  <c r="L83"/>
  <c r="J83"/>
  <c r="I83"/>
  <c r="G77"/>
  <c r="F77"/>
  <c r="G76"/>
  <c r="F76"/>
  <c r="G75"/>
  <c r="F75"/>
  <c r="AQ73"/>
  <c r="AP73"/>
  <c r="AN73"/>
  <c r="AM73"/>
  <c r="AK73"/>
  <c r="AJ73"/>
  <c r="AH73"/>
  <c r="AG73"/>
  <c r="AE73"/>
  <c r="AD73"/>
  <c r="AB73"/>
  <c r="AA73"/>
  <c r="Y73"/>
  <c r="X73"/>
  <c r="V73"/>
  <c r="U73"/>
  <c r="S73"/>
  <c r="R73"/>
  <c r="P73"/>
  <c r="O73"/>
  <c r="M73"/>
  <c r="L73"/>
  <c r="J73"/>
  <c r="I73"/>
  <c r="F72"/>
  <c r="G60"/>
  <c r="F60"/>
  <c r="G59"/>
  <c r="F59"/>
  <c r="G58"/>
  <c r="F58"/>
  <c r="G83" l="1"/>
  <c r="F83"/>
  <c r="G81"/>
  <c r="F80"/>
  <c r="G73"/>
  <c r="AF16"/>
  <c r="J78"/>
  <c r="I78"/>
  <c r="F82"/>
  <c r="F81"/>
  <c r="G80"/>
  <c r="Y16"/>
  <c r="AB16"/>
  <c r="AC16" s="1"/>
  <c r="G56"/>
  <c r="F73"/>
  <c r="F56"/>
  <c r="H83" l="1"/>
  <c r="F78"/>
  <c r="G55"/>
  <c r="AK14"/>
  <c r="AK53"/>
  <c r="G26"/>
  <c r="G54"/>
  <c r="G66" s="1"/>
  <c r="F54"/>
  <c r="F66" s="1"/>
  <c r="AQ53"/>
  <c r="AP53"/>
  <c r="AN53"/>
  <c r="AM53"/>
  <c r="AJ53"/>
  <c r="AH53"/>
  <c r="AH82" s="1"/>
  <c r="G82" s="1"/>
  <c r="G78" s="1"/>
  <c r="AG53"/>
  <c r="M53"/>
  <c r="J53"/>
  <c r="I53"/>
  <c r="AQ52"/>
  <c r="AN52"/>
  <c r="AK52"/>
  <c r="AH52"/>
  <c r="AH64" s="1"/>
  <c r="AE52"/>
  <c r="AE64" s="1"/>
  <c r="AD52"/>
  <c r="AD64" s="1"/>
  <c r="AB52"/>
  <c r="AB64" s="1"/>
  <c r="Y52"/>
  <c r="Y64" s="1"/>
  <c r="X52"/>
  <c r="X64" s="1"/>
  <c r="V52"/>
  <c r="V64" s="1"/>
  <c r="S52"/>
  <c r="S64" s="1"/>
  <c r="J52"/>
  <c r="I52"/>
  <c r="AQ51"/>
  <c r="AP51"/>
  <c r="AN51"/>
  <c r="AM51"/>
  <c r="AK51"/>
  <c r="AJ51"/>
  <c r="AH51"/>
  <c r="AG51"/>
  <c r="AE51"/>
  <c r="AD51"/>
  <c r="AB51"/>
  <c r="Y51"/>
  <c r="X51"/>
  <c r="V51"/>
  <c r="U51"/>
  <c r="S51"/>
  <c r="R51"/>
  <c r="P51"/>
  <c r="O51"/>
  <c r="M51"/>
  <c r="L51"/>
  <c r="J51"/>
  <c r="I51"/>
  <c r="G40"/>
  <c r="G65" s="1"/>
  <c r="F40"/>
  <c r="G39"/>
  <c r="F39"/>
  <c r="G38"/>
  <c r="F38"/>
  <c r="AQ36"/>
  <c r="AP36"/>
  <c r="AN36"/>
  <c r="AM36"/>
  <c r="AK36"/>
  <c r="AJ36"/>
  <c r="AH36"/>
  <c r="AG36"/>
  <c r="AE36"/>
  <c r="AD36"/>
  <c r="AB36"/>
  <c r="AA36"/>
  <c r="Y36"/>
  <c r="X36"/>
  <c r="V36"/>
  <c r="U36"/>
  <c r="S36"/>
  <c r="R36"/>
  <c r="P36"/>
  <c r="O36"/>
  <c r="M36"/>
  <c r="L36"/>
  <c r="J36"/>
  <c r="I36"/>
  <c r="G35"/>
  <c r="F35"/>
  <c r="G34"/>
  <c r="F34"/>
  <c r="G33"/>
  <c r="F33"/>
  <c r="F31" s="1"/>
  <c r="AQ78"/>
  <c r="AP78"/>
  <c r="AN78"/>
  <c r="AM78"/>
  <c r="AK78"/>
  <c r="AJ78"/>
  <c r="AH78"/>
  <c r="AG78"/>
  <c r="AE78"/>
  <c r="AD78"/>
  <c r="AB78"/>
  <c r="AA78"/>
  <c r="Y78"/>
  <c r="X78"/>
  <c r="V78"/>
  <c r="U78"/>
  <c r="S78"/>
  <c r="R78"/>
  <c r="P78"/>
  <c r="O78"/>
  <c r="M78"/>
  <c r="L78"/>
  <c r="AI29"/>
  <c r="AI71" s="1"/>
  <c r="AF29"/>
  <c r="AC29"/>
  <c r="H29"/>
  <c r="Z29"/>
  <c r="W29"/>
  <c r="T29"/>
  <c r="Q29"/>
  <c r="N29"/>
  <c r="K29"/>
  <c r="AQ26"/>
  <c r="AP26"/>
  <c r="AN26"/>
  <c r="AO26" s="1"/>
  <c r="AM26"/>
  <c r="AK26"/>
  <c r="AJ26"/>
  <c r="AH26"/>
  <c r="AG26"/>
  <c r="AE26"/>
  <c r="AD26"/>
  <c r="AB26"/>
  <c r="Y26"/>
  <c r="X26"/>
  <c r="V26"/>
  <c r="U26"/>
  <c r="S26"/>
  <c r="T26" s="1"/>
  <c r="R26"/>
  <c r="P26"/>
  <c r="O26"/>
  <c r="M26"/>
  <c r="L26"/>
  <c r="J26"/>
  <c r="I26"/>
  <c r="Z24"/>
  <c r="W24"/>
  <c r="T24"/>
  <c r="Q24"/>
  <c r="N24"/>
  <c r="K24"/>
  <c r="Q23"/>
  <c r="G23"/>
  <c r="AQ21"/>
  <c r="AP21"/>
  <c r="AN21"/>
  <c r="AM21"/>
  <c r="AK21"/>
  <c r="AJ21"/>
  <c r="AH21"/>
  <c r="AG21"/>
  <c r="AE21"/>
  <c r="AD21"/>
  <c r="AB21"/>
  <c r="Y21"/>
  <c r="X21"/>
  <c r="V21"/>
  <c r="U21"/>
  <c r="S21"/>
  <c r="R21"/>
  <c r="P21"/>
  <c r="O21"/>
  <c r="M21"/>
  <c r="L21"/>
  <c r="J21"/>
  <c r="I21"/>
  <c r="AF19"/>
  <c r="AC19"/>
  <c r="M52"/>
  <c r="G18"/>
  <c r="F18"/>
  <c r="L16"/>
  <c r="J16"/>
  <c r="I16"/>
  <c r="AQ15"/>
  <c r="AP15"/>
  <c r="AN15"/>
  <c r="AM15"/>
  <c r="AK15"/>
  <c r="AJ15"/>
  <c r="AH15"/>
  <c r="AG15"/>
  <c r="AE15"/>
  <c r="AD15"/>
  <c r="AB15"/>
  <c r="AA15"/>
  <c r="Y15"/>
  <c r="X15"/>
  <c r="V15"/>
  <c r="U15"/>
  <c r="S15"/>
  <c r="R15"/>
  <c r="P15"/>
  <c r="O15"/>
  <c r="M15"/>
  <c r="L15"/>
  <c r="J15"/>
  <c r="I15"/>
  <c r="AQ14"/>
  <c r="AP14"/>
  <c r="AN14"/>
  <c r="AM14"/>
  <c r="AJ14"/>
  <c r="AH14"/>
  <c r="AG14"/>
  <c r="AE14"/>
  <c r="AD14"/>
  <c r="AQ13"/>
  <c r="AP13"/>
  <c r="AN13"/>
  <c r="AK13"/>
  <c r="AH13"/>
  <c r="AE13"/>
  <c r="AD13"/>
  <c r="AB13"/>
  <c r="Y13"/>
  <c r="X13"/>
  <c r="V13"/>
  <c r="L13"/>
  <c r="J13"/>
  <c r="I13"/>
  <c r="AQ12"/>
  <c r="AQ68" s="1"/>
  <c r="AP12"/>
  <c r="AN12"/>
  <c r="AM12"/>
  <c r="AK12"/>
  <c r="AJ12"/>
  <c r="AH12"/>
  <c r="AG12"/>
  <c r="AE12"/>
  <c r="AD12"/>
  <c r="AB12"/>
  <c r="Y12"/>
  <c r="X12"/>
  <c r="V12"/>
  <c r="U12"/>
  <c r="S12"/>
  <c r="R12"/>
  <c r="P12"/>
  <c r="O12"/>
  <c r="M12"/>
  <c r="L12"/>
  <c r="J12"/>
  <c r="I12"/>
  <c r="AH70" l="1"/>
  <c r="AH63"/>
  <c r="AH61" s="1"/>
  <c r="F15"/>
  <c r="AM63"/>
  <c r="AM70"/>
  <c r="AG70"/>
  <c r="AG63"/>
  <c r="X70"/>
  <c r="X63"/>
  <c r="X61" s="1"/>
  <c r="F12"/>
  <c r="AJ70"/>
  <c r="F51"/>
  <c r="F63" s="1"/>
  <c r="AJ63"/>
  <c r="AL26"/>
  <c r="AF71"/>
  <c r="Y70"/>
  <c r="Y63"/>
  <c r="Y61" s="1"/>
  <c r="Q26"/>
  <c r="G31"/>
  <c r="H31" s="1"/>
  <c r="H78"/>
  <c r="AI26"/>
  <c r="AD61"/>
  <c r="S68"/>
  <c r="S61"/>
  <c r="K26"/>
  <c r="V61"/>
  <c r="G51"/>
  <c r="G63" s="1"/>
  <c r="AN68"/>
  <c r="AN61"/>
  <c r="AH68"/>
  <c r="AB68"/>
  <c r="AC68" s="1"/>
  <c r="AB61"/>
  <c r="Z21"/>
  <c r="K21"/>
  <c r="AR26"/>
  <c r="H24"/>
  <c r="I68"/>
  <c r="R16"/>
  <c r="T16" s="1"/>
  <c r="AM13"/>
  <c r="AM16"/>
  <c r="AO16" s="1"/>
  <c r="AC31"/>
  <c r="J49"/>
  <c r="AF52"/>
  <c r="AF64" s="1"/>
  <c r="AE61"/>
  <c r="P13"/>
  <c r="P68" s="1"/>
  <c r="P16"/>
  <c r="AJ13"/>
  <c r="AJ16"/>
  <c r="AL16" s="1"/>
  <c r="Z31"/>
  <c r="O13"/>
  <c r="O16"/>
  <c r="U16"/>
  <c r="AG52"/>
  <c r="AG16"/>
  <c r="AI16" s="1"/>
  <c r="W31"/>
  <c r="AP52"/>
  <c r="AP16"/>
  <c r="AR16" s="1"/>
  <c r="T31"/>
  <c r="O68"/>
  <c r="M13"/>
  <c r="M61"/>
  <c r="G53"/>
  <c r="T19"/>
  <c r="T21"/>
  <c r="F36"/>
  <c r="L61"/>
  <c r="AK61"/>
  <c r="AQ61"/>
  <c r="AA52"/>
  <c r="AA64" s="1"/>
  <c r="F53"/>
  <c r="J68"/>
  <c r="G36"/>
  <c r="AF13"/>
  <c r="V49"/>
  <c r="Z13"/>
  <c r="X68"/>
  <c r="AE68"/>
  <c r="AH49"/>
  <c r="L68"/>
  <c r="AK10"/>
  <c r="V10"/>
  <c r="V68"/>
  <c r="S49"/>
  <c r="AE49"/>
  <c r="AD49"/>
  <c r="AP68"/>
  <c r="AR68" s="1"/>
  <c r="X10"/>
  <c r="Y49"/>
  <c r="P52"/>
  <c r="G52" s="1"/>
  <c r="G64" s="1"/>
  <c r="N21"/>
  <c r="Z26"/>
  <c r="Q12"/>
  <c r="W26"/>
  <c r="L10"/>
  <c r="G15"/>
  <c r="AB10"/>
  <c r="Q21"/>
  <c r="W21"/>
  <c r="F23"/>
  <c r="F21" s="1"/>
  <c r="AA13"/>
  <c r="N26"/>
  <c r="AF26"/>
  <c r="Q51"/>
  <c r="Q63" s="1"/>
  <c r="K13"/>
  <c r="AM52"/>
  <c r="AM64" s="1"/>
  <c r="AP10"/>
  <c r="U13"/>
  <c r="U10" s="1"/>
  <c r="AR13"/>
  <c r="AE10"/>
  <c r="M16"/>
  <c r="N16" s="1"/>
  <c r="G19"/>
  <c r="G16" s="1"/>
  <c r="AI19"/>
  <c r="AA21"/>
  <c r="AA26"/>
  <c r="AC26" s="1"/>
  <c r="AA51"/>
  <c r="K52"/>
  <c r="K64" s="1"/>
  <c r="AQ49"/>
  <c r="J10"/>
  <c r="AD10"/>
  <c r="S10"/>
  <c r="AQ10"/>
  <c r="AH10"/>
  <c r="M49"/>
  <c r="Z52"/>
  <c r="Z64" s="1"/>
  <c r="I49"/>
  <c r="H28"/>
  <c r="F26"/>
  <c r="H26" s="1"/>
  <c r="AN10"/>
  <c r="AN49"/>
  <c r="G12"/>
  <c r="G21"/>
  <c r="AK49"/>
  <c r="H35"/>
  <c r="H82" s="1"/>
  <c r="N52"/>
  <c r="N64" s="1"/>
  <c r="F19"/>
  <c r="F16" s="1"/>
  <c r="O52"/>
  <c r="O64" s="1"/>
  <c r="I10"/>
  <c r="Y10"/>
  <c r="R13"/>
  <c r="G14"/>
  <c r="L49"/>
  <c r="X49"/>
  <c r="AB49"/>
  <c r="U52"/>
  <c r="AJ52"/>
  <c r="AJ64" s="1"/>
  <c r="F52" l="1"/>
  <c r="F64" s="1"/>
  <c r="F61" s="1"/>
  <c r="AM68"/>
  <c r="AO68" s="1"/>
  <c r="R64"/>
  <c r="R61" s="1"/>
  <c r="T61" s="1"/>
  <c r="AP64"/>
  <c r="AP61" s="1"/>
  <c r="AR61" s="1"/>
  <c r="AJ68"/>
  <c r="AG64"/>
  <c r="AG61" s="1"/>
  <c r="AI61" s="1"/>
  <c r="U64"/>
  <c r="U61" s="1"/>
  <c r="W61" s="1"/>
  <c r="T52"/>
  <c r="T64" s="1"/>
  <c r="AR52"/>
  <c r="AR64" s="1"/>
  <c r="AG49"/>
  <c r="AI49" s="1"/>
  <c r="AF61"/>
  <c r="AC52"/>
  <c r="AC64" s="1"/>
  <c r="AR10"/>
  <c r="AJ10"/>
  <c r="AL10" s="1"/>
  <c r="AL13"/>
  <c r="F70"/>
  <c r="AP49"/>
  <c r="AR49" s="1"/>
  <c r="AI52"/>
  <c r="AI64" s="1"/>
  <c r="R49"/>
  <c r="T49" s="1"/>
  <c r="G49"/>
  <c r="G61"/>
  <c r="O10"/>
  <c r="Q13"/>
  <c r="Q68"/>
  <c r="G13"/>
  <c r="G10" s="1"/>
  <c r="N13"/>
  <c r="M68"/>
  <c r="N68" s="1"/>
  <c r="AK68"/>
  <c r="AL52"/>
  <c r="AL64" s="1"/>
  <c r="AJ61"/>
  <c r="AL61" s="1"/>
  <c r="O49"/>
  <c r="O61"/>
  <c r="AO52"/>
  <c r="AO64" s="1"/>
  <c r="AM61"/>
  <c r="AO61" s="1"/>
  <c r="P49"/>
  <c r="Q49" s="1"/>
  <c r="P61"/>
  <c r="Q61" s="1"/>
  <c r="AA49"/>
  <c r="AC49" s="1"/>
  <c r="AA61"/>
  <c r="AC61" s="1"/>
  <c r="N61"/>
  <c r="AM10"/>
  <c r="AO10" s="1"/>
  <c r="K68"/>
  <c r="H21"/>
  <c r="P10"/>
  <c r="G70"/>
  <c r="Z61"/>
  <c r="J61"/>
  <c r="K61" s="1"/>
  <c r="M10"/>
  <c r="N10" s="1"/>
  <c r="K49"/>
  <c r="AO13"/>
  <c r="AD68"/>
  <c r="AF68" s="1"/>
  <c r="Y68"/>
  <c r="Z68" s="1"/>
  <c r="T13"/>
  <c r="AI13"/>
  <c r="AG68"/>
  <c r="AI68" s="1"/>
  <c r="W13"/>
  <c r="U68"/>
  <c r="W68" s="1"/>
  <c r="AC13"/>
  <c r="AA68"/>
  <c r="W10"/>
  <c r="Z49"/>
  <c r="AF49"/>
  <c r="Z10"/>
  <c r="N49"/>
  <c r="H53"/>
  <c r="AF10"/>
  <c r="AM49"/>
  <c r="AO49" s="1"/>
  <c r="AA10"/>
  <c r="AC10" s="1"/>
  <c r="H16"/>
  <c r="H19"/>
  <c r="AG10"/>
  <c r="AI10" s="1"/>
  <c r="K10"/>
  <c r="AJ49"/>
  <c r="AL49" s="1"/>
  <c r="H12"/>
  <c r="U49"/>
  <c r="W49" s="1"/>
  <c r="W52"/>
  <c r="W64" s="1"/>
  <c r="F13"/>
  <c r="F10" s="1"/>
  <c r="Q52"/>
  <c r="Q64" s="1"/>
  <c r="R10"/>
  <c r="T10" s="1"/>
  <c r="H70" l="1"/>
  <c r="AL68"/>
  <c r="F49"/>
  <c r="H49" s="1"/>
  <c r="H51"/>
  <c r="H63" s="1"/>
  <c r="Q10"/>
  <c r="G68"/>
  <c r="H61"/>
  <c r="R68"/>
  <c r="T68" s="1"/>
  <c r="H52"/>
  <c r="H64" s="1"/>
  <c r="H10"/>
  <c r="H13"/>
  <c r="F68" l="1"/>
  <c r="H68" s="1"/>
</calcChain>
</file>

<file path=xl/sharedStrings.xml><?xml version="1.0" encoding="utf-8"?>
<sst xmlns="http://schemas.openxmlformats.org/spreadsheetml/2006/main" count="206" uniqueCount="98">
  <si>
    <t>ОТЧЕТ</t>
  </si>
  <si>
    <t>о ходе исполнения комплексного плана (сетевого графика) реализации</t>
  </si>
  <si>
    <t>№</t>
  </si>
  <si>
    <t>Целевой показатель, №</t>
  </si>
  <si>
    <t>Источники финансирования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</si>
  <si>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</si>
  <si>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</si>
  <si>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</si>
  <si>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</si>
  <si>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</si>
  <si>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</si>
  <si>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</si>
  <si>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</si>
  <si>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</si>
  <si>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</si>
  <si>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</si>
  <si>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</si>
  <si>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</si>
  <si>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</si>
  <si>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</si>
  <si>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</si>
  <si>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</si>
  <si>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</si>
  <si>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</si>
  <si>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</si>
  <si>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</si>
  <si>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всего:</t>
  </si>
  <si>
    <t>Управление по физической культуре, спорту и туризму администрации г.Урай</t>
  </si>
  <si>
    <t>Без финансирования</t>
  </si>
  <si>
    <t>Начальник управления по физической культуре,</t>
  </si>
  <si>
    <t>спорту и туризму администрации города Урай</t>
  </si>
  <si>
    <t>В.В. Архипов</t>
  </si>
  <si>
    <t>Ведущий экономист сводно-аналитического отдела</t>
  </si>
  <si>
    <t xml:space="preserve">Управление по физической культуре, спорту и туризму администрации города Урай </t>
  </si>
  <si>
    <t>1.1.</t>
  </si>
  <si>
    <t>2.1.</t>
  </si>
  <si>
    <t>Согласовано:</t>
  </si>
  <si>
    <t>Комитет по финансам</t>
  </si>
  <si>
    <t>Внебюджетные источники</t>
  </si>
  <si>
    <t>1.2.1</t>
  </si>
  <si>
    <t>Исполнители:</t>
  </si>
  <si>
    <t>Главный специалист управления по физической культуре,</t>
  </si>
  <si>
    <t>Д.С.Сухарев, тел.: 9-10-28 (доб.364)</t>
  </si>
  <si>
    <t>1.1.1-1.1.8</t>
  </si>
  <si>
    <t>1.1.1-1.1.9</t>
  </si>
  <si>
    <t>2.1.1-2.1.2</t>
  </si>
  <si>
    <t>К.А.Кукушкина, тел.: 2-33-30</t>
  </si>
  <si>
    <t>1.</t>
  </si>
  <si>
    <t>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 (1-8)</t>
  </si>
  <si>
    <t xml:space="preserve">Оказание муниципальных услуг (выполнение работ) 
в сфере физической культуры и спорта МАУ ДО ДЮСШ «Звезды Югры» (1-9)
</t>
  </si>
  <si>
    <t xml:space="preserve">Оказание муниципальных услуг (выполнение работ) 
в сфере физической культуры и спорта МАУ ДО ДЮСШ «Старт»   (1-9)
</t>
  </si>
  <si>
    <t>1.2.</t>
  </si>
  <si>
    <t>1.3.</t>
  </si>
  <si>
    <t>Строительство объекта "Крытый каток в г.Урай" (10)</t>
  </si>
  <si>
    <t>1.4.</t>
  </si>
  <si>
    <t xml:space="preserve">МАУ ДО ДЮСШ «Старт»
</t>
  </si>
  <si>
    <t>1.5.</t>
  </si>
  <si>
    <t xml:space="preserve"> Укрепление материально- техничнской базы спортивных учреждений (10)</t>
  </si>
  <si>
    <t>Подпрограмма 2  «Создание условий для развития туризма в городе Урай»</t>
  </si>
  <si>
    <t>Подпрограмма 1  "Развитие физической культуры и спорта в городе Урай"</t>
  </si>
  <si>
    <t>2.</t>
  </si>
  <si>
    <t>2.2.</t>
  </si>
  <si>
    <t xml:space="preserve"> Выявление проблем и перспектив развития сферы туризма в  городе  Урай (11-12)</t>
  </si>
  <si>
    <t>Управление по физической культуре, спорту и туризму администрации города Урай,
управление по культуре и социальным вопросам администрации города Урай</t>
  </si>
  <si>
    <t>Разработка туристических маршрутов (11-12)</t>
  </si>
  <si>
    <t>Местный бюджет</t>
  </si>
  <si>
    <t>Иные источники финансирования</t>
  </si>
  <si>
    <t>Бюджет ХМАО-Югры</t>
  </si>
  <si>
    <t>Федеральный бюджет</t>
  </si>
  <si>
    <t xml:space="preserve"> бюджет городского округа город Урай</t>
  </si>
  <si>
    <t>За счет остатков прошлых лет в рамках муниципальной программы  "Развитие Физической культуры и спорта  в городе Урай на 2013-2015 годы"</t>
  </si>
  <si>
    <t xml:space="preserve">Ответственный исполнитель 
(управление по физической культуре, спорту и туризму администрации города Урай)
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</si>
  <si>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</si>
  <si>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</si>
  <si>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</si>
  <si>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 
(управление по культуре и социальным вопросам администрации города Урай)
</t>
  </si>
  <si>
    <t xml:space="preserve">Соисполнитель 2 
(Муниципальное автономное учреждение дополнительного образования «Детско-юношеская спортивная школа «Старт»)
</t>
  </si>
  <si>
    <t xml:space="preserve">Соисполнитель 3
(Муниципальное казенное учреждение «Управление капитального строительства города Урай»)
</t>
  </si>
  <si>
    <t>"_______"______________ 2020 г.</t>
  </si>
  <si>
    <t>"_______"_______________________ 2020 г.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</si>
  <si>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</si>
  <si>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</si>
  <si>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</si>
  <si>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>7=6/5*100</t>
  </si>
  <si>
    <t>ВСЕГО по муниципальной программе:</t>
  </si>
  <si>
    <t xml:space="preserve">Управление по физической культуре, спорту и туризму администрации города Урай,
МКУ «Управление капитального строительства города Урай», МАУ ДО ДЮСШ «Старт»
</t>
  </si>
  <si>
    <t>Согласно муниципальному заданию и в рамках предоставления субсидий на иные цели</t>
  </si>
  <si>
    <t xml:space="preserve">Запрет на проведение массовых мероприятий в связи с введением режима повышенной готовности в ХМАО-Югре, связанным с угрозой распространения новой коронавирусной инфекции (COVID-19). Денежные средства местного бюджета (-138.1 тыс. рублей) возвращены  ГРБС администрации города Урай в связи с реорганизацией муниципального автономного учреждения дополнительного образования «Детско-юношеская спортивная школа «Старт» и муниципального автономного учреждения дополнительного образования «Детско-юношеская спортивная школа «Звёзды Югры» (постановление администрации города Урай от 09.04.2020 №941). </t>
  </si>
  <si>
    <t>муниципальной программы "Развитие Физической культуры, спорта и туризма в городе Урай на 2019-2030 годы" за январь-сентябрь 2020 года</t>
  </si>
  <si>
    <t>Согласно договору от 10.04.2018 №65 на выполнение работ по строительству объекта "Крытый каток в городе Урай" выполнялись строительно-монтажные работы. Объект введен в эксплуатацию.</t>
  </si>
  <si>
    <t xml:space="preserve">Финансирование осуществлялось по факту выполненных работ. </t>
  </si>
  <si>
    <t>С целью создания условий для развития внутреннего туризма и увеличения туристического потока с 2019 года запущен муниципальный проект «Создание комплекса туристических (экскурсионных) маршрутов по городу Урай и Кондинскому району». В рамках данного муниципального проекта разработаны и внедрены ряд интересных и познавательных туристических маршрутов. Стоит отметить, что по итогам осуществленного мониторинга востребованности таких туристических (экскурсионных) маршрутов, их количество в отчетном периоде составило 5 единиц: 1.Пешеходная экскурсия «Пешком по улице Ленина»; 2.Пешеходная экскурсия «Нескучный парк»; 3.Обзорная автобусная экскурсия по городу «Урай – история и современность»; 4.Пешеходная экскурсия – квест для детей «Памятники Урая»; 5.Экскурсия на исторический комплекс первого нефтепромысла «Сухой бор».</t>
  </si>
  <si>
    <t>Приобретено оборудование по линии охраны общественного порядка, а также подметально-уборочная машина для МАУ ДО ДЮСШ "Звезды Югры", Капитальный ремонт стадиона "Нефтяник" МАУ ДО ДЮСШ "Старт" на объект предусмотрен объем средств в сумме 4 510,0 тыс.руб., на замену  покрытия беговой дорожки стадиона. Работы на объекте завершены, принимается освоение, оплата в октябре.                                                                                                       Капитальный ремонт МАУ ДО ДЮСШ "Старт" на объект предусмотрен объем средств в сумме 23 269,0 тыс.руб., из них 18 107,2 тыс.руб. предусмотрены на капитальный ремонт кровли, 5 161,8 тыс.руб. на капитальный ремонт вентиляции. Работы по капитальному ремонту кровли завершены, принимается освоение, окончательная оплата работ в октябре. Работы по капитальному ремонту  вентиляции будут проведены в октябре-ноябре.</t>
  </si>
  <si>
    <t>Мероприятия проводятся согласно Единому календарному плану физкультурных и спортивно-массовых мероприятий на 2020 год. За 9 месяцев 2020 года было проведено 8 мероприятий. Охват участников составил 468 человек. На постоянной основе в городской газете «Знамя», на официальном сайте ОМС города Урай и сайтах спортивных учреждений проводятся информационно-рекламные мероприятия о предстоящих (состоявшихся) спортивно-массовых мероприятиях</t>
  </si>
  <si>
    <t xml:space="preserve">В связи с реорганизацией муниципального автономного учреждения дополнительного образования «Детско-юношеская спортивная школа «Старт» и муниципального автономного учреждения дополнительного образования «Детско-юношеская спортивная школа «Звёзды Югры» (постановление администрации города Урай от 09.04.2020 №941) средства местного бюджета  (-283,9 тыс. рублей) возвращены ГРБС администрации города Урай. </t>
  </si>
  <si>
    <t xml:space="preserve">Поздний ввод в эксплуатацию (начало функционирования) Крытого катка "УРАЙ-АРЕНА" (планировалось с января 2020 года, введён в эксплуатацию с 12.03.2020). Реализация некоторых мероприятий по накакзам избирателей депутатам ХМАО-Югры запланированы на 4 квартал. Экономия в результате пандемии. </t>
  </si>
  <si>
    <t>Ежемесячно проводится работа по мониторингу туристского потока. По итогам мониторинга за 9 месяцев 2020 года этноцентр "Силава" посетило 303 туристов, из них 71 - дети. В гостиницах города за данный период было размещено 1957  человек. Музей истории города Урай посетило 4712 человек, из них - 2557 дети. В Экстрим-Спорт-Парке Атмосфера количество отдыхающих составило 14256 человек. Основные проблемы развития туризма приходятся на слаборазвитую туристскую инфраструктуру города Урай, узкий ассортимент предоставляемых услуг; недостаточное финансирование направления туризма; удаленность от больших центров, сложную транспортную схему. Перспективой развития туризма представляется в продвижении культурно-познавательного туризма, в связи с открытием в 2019 году Культурно-исторического центра и обновленного Музея истории города Урай, обладающего интерактивными технологиями и передовым техническим оснащением, сопоставимым с ведущими музеями России. Разработка новых экскурсионных маршрутов для различных категорий граждан. Актуализирован туристический паспорт города Урай. Сформирован единый событийный календарь спортивных, культурных и туристических мероприятий, который включил в себя спортивные, культурно-досуговые мероприятия. Календарь размещен на официальном сайте органов местного самоуправления города Урай во вкладке «Туризм» (http://uray.ru/tag/turizm/). Информация для туристов и горожан о событиях и мероприятиях в городе Урай размещается на станицах сообщества «Добро пожаловать в Урай» в социальных сетях ВКонтакте и Инстаграм. Два раза в год информация о проводимых мероприятиях (с фотографиями анонсируемых мероприятий) передается в Управление по туризму ХМАО-Югры для размещения в зимнем и летнем каталогах ХМАО-Югры.</t>
  </si>
  <si>
    <t xml:space="preserve">В том числе соисполнителем МКУ "УКС" не освоены в отчетном периоде средства в сумме 11 209,2 тыс. руб.,  в том числе: по объекту "Капитальный ремонт стадиона "Нефтяник" в сумме 4 510,0 тыс. руб. по причине расторжения контракта по соглашению сторон и  необходимости проведения повторного аукциона на выполнение работ по замене покрытия беговой дорожки на стадионе, и соотвественно переносом срока выполнения работ и оплаты. На отчетную дату работы завершены, принимается освоение, оплата в октябре;                                                                    по объекту "Капитальный ремонт МАУ ДО ДЮСШ "Старт" в сумме 6 699,2 тыс. руб., из них в сумме 1 537,4 тыс. руб. в связи с приостановкой работ по МК на выполнение работ по капитальному ремонту кровли на период выполнения работ по окраске фасада здания. На отчетную дату работы выполнены, принимается освоение, срок оплаты в октябре.                                                                                      Объем средств в сумме 5 161,7 тыс. руб. предусмотренный на выполнение работ по капитальному ремонту вентиляции подлежит к освоению в 4 квартале в связи с проведением процедуры  подготовки мониторинга цен на вентиляционное оборудование и уточнения объемов работ  по капитальному ремонту.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</si>
</sst>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0" fillId="0" borderId="0" xfId="0" applyFont="1"/>
    <xf numFmtId="165" fontId="10" fillId="0" borderId="0" xfId="0" applyNumberFormat="1" applyFont="1"/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165" fontId="9" fillId="3" borderId="3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5" fillId="3" borderId="3" xfId="0" applyNumberFormat="1" applyFont="1" applyFill="1" applyBorder="1" applyAlignment="1">
      <alignment horizontal="right" vertical="center"/>
    </xf>
    <xf numFmtId="165" fontId="13" fillId="3" borderId="3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165" fontId="8" fillId="0" borderId="0" xfId="0" applyNumberFormat="1" applyFont="1"/>
    <xf numFmtId="165" fontId="3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5" fillId="2" borderId="0" xfId="0" applyFont="1" applyFill="1"/>
    <xf numFmtId="165" fontId="15" fillId="2" borderId="0" xfId="0" applyNumberFormat="1" applyFont="1" applyFill="1"/>
    <xf numFmtId="0" fontId="16" fillId="2" borderId="0" xfId="0" applyFont="1" applyFill="1"/>
    <xf numFmtId="165" fontId="13" fillId="0" borderId="0" xfId="0" applyNumberFormat="1" applyFont="1"/>
    <xf numFmtId="0" fontId="9" fillId="2" borderId="0" xfId="0" applyFont="1" applyFill="1"/>
    <xf numFmtId="0" fontId="9" fillId="2" borderId="0" xfId="0" applyFont="1" applyFill="1" applyAlignment="1">
      <alignment wrapText="1"/>
    </xf>
    <xf numFmtId="165" fontId="9" fillId="2" borderId="0" xfId="0" applyNumberFormat="1" applyFont="1" applyFill="1"/>
    <xf numFmtId="0" fontId="8" fillId="2" borderId="0" xfId="0" applyFont="1" applyFill="1"/>
    <xf numFmtId="165" fontId="8" fillId="2" borderId="0" xfId="0" applyNumberFormat="1" applyFont="1" applyFill="1"/>
    <xf numFmtId="165" fontId="9" fillId="0" borderId="1" xfId="0" applyNumberFormat="1" applyFont="1" applyBorder="1" applyAlignment="1">
      <alignment horizontal="center" vertical="center"/>
    </xf>
    <xf numFmtId="165" fontId="17" fillId="0" borderId="0" xfId="0" applyNumberFormat="1" applyFont="1"/>
    <xf numFmtId="0" fontId="13" fillId="3" borderId="3" xfId="0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0" fontId="8" fillId="0" borderId="1" xfId="0" applyFont="1" applyBorder="1"/>
    <xf numFmtId="164" fontId="3" fillId="2" borderId="1" xfId="0" applyNumberFormat="1" applyFont="1" applyFill="1" applyBorder="1" applyAlignment="1">
      <alignment horizontal="left" vertical="center" wrapText="1"/>
    </xf>
    <xf numFmtId="165" fontId="0" fillId="2" borderId="0" xfId="0" applyNumberFormat="1" applyFill="1"/>
    <xf numFmtId="0" fontId="5" fillId="3" borderId="2" xfId="0" applyFont="1" applyFill="1" applyBorder="1" applyAlignment="1" applyProtection="1">
      <alignment horizontal="left" vertical="center" wrapText="1"/>
      <protection locked="0"/>
    </xf>
    <xf numFmtId="164" fontId="2" fillId="3" borderId="1" xfId="0" applyNumberFormat="1" applyFont="1" applyFill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0" fontId="18" fillId="2" borderId="0" xfId="0" applyFont="1" applyFill="1"/>
    <xf numFmtId="0" fontId="2" fillId="0" borderId="0" xfId="0" applyFont="1" applyAlignment="1">
      <alignment horizontal="left"/>
    </xf>
    <xf numFmtId="165" fontId="9" fillId="0" borderId="0" xfId="0" applyNumberFormat="1" applyFont="1"/>
    <xf numFmtId="165" fontId="3" fillId="2" borderId="0" xfId="0" applyNumberFormat="1" applyFont="1" applyFill="1"/>
    <xf numFmtId="0" fontId="3" fillId="2" borderId="0" xfId="0" applyFont="1" applyFill="1"/>
    <xf numFmtId="165" fontId="14" fillId="3" borderId="3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/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3" fillId="2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5" fontId="9" fillId="2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/>
    <xf numFmtId="165" fontId="17" fillId="2" borderId="0" xfId="0" applyNumberFormat="1" applyFont="1" applyFill="1" applyAlignment="1">
      <alignment vertical="center"/>
    </xf>
    <xf numFmtId="165" fontId="21" fillId="2" borderId="0" xfId="0" applyNumberFormat="1" applyFont="1" applyFill="1" applyBorder="1" applyAlignment="1">
      <alignment horizontal="center" vertical="center"/>
    </xf>
    <xf numFmtId="0" fontId="17" fillId="0" borderId="0" xfId="0" applyFont="1"/>
    <xf numFmtId="165" fontId="21" fillId="0" borderId="0" xfId="0" applyNumberFormat="1" applyFont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right" vertical="center"/>
    </xf>
    <xf numFmtId="0" fontId="17" fillId="2" borderId="0" xfId="0" applyFont="1" applyFill="1"/>
    <xf numFmtId="165" fontId="9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right" vertical="center"/>
    </xf>
    <xf numFmtId="165" fontId="13" fillId="4" borderId="3" xfId="0" applyNumberFormat="1" applyFont="1" applyFill="1" applyBorder="1" applyAlignment="1">
      <alignment horizontal="right" vertical="center"/>
    </xf>
    <xf numFmtId="165" fontId="15" fillId="0" borderId="0" xfId="0" applyNumberFormat="1" applyFont="1" applyBorder="1"/>
    <xf numFmtId="165" fontId="3" fillId="0" borderId="1" xfId="0" applyNumberFormat="1" applyFont="1" applyFill="1" applyBorder="1" applyAlignment="1">
      <alignment horizontal="right" vertical="center"/>
    </xf>
    <xf numFmtId="4" fontId="10" fillId="0" borderId="0" xfId="0" applyNumberFormat="1" applyFont="1"/>
    <xf numFmtId="165" fontId="10" fillId="0" borderId="0" xfId="0" applyNumberFormat="1" applyFont="1" applyFill="1"/>
    <xf numFmtId="164" fontId="3" fillId="0" borderId="1" xfId="0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5" xfId="0" applyBorder="1"/>
    <xf numFmtId="0" fontId="13" fillId="3" borderId="5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6" fillId="3" borderId="3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W106"/>
  <sheetViews>
    <sheetView tabSelected="1" view="pageBreakPreview" zoomScale="70" zoomScaleNormal="40" zoomScaleSheetLayoutView="70" workbookViewId="0">
      <pane xSplit="8" ySplit="8" topLeftCell="AS9" activePane="bottomRight" state="frozen"/>
      <selection pane="topRight" activeCell="I1" sqref="I1"/>
      <selection pane="bottomLeft" activeCell="A8" sqref="A8"/>
      <selection pane="bottomRight" activeCell="AS36" sqref="AS36:AS41"/>
    </sheetView>
  </sheetViews>
  <sheetFormatPr defaultRowHeight="15"/>
  <cols>
    <col min="1" max="1" width="8" customWidth="1"/>
    <col min="2" max="2" width="56.7109375" customWidth="1"/>
    <col min="3" max="3" width="28" customWidth="1"/>
    <col min="4" max="4" width="9.42578125" hidden="1" customWidth="1"/>
    <col min="5" max="5" width="17.7109375" customWidth="1"/>
    <col min="6" max="8" width="12.140625" customWidth="1"/>
    <col min="9" max="9" width="9.7109375" customWidth="1"/>
    <col min="10" max="10" width="10.5703125" customWidth="1"/>
    <col min="11" max="11" width="9.85546875" customWidth="1"/>
    <col min="12" max="12" width="12.42578125" customWidth="1"/>
    <col min="13" max="13" width="13.140625" customWidth="1"/>
    <col min="14" max="14" width="9.7109375" customWidth="1"/>
    <col min="15" max="15" width="10" customWidth="1"/>
    <col min="16" max="16" width="12.42578125" customWidth="1"/>
    <col min="17" max="17" width="9.5703125" customWidth="1"/>
    <col min="18" max="18" width="11.28515625" customWidth="1"/>
    <col min="19" max="19" width="13" customWidth="1"/>
    <col min="20" max="20" width="10.28515625" customWidth="1"/>
    <col min="21" max="22" width="11.28515625" customWidth="1"/>
    <col min="23" max="23" width="10.42578125" customWidth="1"/>
    <col min="24" max="24" width="12.5703125" customWidth="1"/>
    <col min="25" max="25" width="10.7109375" customWidth="1"/>
    <col min="26" max="26" width="9.42578125" customWidth="1"/>
    <col min="27" max="27" width="12.28515625" customWidth="1"/>
    <col min="28" max="28" width="9.7109375" customWidth="1"/>
    <col min="29" max="29" width="10.5703125" customWidth="1"/>
    <col min="30" max="30" width="9.7109375" customWidth="1"/>
    <col min="31" max="31" width="9.5703125" customWidth="1"/>
    <col min="32" max="32" width="10.140625" customWidth="1"/>
    <col min="33" max="33" width="10" customWidth="1"/>
    <col min="34" max="34" width="10.140625" customWidth="1"/>
    <col min="35" max="35" width="10.42578125" customWidth="1"/>
    <col min="36" max="36" width="10.28515625" style="34" customWidth="1"/>
    <col min="37" max="37" width="11" style="34" customWidth="1"/>
    <col min="38" max="38" width="12" style="34" customWidth="1"/>
    <col min="39" max="39" width="10.28515625" style="34" customWidth="1"/>
    <col min="40" max="40" width="10.42578125" style="34" customWidth="1"/>
    <col min="41" max="41" width="10.7109375" style="34" customWidth="1"/>
    <col min="42" max="42" width="11.42578125" style="34" customWidth="1"/>
    <col min="43" max="43" width="10.5703125" style="34" customWidth="1"/>
    <col min="44" max="44" width="11.28515625" style="34" customWidth="1"/>
    <col min="45" max="45" width="88.140625" customWidth="1"/>
    <col min="46" max="46" width="62.140625" customWidth="1"/>
    <col min="47" max="48" width="11.85546875" customWidth="1"/>
  </cols>
  <sheetData>
    <row r="2" spans="1:48" ht="18.7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7"/>
      <c r="N2" s="6"/>
      <c r="O2" s="7"/>
      <c r="P2" s="6"/>
      <c r="Q2" s="6"/>
      <c r="R2" s="6"/>
      <c r="S2" s="6"/>
      <c r="T2" s="6"/>
      <c r="U2" s="7"/>
      <c r="V2" s="6"/>
      <c r="W2" s="7"/>
      <c r="X2" s="7"/>
      <c r="Y2" s="7"/>
      <c r="Z2" s="7"/>
      <c r="AA2" s="6"/>
      <c r="AB2" s="6"/>
      <c r="AC2" s="6"/>
      <c r="AD2" s="7"/>
      <c r="AE2" s="6"/>
      <c r="AF2" s="6"/>
      <c r="AG2" s="6"/>
      <c r="AH2" s="6"/>
      <c r="AI2" s="6"/>
      <c r="AJ2" s="27"/>
      <c r="AK2" s="27"/>
      <c r="AL2" s="28"/>
      <c r="AM2" s="28"/>
      <c r="AN2" s="28"/>
      <c r="AO2" s="27"/>
      <c r="AP2" s="27"/>
      <c r="AQ2" s="27"/>
      <c r="AR2" s="27"/>
      <c r="AS2" s="6"/>
      <c r="AT2" s="109"/>
      <c r="AU2" s="109"/>
    </row>
    <row r="3" spans="1:48" ht="18.7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7"/>
      <c r="N3" s="7"/>
      <c r="O3" s="7"/>
      <c r="P3" s="7"/>
      <c r="Q3" s="6"/>
      <c r="R3" s="7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61"/>
      <c r="AK3" s="61"/>
      <c r="AL3" s="61"/>
      <c r="AM3" s="61"/>
      <c r="AN3" s="61"/>
      <c r="AO3" s="61"/>
      <c r="AP3" s="61"/>
      <c r="AQ3" s="61"/>
      <c r="AR3" s="62"/>
      <c r="AS3" s="6"/>
      <c r="AT3" s="109"/>
      <c r="AU3" s="109"/>
    </row>
    <row r="4" spans="1:48" ht="18.75">
      <c r="A4" s="115" t="s">
        <v>88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7"/>
      <c r="N4" s="110"/>
      <c r="O4" s="7"/>
      <c r="P4" s="7"/>
      <c r="Q4" s="7"/>
      <c r="R4" s="7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61"/>
      <c r="AK4" s="61"/>
      <c r="AL4" s="61"/>
      <c r="AM4" s="61"/>
      <c r="AN4" s="61"/>
      <c r="AO4" s="61"/>
      <c r="AP4" s="61"/>
      <c r="AQ4" s="61"/>
      <c r="AR4" s="62"/>
      <c r="AS4" s="6"/>
      <c r="AT4" s="109"/>
      <c r="AU4" s="109"/>
    </row>
    <row r="5" spans="1:48" ht="18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7"/>
      <c r="N5" s="7"/>
      <c r="O5" s="7"/>
      <c r="P5" s="7"/>
      <c r="Q5" s="6"/>
      <c r="R5" s="7"/>
      <c r="S5" s="6"/>
      <c r="T5" s="7"/>
      <c r="U5" s="7"/>
      <c r="V5" s="7"/>
      <c r="W5" s="6"/>
      <c r="X5" s="6"/>
      <c r="Y5" s="7"/>
      <c r="Z5" s="6"/>
      <c r="AA5" s="7"/>
      <c r="AB5" s="7"/>
      <c r="AC5" s="7"/>
      <c r="AD5" s="7"/>
      <c r="AE5" s="7"/>
      <c r="AF5" s="7"/>
      <c r="AG5" s="7"/>
      <c r="AH5" s="6"/>
      <c r="AI5" s="6"/>
      <c r="AJ5" s="28"/>
      <c r="AK5" s="28"/>
      <c r="AL5" s="28"/>
      <c r="AM5" s="28"/>
      <c r="AN5" s="28"/>
      <c r="AO5" s="28"/>
      <c r="AP5" s="27"/>
      <c r="AQ5" s="27"/>
      <c r="AR5" s="27"/>
      <c r="AS5" s="6"/>
      <c r="AT5" s="109"/>
      <c r="AU5" s="109"/>
    </row>
    <row r="6" spans="1:48" ht="32.25" customHeight="1">
      <c r="A6" s="116" t="s">
        <v>2</v>
      </c>
      <c r="B6" s="116" t="s">
        <v>80</v>
      </c>
      <c r="C6" s="116" t="s">
        <v>81</v>
      </c>
      <c r="D6" s="116" t="s">
        <v>3</v>
      </c>
      <c r="E6" s="116" t="s">
        <v>4</v>
      </c>
      <c r="F6" s="117" t="s">
        <v>82</v>
      </c>
      <c r="G6" s="117"/>
      <c r="H6" s="117"/>
      <c r="I6" s="116" t="s">
        <v>8</v>
      </c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31" t="s">
        <v>21</v>
      </c>
      <c r="AT6" s="116" t="s">
        <v>22</v>
      </c>
      <c r="AU6" s="86"/>
    </row>
    <row r="7" spans="1:48">
      <c r="A7" s="116"/>
      <c r="B7" s="116"/>
      <c r="C7" s="116"/>
      <c r="D7" s="116"/>
      <c r="E7" s="116"/>
      <c r="F7" s="117"/>
      <c r="G7" s="117"/>
      <c r="H7" s="117"/>
      <c r="I7" s="116" t="s">
        <v>9</v>
      </c>
      <c r="J7" s="116"/>
      <c r="K7" s="116"/>
      <c r="L7" s="116" t="s">
        <v>10</v>
      </c>
      <c r="M7" s="116"/>
      <c r="N7" s="116"/>
      <c r="O7" s="116" t="s">
        <v>11</v>
      </c>
      <c r="P7" s="116"/>
      <c r="Q7" s="116"/>
      <c r="R7" s="116" t="s">
        <v>12</v>
      </c>
      <c r="S7" s="116"/>
      <c r="T7" s="116"/>
      <c r="U7" s="116" t="s">
        <v>13</v>
      </c>
      <c r="V7" s="116"/>
      <c r="W7" s="116"/>
      <c r="X7" s="116" t="s">
        <v>14</v>
      </c>
      <c r="Y7" s="116"/>
      <c r="Z7" s="116"/>
      <c r="AA7" s="116" t="s">
        <v>15</v>
      </c>
      <c r="AB7" s="116"/>
      <c r="AC7" s="116"/>
      <c r="AD7" s="116" t="s">
        <v>16</v>
      </c>
      <c r="AE7" s="116"/>
      <c r="AF7" s="116"/>
      <c r="AG7" s="116" t="s">
        <v>17</v>
      </c>
      <c r="AH7" s="116"/>
      <c r="AI7" s="116"/>
      <c r="AJ7" s="118" t="s">
        <v>18</v>
      </c>
      <c r="AK7" s="118"/>
      <c r="AL7" s="118"/>
      <c r="AM7" s="118" t="s">
        <v>19</v>
      </c>
      <c r="AN7" s="118"/>
      <c r="AO7" s="118"/>
      <c r="AP7" s="118" t="s">
        <v>20</v>
      </c>
      <c r="AQ7" s="118"/>
      <c r="AR7" s="118"/>
      <c r="AS7" s="131"/>
      <c r="AT7" s="116"/>
      <c r="AU7" s="86"/>
    </row>
    <row r="8" spans="1:48" ht="30" customHeight="1">
      <c r="A8" s="116"/>
      <c r="B8" s="116"/>
      <c r="C8" s="116"/>
      <c r="D8" s="116"/>
      <c r="E8" s="116"/>
      <c r="F8" s="65" t="s">
        <v>5</v>
      </c>
      <c r="G8" s="65" t="s">
        <v>6</v>
      </c>
      <c r="H8" s="10" t="s">
        <v>7</v>
      </c>
      <c r="I8" s="8" t="s">
        <v>5</v>
      </c>
      <c r="J8" s="8" t="s">
        <v>6</v>
      </c>
      <c r="K8" s="9" t="s">
        <v>7</v>
      </c>
      <c r="L8" s="8" t="s">
        <v>5</v>
      </c>
      <c r="M8" s="8" t="s">
        <v>6</v>
      </c>
      <c r="N8" s="9" t="s">
        <v>7</v>
      </c>
      <c r="O8" s="8" t="s">
        <v>5</v>
      </c>
      <c r="P8" s="8" t="s">
        <v>6</v>
      </c>
      <c r="Q8" s="9" t="s">
        <v>7</v>
      </c>
      <c r="R8" s="8" t="s">
        <v>5</v>
      </c>
      <c r="S8" s="8" t="s">
        <v>6</v>
      </c>
      <c r="T8" s="9" t="s">
        <v>7</v>
      </c>
      <c r="U8" s="8" t="s">
        <v>5</v>
      </c>
      <c r="V8" s="8" t="s">
        <v>6</v>
      </c>
      <c r="W8" s="9" t="s">
        <v>7</v>
      </c>
      <c r="X8" s="8" t="s">
        <v>5</v>
      </c>
      <c r="Y8" s="8" t="s">
        <v>6</v>
      </c>
      <c r="Z8" s="9" t="s">
        <v>7</v>
      </c>
      <c r="AA8" s="8" t="s">
        <v>5</v>
      </c>
      <c r="AB8" s="8" t="s">
        <v>6</v>
      </c>
      <c r="AC8" s="9" t="s">
        <v>7</v>
      </c>
      <c r="AD8" s="8" t="s">
        <v>5</v>
      </c>
      <c r="AE8" s="8" t="s">
        <v>6</v>
      </c>
      <c r="AF8" s="9" t="s">
        <v>7</v>
      </c>
      <c r="AG8" s="8" t="s">
        <v>5</v>
      </c>
      <c r="AH8" s="8" t="s">
        <v>6</v>
      </c>
      <c r="AI8" s="9" t="s">
        <v>7</v>
      </c>
      <c r="AJ8" s="29" t="s">
        <v>5</v>
      </c>
      <c r="AK8" s="29" t="s">
        <v>6</v>
      </c>
      <c r="AL8" s="30" t="s">
        <v>7</v>
      </c>
      <c r="AM8" s="29" t="s">
        <v>5</v>
      </c>
      <c r="AN8" s="29" t="s">
        <v>6</v>
      </c>
      <c r="AO8" s="30" t="s">
        <v>7</v>
      </c>
      <c r="AP8" s="29" t="s">
        <v>5</v>
      </c>
      <c r="AQ8" s="29" t="s">
        <v>6</v>
      </c>
      <c r="AR8" s="30" t="s">
        <v>7</v>
      </c>
      <c r="AS8" s="131"/>
      <c r="AT8" s="116"/>
      <c r="AU8" s="86"/>
    </row>
    <row r="9" spans="1:48" s="1" customFormat="1">
      <c r="A9" s="64">
        <v>1</v>
      </c>
      <c r="B9" s="64">
        <v>2</v>
      </c>
      <c r="C9" s="64">
        <v>3</v>
      </c>
      <c r="D9" s="64">
        <v>4</v>
      </c>
      <c r="E9" s="64">
        <v>4</v>
      </c>
      <c r="F9" s="65">
        <v>5</v>
      </c>
      <c r="G9" s="65">
        <v>6</v>
      </c>
      <c r="H9" s="10" t="s">
        <v>83</v>
      </c>
      <c r="I9" s="64">
        <v>8</v>
      </c>
      <c r="J9" s="64">
        <v>9</v>
      </c>
      <c r="K9" s="64">
        <v>10</v>
      </c>
      <c r="L9" s="64">
        <v>11</v>
      </c>
      <c r="M9" s="64">
        <v>12</v>
      </c>
      <c r="N9" s="64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1">
        <v>30</v>
      </c>
      <c r="AF9" s="11">
        <v>31</v>
      </c>
      <c r="AG9" s="11">
        <v>32</v>
      </c>
      <c r="AH9" s="11">
        <v>33</v>
      </c>
      <c r="AI9" s="11">
        <v>34</v>
      </c>
      <c r="AJ9" s="31">
        <v>35</v>
      </c>
      <c r="AK9" s="31">
        <v>36</v>
      </c>
      <c r="AL9" s="31">
        <v>37</v>
      </c>
      <c r="AM9" s="31">
        <v>38</v>
      </c>
      <c r="AN9" s="31">
        <v>39</v>
      </c>
      <c r="AO9" s="31">
        <v>40</v>
      </c>
      <c r="AP9" s="31">
        <v>41</v>
      </c>
      <c r="AQ9" s="31">
        <v>42</v>
      </c>
      <c r="AR9" s="31">
        <v>43</v>
      </c>
      <c r="AS9" s="11">
        <v>44</v>
      </c>
      <c r="AT9" s="11">
        <v>45</v>
      </c>
      <c r="AU9" s="87"/>
    </row>
    <row r="10" spans="1:48" s="39" customFormat="1" ht="30.75" customHeight="1">
      <c r="A10" s="119" t="s">
        <v>47</v>
      </c>
      <c r="B10" s="122" t="s">
        <v>59</v>
      </c>
      <c r="C10" s="43"/>
      <c r="D10" s="126"/>
      <c r="E10" s="12" t="s">
        <v>26</v>
      </c>
      <c r="F10" s="16">
        <f>F12+F13+F14+F15</f>
        <v>307325.90000000002</v>
      </c>
      <c r="G10" s="16">
        <f t="shared" ref="G10:AQ10" si="0">G12+G13+G14+G15</f>
        <v>223527.90000000002</v>
      </c>
      <c r="H10" s="16">
        <f>G10/F10*100</f>
        <v>72.733179989060474</v>
      </c>
      <c r="I10" s="16">
        <f t="shared" si="0"/>
        <v>3317.8</v>
      </c>
      <c r="J10" s="16">
        <f t="shared" si="0"/>
        <v>3317.8</v>
      </c>
      <c r="K10" s="16">
        <f>J10/I10*100</f>
        <v>100</v>
      </c>
      <c r="L10" s="16">
        <f t="shared" si="0"/>
        <v>126335</v>
      </c>
      <c r="M10" s="16">
        <f t="shared" si="0"/>
        <v>15210.4</v>
      </c>
      <c r="N10" s="16">
        <f>M10/L10*100</f>
        <v>12.039735623540587</v>
      </c>
      <c r="O10" s="16">
        <f t="shared" si="0"/>
        <v>21677.999999999996</v>
      </c>
      <c r="P10" s="16">
        <f t="shared" si="0"/>
        <v>11758</v>
      </c>
      <c r="Q10" s="16">
        <f>P10/O10*100</f>
        <v>54.239320970569253</v>
      </c>
      <c r="R10" s="16">
        <f t="shared" si="0"/>
        <v>12095.1</v>
      </c>
      <c r="S10" s="16">
        <f t="shared" si="0"/>
        <v>118034.4</v>
      </c>
      <c r="T10" s="63">
        <f>S10/R10*100</f>
        <v>975.88610263660485</v>
      </c>
      <c r="U10" s="16">
        <f t="shared" si="0"/>
        <v>17592.900000000001</v>
      </c>
      <c r="V10" s="16">
        <f t="shared" si="0"/>
        <v>21049.9</v>
      </c>
      <c r="W10" s="63">
        <f>V10/U10*100</f>
        <v>119.64997243206066</v>
      </c>
      <c r="X10" s="16">
        <f t="shared" si="0"/>
        <v>16644.7</v>
      </c>
      <c r="Y10" s="16">
        <f t="shared" si="0"/>
        <v>8126.4</v>
      </c>
      <c r="Z10" s="63">
        <f>Y10/X10*100</f>
        <v>48.822748382367962</v>
      </c>
      <c r="AA10" s="16">
        <f t="shared" si="0"/>
        <v>21301.699999999997</v>
      </c>
      <c r="AB10" s="16">
        <f t="shared" si="0"/>
        <v>11242.2</v>
      </c>
      <c r="AC10" s="63">
        <f>AB10/AA10*100</f>
        <v>52.776069515578584</v>
      </c>
      <c r="AD10" s="16">
        <f t="shared" si="0"/>
        <v>23640.1</v>
      </c>
      <c r="AE10" s="16">
        <f t="shared" si="0"/>
        <v>17218</v>
      </c>
      <c r="AF10" s="63">
        <f>AE10/AD10*100</f>
        <v>72.833871261119882</v>
      </c>
      <c r="AG10" s="16">
        <f t="shared" si="0"/>
        <v>22679.200000000001</v>
      </c>
      <c r="AH10" s="16">
        <f t="shared" si="0"/>
        <v>17570.8</v>
      </c>
      <c r="AI10" s="63">
        <f>AH10/AG10*100</f>
        <v>77.475395957529358</v>
      </c>
      <c r="AJ10" s="16">
        <f t="shared" si="0"/>
        <v>11645.7</v>
      </c>
      <c r="AK10" s="16">
        <f>AK12+AK13+AK14+AK15</f>
        <v>0</v>
      </c>
      <c r="AL10" s="63">
        <f>AK10/AJ10*100</f>
        <v>0</v>
      </c>
      <c r="AM10" s="16">
        <f t="shared" si="0"/>
        <v>13166.2</v>
      </c>
      <c r="AN10" s="16">
        <f t="shared" si="0"/>
        <v>0</v>
      </c>
      <c r="AO10" s="63">
        <f>AN10/AM10*100</f>
        <v>0</v>
      </c>
      <c r="AP10" s="16">
        <f t="shared" si="0"/>
        <v>17229.499999999996</v>
      </c>
      <c r="AQ10" s="16">
        <f t="shared" si="0"/>
        <v>0</v>
      </c>
      <c r="AR10" s="63">
        <f>AQ10/AP10*100</f>
        <v>0</v>
      </c>
      <c r="AS10" s="14"/>
      <c r="AT10" s="14"/>
      <c r="AU10" s="97"/>
      <c r="AV10" s="93"/>
    </row>
    <row r="11" spans="1:48" s="39" customFormat="1" ht="30.75" customHeight="1">
      <c r="A11" s="120"/>
      <c r="B11" s="123"/>
      <c r="C11" s="44"/>
      <c r="D11" s="127"/>
      <c r="E11" s="12" t="s">
        <v>68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4"/>
      <c r="AT11" s="14"/>
      <c r="AU11" s="98"/>
    </row>
    <row r="12" spans="1:48" s="39" customFormat="1" ht="57" customHeight="1">
      <c r="A12" s="120"/>
      <c r="B12" s="124"/>
      <c r="C12" s="44"/>
      <c r="D12" s="128"/>
      <c r="E12" s="13" t="s">
        <v>67</v>
      </c>
      <c r="F12" s="18">
        <f>I12+L12+O12+R12+U12+X12+AA12+AD12+AG12+AJ12+AM12+AP12</f>
        <v>2180.4</v>
      </c>
      <c r="G12" s="18">
        <f t="shared" ref="G12:G15" si="1">J12+M12+P12+S12+V12+Y12+AB12+AE12+AH12+AK12+AN12+AQ12</f>
        <v>646.1</v>
      </c>
      <c r="H12" s="16">
        <f>G12/F12*100</f>
        <v>29.632177582095025</v>
      </c>
      <c r="I12" s="17">
        <f>I18+I23+I28+I33+I38</f>
        <v>0</v>
      </c>
      <c r="J12" s="17">
        <f>J18+J23+J28+J33+J38</f>
        <v>0</v>
      </c>
      <c r="K12" s="17">
        <v>0</v>
      </c>
      <c r="L12" s="17">
        <f>L18+L23+L28+L33+L38</f>
        <v>0</v>
      </c>
      <c r="M12" s="17">
        <f>M18+M23+M28+M33+M38</f>
        <v>0</v>
      </c>
      <c r="N12" s="17">
        <v>0</v>
      </c>
      <c r="O12" s="17">
        <f>O18+O23+O28+O33+O38</f>
        <v>744.5</v>
      </c>
      <c r="P12" s="17">
        <f>P18+P23+P28+P33+P38</f>
        <v>744.5</v>
      </c>
      <c r="Q12" s="17">
        <f>P12/O12*100</f>
        <v>100</v>
      </c>
      <c r="R12" s="17">
        <f>R18+R23+R28+R33+R38</f>
        <v>0</v>
      </c>
      <c r="S12" s="17">
        <f>S18+S23+S28+S33+S38</f>
        <v>0</v>
      </c>
      <c r="T12" s="17">
        <v>0</v>
      </c>
      <c r="U12" s="17">
        <f>U18+U23+U28+U33+U38</f>
        <v>0</v>
      </c>
      <c r="V12" s="17">
        <f>V18+V23+V28+V33+V38</f>
        <v>0</v>
      </c>
      <c r="W12" s="17">
        <v>0</v>
      </c>
      <c r="X12" s="17">
        <f>X18+X23+X28+X33+X38</f>
        <v>-223.4</v>
      </c>
      <c r="Y12" s="17">
        <f>Y18+Y23+Y28+Y33+Y38</f>
        <v>-223.4</v>
      </c>
      <c r="Z12" s="17">
        <v>0</v>
      </c>
      <c r="AA12" s="17">
        <f>AA18+AA23+AA28+AA33+AA38</f>
        <v>0</v>
      </c>
      <c r="AB12" s="17">
        <f>AB18+AB23+AB28+AB33+AB38</f>
        <v>0</v>
      </c>
      <c r="AC12" s="17">
        <v>0</v>
      </c>
      <c r="AD12" s="17">
        <f>AD18+AD23+AD28+AD33+AD38</f>
        <v>0</v>
      </c>
      <c r="AE12" s="17">
        <f>AE18+AE23+AE28+AE33+AE38</f>
        <v>0</v>
      </c>
      <c r="AF12" s="17">
        <v>0</v>
      </c>
      <c r="AG12" s="17">
        <f>AG18+AG23+AG28+AG33+AG38</f>
        <v>1098.9000000000001</v>
      </c>
      <c r="AH12" s="17">
        <f>AH18+AH23+AH28+AH33+AH38</f>
        <v>125</v>
      </c>
      <c r="AI12" s="17">
        <f>AH12/AG12*100</f>
        <v>11.375011375011374</v>
      </c>
      <c r="AJ12" s="17">
        <f>AJ18+AJ23+AJ28+AJ33+AJ38</f>
        <v>135.4</v>
      </c>
      <c r="AK12" s="17">
        <f>AK18+AK23+AK28+AK33+AK38</f>
        <v>0</v>
      </c>
      <c r="AL12" s="17">
        <v>0</v>
      </c>
      <c r="AM12" s="17">
        <f>AM18+AM23+AM28+AM33+AM38</f>
        <v>425</v>
      </c>
      <c r="AN12" s="17">
        <f>AN18+AN23+AN28+AN33+AN38</f>
        <v>0</v>
      </c>
      <c r="AO12" s="17">
        <v>0</v>
      </c>
      <c r="AP12" s="17">
        <f>AP18+AP23+AP28+AP33+AP38</f>
        <v>0</v>
      </c>
      <c r="AQ12" s="17">
        <f>AQ18+AQ23+AQ28+AQ33+AQ38</f>
        <v>0</v>
      </c>
      <c r="AR12" s="17">
        <v>0</v>
      </c>
      <c r="AS12" s="14"/>
      <c r="AT12" s="14"/>
      <c r="AU12" s="97"/>
      <c r="AV12" s="93"/>
    </row>
    <row r="13" spans="1:48" s="39" customFormat="1" ht="57" customHeight="1">
      <c r="A13" s="120"/>
      <c r="B13" s="124"/>
      <c r="C13" s="44"/>
      <c r="D13" s="128"/>
      <c r="E13" s="13" t="s">
        <v>65</v>
      </c>
      <c r="F13" s="18">
        <f>I13+L13+O13+R13+U13+X13+AA13+AD13+AG13+AJ13+AM13+AP13</f>
        <v>193515.5</v>
      </c>
      <c r="G13" s="18">
        <f>J13+M13+P13+S13+V13+Y13+AB13+AE13+AH13+AK13+AN13+AQ13</f>
        <v>114278.3</v>
      </c>
      <c r="H13" s="16">
        <f>G13/F13*100</f>
        <v>59.053822562016997</v>
      </c>
      <c r="I13" s="17">
        <f>I19+I24+I29+I34+I39</f>
        <v>3317.8</v>
      </c>
      <c r="J13" s="17">
        <f>J19+J24+J29+J34+J39</f>
        <v>3317.8</v>
      </c>
      <c r="K13" s="17">
        <f>J13/I13*100</f>
        <v>100</v>
      </c>
      <c r="L13" s="17">
        <f>L19+L24+L29+L34+L39</f>
        <v>18135</v>
      </c>
      <c r="M13" s="17">
        <f>M19+M24+M29+M34+M39</f>
        <v>15210.4</v>
      </c>
      <c r="N13" s="17">
        <f>M13/L13*100</f>
        <v>83.873173421560523</v>
      </c>
      <c r="O13" s="17">
        <f>O19+O24+O29+O34+O39</f>
        <v>20751.199999999997</v>
      </c>
      <c r="P13" s="17">
        <f>P19+P24+P29+P34+P39</f>
        <v>11013.5</v>
      </c>
      <c r="Q13" s="17">
        <f>P13/O13*100</f>
        <v>53.074039091715186</v>
      </c>
      <c r="R13" s="17">
        <f>R19+R24+R29+R34+R39</f>
        <v>11420.4</v>
      </c>
      <c r="S13" s="17">
        <f>S19+S24+S29+S34+S39</f>
        <v>11430.900000000001</v>
      </c>
      <c r="T13" s="17">
        <f>S13/R13*100</f>
        <v>100.09194073762741</v>
      </c>
      <c r="U13" s="17">
        <f>U19+U24+U29+U34+U39</f>
        <v>17542.900000000001</v>
      </c>
      <c r="V13" s="17">
        <f>V19+V24+V29+V34+V39</f>
        <v>21049.9</v>
      </c>
      <c r="W13" s="17">
        <f>V13/U13*100</f>
        <v>119.99099350734485</v>
      </c>
      <c r="X13" s="17">
        <f>X19+X24+X29+X34+X39</f>
        <v>16868.100000000002</v>
      </c>
      <c r="Y13" s="17">
        <f>Y19+Y24+Y29+Y34+Y39</f>
        <v>8349.7999999999993</v>
      </c>
      <c r="Z13" s="17">
        <f>Y13/X13*100</f>
        <v>49.500536515671584</v>
      </c>
      <c r="AA13" s="17">
        <f>AA19+AA24+AA29+AA34+AA39</f>
        <v>18778.699999999997</v>
      </c>
      <c r="AB13" s="17">
        <f>AB19+AB24+AB29+AB34+AB39</f>
        <v>10642.2</v>
      </c>
      <c r="AC13" s="17">
        <f>AB13/AA13*100</f>
        <v>56.671654587378264</v>
      </c>
      <c r="AD13" s="17">
        <f>AD19+AD24+AD29+AD34+AD39</f>
        <v>23640.1</v>
      </c>
      <c r="AE13" s="17">
        <f>AE19+AE24+AE29+AE34+AE39</f>
        <v>17218</v>
      </c>
      <c r="AF13" s="17">
        <f>AE13/AD13*100</f>
        <v>72.833871261119882</v>
      </c>
      <c r="AG13" s="17">
        <f>AG19+AG24+AG29+AG34+AG39</f>
        <v>21580.3</v>
      </c>
      <c r="AH13" s="17">
        <f>AH19+AH24+AH29+AH34+AH39</f>
        <v>16045.8</v>
      </c>
      <c r="AI13" s="17">
        <f>AH13/AG13*100</f>
        <v>74.353924644235718</v>
      </c>
      <c r="AJ13" s="17">
        <f>AJ19+AJ24+AJ29+AJ34+AJ39</f>
        <v>11510.300000000001</v>
      </c>
      <c r="AK13" s="17">
        <f>AK19+AK24+AK29+AK34+AK39</f>
        <v>0</v>
      </c>
      <c r="AL13" s="17">
        <f>AK13/AJ13*100</f>
        <v>0</v>
      </c>
      <c r="AM13" s="17">
        <f>AM19+AM24+AM29+AM34+AM39</f>
        <v>12741.2</v>
      </c>
      <c r="AN13" s="17">
        <f>AN19+AN24+AN29+AN34+AN39</f>
        <v>0</v>
      </c>
      <c r="AO13" s="17">
        <f>AN13/AM13*100</f>
        <v>0</v>
      </c>
      <c r="AP13" s="17">
        <f>AP19+AP24+AP29+AP34+AP39</f>
        <v>17229.499999999996</v>
      </c>
      <c r="AQ13" s="17">
        <f>AQ19+AQ24+AQ29+AQ34+AQ39</f>
        <v>0</v>
      </c>
      <c r="AR13" s="17">
        <f>AQ13/AP13*100</f>
        <v>0</v>
      </c>
      <c r="AS13" s="14"/>
      <c r="AT13" s="14"/>
      <c r="AU13" s="97"/>
      <c r="AV13" s="93"/>
    </row>
    <row r="14" spans="1:48" s="39" customFormat="1" ht="57" customHeight="1">
      <c r="A14" s="120"/>
      <c r="B14" s="124"/>
      <c r="C14" s="127"/>
      <c r="D14" s="129"/>
      <c r="E14" s="13" t="s">
        <v>38</v>
      </c>
      <c r="F14" s="18">
        <f>I14+L14+O14+R14+U14+X14+AA14+AD14+AG14+AJ14+AM14+AP14</f>
        <v>111630</v>
      </c>
      <c r="G14" s="18">
        <f t="shared" si="1"/>
        <v>108603.5</v>
      </c>
      <c r="H14" s="16">
        <v>0</v>
      </c>
      <c r="I14" s="17">
        <f>I35+I40</f>
        <v>0</v>
      </c>
      <c r="J14" s="17">
        <f>J35+J40</f>
        <v>0</v>
      </c>
      <c r="K14" s="17">
        <v>0</v>
      </c>
      <c r="L14" s="17">
        <f>L35+L40</f>
        <v>108200</v>
      </c>
      <c r="M14" s="17">
        <f>M35+M40</f>
        <v>0</v>
      </c>
      <c r="N14" s="17">
        <v>0</v>
      </c>
      <c r="O14" s="17">
        <f>O35+O40</f>
        <v>182.3</v>
      </c>
      <c r="P14" s="17">
        <f>P35+P40</f>
        <v>0</v>
      </c>
      <c r="Q14" s="17">
        <v>0</v>
      </c>
      <c r="R14" s="17">
        <f>R35+R40</f>
        <v>674.7</v>
      </c>
      <c r="S14" s="17">
        <f>S35+S40</f>
        <v>106603.5</v>
      </c>
      <c r="T14" s="17">
        <f>S14/R14*100</f>
        <v>15800.13339261894</v>
      </c>
      <c r="U14" s="17">
        <f>U35+U40</f>
        <v>50</v>
      </c>
      <c r="V14" s="17">
        <f>V35+V40</f>
        <v>0</v>
      </c>
      <c r="W14" s="17">
        <v>0</v>
      </c>
      <c r="X14" s="17">
        <f>X35+X40</f>
        <v>0</v>
      </c>
      <c r="Y14" s="17">
        <f>Y35+Y40</f>
        <v>0</v>
      </c>
      <c r="Z14" s="17">
        <v>0</v>
      </c>
      <c r="AA14" s="17">
        <f>AA35+AA40</f>
        <v>2523</v>
      </c>
      <c r="AB14" s="17">
        <f>AB35+AB40</f>
        <v>600</v>
      </c>
      <c r="AC14" s="17">
        <f>AB14/AA14*100</f>
        <v>23.781212841854934</v>
      </c>
      <c r="AD14" s="17">
        <f>AD35</f>
        <v>0</v>
      </c>
      <c r="AE14" s="17">
        <f>AE35</f>
        <v>0</v>
      </c>
      <c r="AF14" s="17">
        <v>0</v>
      </c>
      <c r="AG14" s="17">
        <f>AG40</f>
        <v>0</v>
      </c>
      <c r="AH14" s="17">
        <f>AH40</f>
        <v>1400</v>
      </c>
      <c r="AI14" s="17">
        <v>0</v>
      </c>
      <c r="AJ14" s="17">
        <f>AJ40</f>
        <v>0</v>
      </c>
      <c r="AK14" s="17">
        <f>AK35</f>
        <v>0</v>
      </c>
      <c r="AL14" s="17">
        <v>0</v>
      </c>
      <c r="AM14" s="17">
        <f>AM40</f>
        <v>0</v>
      </c>
      <c r="AN14" s="17">
        <f>AN40</f>
        <v>0</v>
      </c>
      <c r="AO14" s="17">
        <v>0</v>
      </c>
      <c r="AP14" s="17">
        <f>AP40</f>
        <v>0</v>
      </c>
      <c r="AQ14" s="17">
        <f>AQ40</f>
        <v>0</v>
      </c>
      <c r="AR14" s="17">
        <v>0</v>
      </c>
      <c r="AS14" s="14"/>
      <c r="AT14" s="14"/>
      <c r="AU14" s="97"/>
      <c r="AV14" s="93"/>
    </row>
    <row r="15" spans="1:48" s="39" customFormat="1" ht="81.75" customHeight="1">
      <c r="A15" s="121"/>
      <c r="B15" s="125"/>
      <c r="C15" s="130"/>
      <c r="D15" s="66"/>
      <c r="E15" s="13" t="s">
        <v>66</v>
      </c>
      <c r="F15" s="18">
        <f>I15+L15+O15+R15+U15+X15+AA15+AD15+AG15+AJ15+AM15+AP15</f>
        <v>0</v>
      </c>
      <c r="G15" s="18">
        <f t="shared" si="1"/>
        <v>0</v>
      </c>
      <c r="H15" s="16">
        <v>0</v>
      </c>
      <c r="I15" s="17">
        <f>I54</f>
        <v>0</v>
      </c>
      <c r="J15" s="17">
        <f>J54</f>
        <v>0</v>
      </c>
      <c r="K15" s="17">
        <v>0</v>
      </c>
      <c r="L15" s="17">
        <f>L54</f>
        <v>0</v>
      </c>
      <c r="M15" s="17">
        <f>M54</f>
        <v>0</v>
      </c>
      <c r="N15" s="17">
        <v>0</v>
      </c>
      <c r="O15" s="17">
        <f>O54</f>
        <v>0</v>
      </c>
      <c r="P15" s="17">
        <f>P54</f>
        <v>0</v>
      </c>
      <c r="Q15" s="17">
        <v>0</v>
      </c>
      <c r="R15" s="17">
        <f>R54</f>
        <v>0</v>
      </c>
      <c r="S15" s="17">
        <f>S54</f>
        <v>0</v>
      </c>
      <c r="T15" s="17">
        <v>0</v>
      </c>
      <c r="U15" s="17">
        <f>U54</f>
        <v>0</v>
      </c>
      <c r="V15" s="17">
        <f>V54</f>
        <v>0</v>
      </c>
      <c r="W15" s="17">
        <v>0</v>
      </c>
      <c r="X15" s="17">
        <f>X54</f>
        <v>0</v>
      </c>
      <c r="Y15" s="17">
        <f>Y54</f>
        <v>0</v>
      </c>
      <c r="Z15" s="17">
        <v>0</v>
      </c>
      <c r="AA15" s="17">
        <f>AA54</f>
        <v>0</v>
      </c>
      <c r="AB15" s="17">
        <f>AB54</f>
        <v>0</v>
      </c>
      <c r="AC15" s="17">
        <v>0</v>
      </c>
      <c r="AD15" s="17">
        <f>AD54</f>
        <v>0</v>
      </c>
      <c r="AE15" s="17">
        <f>AE54</f>
        <v>0</v>
      </c>
      <c r="AF15" s="17">
        <v>0</v>
      </c>
      <c r="AG15" s="17">
        <f>AG54</f>
        <v>0</v>
      </c>
      <c r="AH15" s="17">
        <f>AH54</f>
        <v>0</v>
      </c>
      <c r="AI15" s="17">
        <v>0</v>
      </c>
      <c r="AJ15" s="17">
        <f>AJ54</f>
        <v>0</v>
      </c>
      <c r="AK15" s="17">
        <f>AK54</f>
        <v>0</v>
      </c>
      <c r="AL15" s="17">
        <v>0</v>
      </c>
      <c r="AM15" s="17">
        <f>AM54</f>
        <v>0</v>
      </c>
      <c r="AN15" s="17">
        <f>AN54</f>
        <v>0</v>
      </c>
      <c r="AO15" s="17">
        <v>0</v>
      </c>
      <c r="AP15" s="17">
        <f>AP54</f>
        <v>0</v>
      </c>
      <c r="AQ15" s="17">
        <f>AQ54</f>
        <v>0</v>
      </c>
      <c r="AR15" s="17">
        <v>0</v>
      </c>
      <c r="AS15" s="14"/>
      <c r="AT15" s="14"/>
      <c r="AU15" s="98"/>
    </row>
    <row r="16" spans="1:48" s="2" customFormat="1" ht="22.5" customHeight="1">
      <c r="A16" s="132" t="s">
        <v>34</v>
      </c>
      <c r="B16" s="135" t="s">
        <v>48</v>
      </c>
      <c r="C16" s="138" t="s">
        <v>27</v>
      </c>
      <c r="D16" s="138" t="s">
        <v>43</v>
      </c>
      <c r="E16" s="4" t="s">
        <v>26</v>
      </c>
      <c r="F16" s="18">
        <f>F18+F19</f>
        <v>633.29999999999995</v>
      </c>
      <c r="G16" s="18">
        <f>G18+G19</f>
        <v>83.300000000000011</v>
      </c>
      <c r="H16" s="18">
        <f>G16/F16*100</f>
        <v>13.153323859150484</v>
      </c>
      <c r="I16" s="108">
        <f>I18+I19</f>
        <v>0</v>
      </c>
      <c r="J16" s="108">
        <f>J18+J19</f>
        <v>0</v>
      </c>
      <c r="K16" s="108">
        <f>K18+K19</f>
        <v>0</v>
      </c>
      <c r="L16" s="108">
        <f>L18+L19</f>
        <v>83.3</v>
      </c>
      <c r="M16" s="108">
        <f>M18+M19</f>
        <v>110.4</v>
      </c>
      <c r="N16" s="108">
        <f>M16/L16*100</f>
        <v>132.53301320528212</v>
      </c>
      <c r="O16" s="108">
        <f>O18+O19</f>
        <v>0</v>
      </c>
      <c r="P16" s="108">
        <f>P18+P19</f>
        <v>111</v>
      </c>
      <c r="Q16" s="108">
        <v>0</v>
      </c>
      <c r="R16" s="26">
        <f t="shared" ref="R16:S16" si="2">R18+R19</f>
        <v>57.3</v>
      </c>
      <c r="S16" s="26">
        <f t="shared" si="2"/>
        <v>0</v>
      </c>
      <c r="T16" s="26">
        <f t="shared" ref="T16" si="3">S16/R16*100</f>
        <v>0</v>
      </c>
      <c r="U16" s="26">
        <f t="shared" ref="U16:V16" si="4">U18+U19</f>
        <v>0</v>
      </c>
      <c r="V16" s="26">
        <f t="shared" si="4"/>
        <v>0</v>
      </c>
      <c r="W16" s="26">
        <v>0</v>
      </c>
      <c r="X16" s="26">
        <f t="shared" ref="X16:Y16" si="5">X18+X19</f>
        <v>0</v>
      </c>
      <c r="Y16" s="26">
        <f t="shared" si="5"/>
        <v>-138.1</v>
      </c>
      <c r="Z16" s="26">
        <v>0</v>
      </c>
      <c r="AA16" s="26">
        <f t="shared" ref="AA16:AB16" si="6">AA18+AA19</f>
        <v>10.4</v>
      </c>
      <c r="AB16" s="108">
        <f t="shared" si="6"/>
        <v>0</v>
      </c>
      <c r="AC16" s="108">
        <f t="shared" ref="AC16" si="7">AB16/AA16*100</f>
        <v>0</v>
      </c>
      <c r="AD16" s="108">
        <f t="shared" ref="AD16:AE16" si="8">AD18+AD19</f>
        <v>10.4</v>
      </c>
      <c r="AE16" s="108">
        <f t="shared" si="8"/>
        <v>0</v>
      </c>
      <c r="AF16" s="108">
        <f t="shared" ref="AF16" si="9">AE16/AD16*100</f>
        <v>0</v>
      </c>
      <c r="AG16" s="108">
        <f t="shared" ref="AG16:AH16" si="10">AG18+AG19</f>
        <v>28.8</v>
      </c>
      <c r="AH16" s="108">
        <f t="shared" si="10"/>
        <v>0</v>
      </c>
      <c r="AI16" s="108">
        <f t="shared" ref="AI16" si="11">AH16/AG16*100</f>
        <v>0</v>
      </c>
      <c r="AJ16" s="108">
        <f t="shared" ref="AJ16:AK16" si="12">AJ18+AJ19</f>
        <v>65.099999999999994</v>
      </c>
      <c r="AK16" s="108">
        <f t="shared" si="12"/>
        <v>0</v>
      </c>
      <c r="AL16" s="108">
        <f t="shared" ref="AL16" si="13">AK16/AJ16*100</f>
        <v>0</v>
      </c>
      <c r="AM16" s="108">
        <f t="shared" ref="AM16:AN16" si="14">AM18+AM19</f>
        <v>11</v>
      </c>
      <c r="AN16" s="108">
        <f t="shared" si="14"/>
        <v>0</v>
      </c>
      <c r="AO16" s="108">
        <f t="shared" ref="AO16" si="15">AN16/AM16*100</f>
        <v>0</v>
      </c>
      <c r="AP16" s="108">
        <f t="shared" ref="AP16:AQ16" si="16">AP18+AP19</f>
        <v>367</v>
      </c>
      <c r="AQ16" s="108">
        <f t="shared" si="16"/>
        <v>0</v>
      </c>
      <c r="AR16" s="108">
        <f t="shared" ref="AR16" si="17">AQ16/AP16*100</f>
        <v>0</v>
      </c>
      <c r="AS16" s="147" t="s">
        <v>93</v>
      </c>
      <c r="AT16" s="150" t="s">
        <v>87</v>
      </c>
      <c r="AU16" s="97"/>
      <c r="AV16" s="93"/>
    </row>
    <row r="17" spans="1:48" s="2" customFormat="1" ht="42.75" customHeight="1">
      <c r="A17" s="133"/>
      <c r="B17" s="136"/>
      <c r="C17" s="139"/>
      <c r="D17" s="139"/>
      <c r="E17" s="4" t="s">
        <v>68</v>
      </c>
      <c r="F17" s="18">
        <v>0</v>
      </c>
      <c r="G17" s="18">
        <v>0</v>
      </c>
      <c r="H17" s="1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48"/>
      <c r="AT17" s="151"/>
      <c r="AU17" s="94"/>
      <c r="AV17" s="99"/>
    </row>
    <row r="18" spans="1:48" s="2" customFormat="1" ht="30" customHeight="1">
      <c r="A18" s="133"/>
      <c r="B18" s="136"/>
      <c r="C18" s="139"/>
      <c r="D18" s="139"/>
      <c r="E18" s="46" t="s">
        <v>67</v>
      </c>
      <c r="F18" s="18">
        <f>I18+L18+O18+R18+U18+X18+AA18+AD18+AG18+AJ18+AM18+AP18</f>
        <v>0</v>
      </c>
      <c r="G18" s="18">
        <f>J18+M18+P18+S18+V18+Y18+AB18+AE18+AH18+AK18+AN18+AQ18</f>
        <v>0</v>
      </c>
      <c r="H18" s="1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48"/>
      <c r="AT18" s="151"/>
      <c r="AU18" s="94"/>
      <c r="AV18" s="99"/>
    </row>
    <row r="19" spans="1:48" s="2" customFormat="1" ht="43.5" customHeight="1">
      <c r="A19" s="133"/>
      <c r="B19" s="136"/>
      <c r="C19" s="139"/>
      <c r="D19" s="140"/>
      <c r="E19" s="46" t="s">
        <v>65</v>
      </c>
      <c r="F19" s="18">
        <f>I19+L19+O19+R19+U19+X19+AA19+AD19+AG19+AJ19+AM19+AP19</f>
        <v>633.29999999999995</v>
      </c>
      <c r="G19" s="18">
        <f>J19+M19+P19+S19+V19+Y19+AB19+AE19+AH19+AK19+AN19+AQ19</f>
        <v>83.300000000000011</v>
      </c>
      <c r="H19" s="18">
        <f t="shared" ref="H19:H29" si="18">G19/F19*100</f>
        <v>13.153323859150484</v>
      </c>
      <c r="I19" s="108">
        <v>0</v>
      </c>
      <c r="J19" s="108">
        <v>0</v>
      </c>
      <c r="K19" s="108">
        <v>0</v>
      </c>
      <c r="L19" s="108">
        <v>83.3</v>
      </c>
      <c r="M19" s="108">
        <v>110.4</v>
      </c>
      <c r="N19" s="108">
        <f>M19/L19*100</f>
        <v>132.53301320528212</v>
      </c>
      <c r="O19" s="108">
        <v>0</v>
      </c>
      <c r="P19" s="108">
        <v>111</v>
      </c>
      <c r="Q19" s="108">
        <v>0</v>
      </c>
      <c r="R19" s="26">
        <v>57.3</v>
      </c>
      <c r="S19" s="26">
        <v>0</v>
      </c>
      <c r="T19" s="26">
        <f>S19/R19*100</f>
        <v>0</v>
      </c>
      <c r="U19" s="26">
        <v>0</v>
      </c>
      <c r="V19" s="26">
        <v>0</v>
      </c>
      <c r="W19" s="26">
        <v>0</v>
      </c>
      <c r="X19" s="26">
        <v>0</v>
      </c>
      <c r="Y19" s="26">
        <v>-138.1</v>
      </c>
      <c r="Z19" s="26">
        <v>0</v>
      </c>
      <c r="AA19" s="26">
        <v>10.4</v>
      </c>
      <c r="AB19" s="108">
        <v>0</v>
      </c>
      <c r="AC19" s="108">
        <f>AB19/AA19*100</f>
        <v>0</v>
      </c>
      <c r="AD19" s="108">
        <v>10.4</v>
      </c>
      <c r="AE19" s="108">
        <v>0</v>
      </c>
      <c r="AF19" s="108">
        <f>AE19/AD19*100</f>
        <v>0</v>
      </c>
      <c r="AG19" s="108">
        <v>28.8</v>
      </c>
      <c r="AH19" s="108">
        <v>0</v>
      </c>
      <c r="AI19" s="108">
        <f>AH19/AG19*100</f>
        <v>0</v>
      </c>
      <c r="AJ19" s="108">
        <v>65.099999999999994</v>
      </c>
      <c r="AK19" s="108">
        <v>0</v>
      </c>
      <c r="AL19" s="108">
        <v>0</v>
      </c>
      <c r="AM19" s="108">
        <v>11</v>
      </c>
      <c r="AN19" s="108">
        <v>0</v>
      </c>
      <c r="AO19" s="108">
        <v>0</v>
      </c>
      <c r="AP19" s="108">
        <f>16.4+350.6</f>
        <v>367</v>
      </c>
      <c r="AQ19" s="108">
        <v>0</v>
      </c>
      <c r="AR19" s="108">
        <v>0</v>
      </c>
      <c r="AS19" s="148"/>
      <c r="AT19" s="151"/>
      <c r="AU19" s="97"/>
      <c r="AV19" s="93"/>
    </row>
    <row r="20" spans="1:48" s="2" customFormat="1" ht="42.75" customHeight="1">
      <c r="A20" s="134"/>
      <c r="B20" s="137"/>
      <c r="C20" s="140"/>
      <c r="D20" s="68"/>
      <c r="E20" s="46" t="s">
        <v>66</v>
      </c>
      <c r="F20" s="18">
        <v>0</v>
      </c>
      <c r="G20" s="18">
        <v>0</v>
      </c>
      <c r="H20" s="1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0</v>
      </c>
      <c r="AH20" s="108">
        <v>0</v>
      </c>
      <c r="AI20" s="108">
        <v>0</v>
      </c>
      <c r="AJ20" s="108">
        <v>0</v>
      </c>
      <c r="AK20" s="108">
        <v>0</v>
      </c>
      <c r="AL20" s="108">
        <v>0</v>
      </c>
      <c r="AM20" s="108">
        <v>0</v>
      </c>
      <c r="AN20" s="108">
        <v>0</v>
      </c>
      <c r="AO20" s="108">
        <v>0</v>
      </c>
      <c r="AP20" s="108">
        <v>0</v>
      </c>
      <c r="AQ20" s="108">
        <v>0</v>
      </c>
      <c r="AR20" s="108">
        <v>0</v>
      </c>
      <c r="AS20" s="149"/>
      <c r="AT20" s="152"/>
      <c r="AU20" s="88"/>
      <c r="AV20" s="39"/>
    </row>
    <row r="21" spans="1:48" s="2" customFormat="1" ht="22.5" customHeight="1">
      <c r="A21" s="132" t="s">
        <v>51</v>
      </c>
      <c r="B21" s="135" t="s">
        <v>49</v>
      </c>
      <c r="C21" s="138" t="s">
        <v>27</v>
      </c>
      <c r="D21" s="138" t="s">
        <v>44</v>
      </c>
      <c r="E21" s="4" t="s">
        <v>26</v>
      </c>
      <c r="F21" s="18">
        <f>F23+F24</f>
        <v>28397.3</v>
      </c>
      <c r="G21" s="18">
        <f>G23+G24</f>
        <v>28113.4</v>
      </c>
      <c r="H21" s="18">
        <f t="shared" si="18"/>
        <v>99.000257066692967</v>
      </c>
      <c r="I21" s="108">
        <f>I23+I24</f>
        <v>900</v>
      </c>
      <c r="J21" s="108">
        <f>J23+J24</f>
        <v>900</v>
      </c>
      <c r="K21" s="108">
        <f>J21/I21*100</f>
        <v>100</v>
      </c>
      <c r="L21" s="108">
        <f>L23+L24</f>
        <v>5700</v>
      </c>
      <c r="M21" s="108">
        <f>M23+M24</f>
        <v>5700</v>
      </c>
      <c r="N21" s="108">
        <f>M21/L21*100</f>
        <v>100</v>
      </c>
      <c r="O21" s="108">
        <f>O23+O24</f>
        <v>7018.7999999999993</v>
      </c>
      <c r="P21" s="108">
        <f>P23+P24</f>
        <v>3223.4</v>
      </c>
      <c r="Q21" s="108">
        <f>P21/O21*100</f>
        <v>45.925229383940277</v>
      </c>
      <c r="R21" s="26">
        <f>R23+R24</f>
        <v>1504.6</v>
      </c>
      <c r="S21" s="26">
        <f>S23+S24</f>
        <v>5300</v>
      </c>
      <c r="T21" s="26">
        <f>S21/R21*100</f>
        <v>352.253090522398</v>
      </c>
      <c r="U21" s="26">
        <f>U23+U24</f>
        <v>6000</v>
      </c>
      <c r="V21" s="26">
        <f>V23+V24</f>
        <v>6000</v>
      </c>
      <c r="W21" s="26">
        <f>V21/U21*100</f>
        <v>100</v>
      </c>
      <c r="X21" s="26">
        <f>X23+X24</f>
        <v>7273.9000000000005</v>
      </c>
      <c r="Y21" s="26">
        <f>Y23+Y24</f>
        <v>3396.6</v>
      </c>
      <c r="Z21" s="26">
        <f>Y21/X21*100</f>
        <v>46.695720315099187</v>
      </c>
      <c r="AA21" s="26">
        <f>AA23+AA24</f>
        <v>0</v>
      </c>
      <c r="AB21" s="108">
        <f>AB23+AB24</f>
        <v>3593.4</v>
      </c>
      <c r="AC21" s="108">
        <v>0</v>
      </c>
      <c r="AD21" s="108">
        <f>AD23+AD24</f>
        <v>0</v>
      </c>
      <c r="AE21" s="108">
        <f>AE23+AE24</f>
        <v>0</v>
      </c>
      <c r="AF21" s="108">
        <v>0</v>
      </c>
      <c r="AG21" s="108">
        <f>AG23+AG24</f>
        <v>0</v>
      </c>
      <c r="AH21" s="108">
        <f>AH23+AH24</f>
        <v>0</v>
      </c>
      <c r="AI21" s="108">
        <v>0</v>
      </c>
      <c r="AJ21" s="108">
        <f>AJ23+AJ24</f>
        <v>0</v>
      </c>
      <c r="AK21" s="108">
        <f>AK23+AK24</f>
        <v>0</v>
      </c>
      <c r="AL21" s="108">
        <v>0</v>
      </c>
      <c r="AM21" s="108">
        <f>AM23+AM24</f>
        <v>0</v>
      </c>
      <c r="AN21" s="108">
        <f>AN23+AN24</f>
        <v>0</v>
      </c>
      <c r="AO21" s="108">
        <v>0</v>
      </c>
      <c r="AP21" s="108">
        <f>AP23+AP24</f>
        <v>0</v>
      </c>
      <c r="AQ21" s="108">
        <f>AQ23+AQ24</f>
        <v>0</v>
      </c>
      <c r="AR21" s="108">
        <v>0</v>
      </c>
      <c r="AS21" s="141" t="s">
        <v>86</v>
      </c>
      <c r="AT21" s="141" t="s">
        <v>94</v>
      </c>
      <c r="AU21" s="97"/>
      <c r="AV21" s="93"/>
    </row>
    <row r="22" spans="1:48" s="2" customFormat="1" ht="34.5" customHeight="1">
      <c r="A22" s="133"/>
      <c r="B22" s="136"/>
      <c r="C22" s="139"/>
      <c r="D22" s="139"/>
      <c r="E22" s="4" t="s">
        <v>68</v>
      </c>
      <c r="F22" s="18">
        <v>0</v>
      </c>
      <c r="G22" s="18">
        <v>0</v>
      </c>
      <c r="H22" s="1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0</v>
      </c>
      <c r="AJ22" s="108">
        <v>0</v>
      </c>
      <c r="AK22" s="108">
        <v>0</v>
      </c>
      <c r="AL22" s="108">
        <v>0</v>
      </c>
      <c r="AM22" s="108">
        <v>0</v>
      </c>
      <c r="AN22" s="108">
        <v>0</v>
      </c>
      <c r="AO22" s="108">
        <v>0</v>
      </c>
      <c r="AP22" s="108">
        <v>0</v>
      </c>
      <c r="AQ22" s="108">
        <v>0</v>
      </c>
      <c r="AR22" s="108">
        <v>0</v>
      </c>
      <c r="AS22" s="142"/>
      <c r="AT22" s="142"/>
      <c r="AU22" s="100"/>
      <c r="AV22" s="39"/>
    </row>
    <row r="23" spans="1:48" s="2" customFormat="1" ht="30" customHeight="1">
      <c r="A23" s="133"/>
      <c r="B23" s="136"/>
      <c r="C23" s="139"/>
      <c r="D23" s="139"/>
      <c r="E23" s="46" t="s">
        <v>67</v>
      </c>
      <c r="F23" s="18">
        <f>I23+L23+O23+R23+U23+X23+AA23+AD23+AG23+AJ23+AM23+AP23</f>
        <v>0</v>
      </c>
      <c r="G23" s="18">
        <f>J23+M23+P23+S23+V23+Y23+AB23+AE23+AH23+AK23+AN23+AQ23</f>
        <v>0</v>
      </c>
      <c r="H23" s="18">
        <v>0</v>
      </c>
      <c r="I23" s="108">
        <v>0</v>
      </c>
      <c r="J23" s="108">
        <v>0</v>
      </c>
      <c r="K23" s="111">
        <v>0</v>
      </c>
      <c r="L23" s="111">
        <v>0</v>
      </c>
      <c r="M23" s="111">
        <v>0</v>
      </c>
      <c r="N23" s="108">
        <v>0</v>
      </c>
      <c r="O23" s="111">
        <v>223.4</v>
      </c>
      <c r="P23" s="111">
        <v>223.4</v>
      </c>
      <c r="Q23" s="108">
        <f>P23/O23*100</f>
        <v>100</v>
      </c>
      <c r="R23" s="114">
        <v>0</v>
      </c>
      <c r="S23" s="114">
        <v>0</v>
      </c>
      <c r="T23" s="26">
        <v>0</v>
      </c>
      <c r="U23" s="114">
        <v>0</v>
      </c>
      <c r="V23" s="114">
        <v>0</v>
      </c>
      <c r="W23" s="114">
        <v>0</v>
      </c>
      <c r="X23" s="114">
        <v>-223.4</v>
      </c>
      <c r="Y23" s="114">
        <v>-223.4</v>
      </c>
      <c r="Z23" s="26">
        <f>Y23/X23*100</f>
        <v>100</v>
      </c>
      <c r="AA23" s="114">
        <v>0</v>
      </c>
      <c r="AB23" s="111">
        <v>0</v>
      </c>
      <c r="AC23" s="108">
        <v>0</v>
      </c>
      <c r="AD23" s="111">
        <v>0</v>
      </c>
      <c r="AE23" s="111">
        <v>0</v>
      </c>
      <c r="AF23" s="108">
        <v>0</v>
      </c>
      <c r="AG23" s="111">
        <v>0</v>
      </c>
      <c r="AH23" s="111">
        <v>0</v>
      </c>
      <c r="AI23" s="108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42"/>
      <c r="AT23" s="142"/>
      <c r="AU23" s="97"/>
      <c r="AV23" s="93"/>
    </row>
    <row r="24" spans="1:48" s="2" customFormat="1" ht="30" customHeight="1">
      <c r="A24" s="133"/>
      <c r="B24" s="136"/>
      <c r="C24" s="139"/>
      <c r="D24" s="140"/>
      <c r="E24" s="46" t="s">
        <v>65</v>
      </c>
      <c r="F24" s="18">
        <f>I24+L24+O24+R24+U24+X24+AA24+AD24+AG24+AJ24+AM24+AP24</f>
        <v>28397.3</v>
      </c>
      <c r="G24" s="18">
        <f>J24+M24+P24+S24+V24+Y24+AB24+AE24+AH24+AK24+AN24+AQ24</f>
        <v>28113.4</v>
      </c>
      <c r="H24" s="18">
        <f>G24/F24*100</f>
        <v>99.000257066692967</v>
      </c>
      <c r="I24" s="108">
        <v>900</v>
      </c>
      <c r="J24" s="108">
        <v>900</v>
      </c>
      <c r="K24" s="108">
        <f>J24/I24*100</f>
        <v>100</v>
      </c>
      <c r="L24" s="108">
        <v>5700</v>
      </c>
      <c r="M24" s="108">
        <v>5700</v>
      </c>
      <c r="N24" s="108">
        <f>M24/L24*100</f>
        <v>100</v>
      </c>
      <c r="O24" s="108">
        <f>6795.4</f>
        <v>6795.4</v>
      </c>
      <c r="P24" s="108">
        <v>3000</v>
      </c>
      <c r="Q24" s="108">
        <f>P24/O24*100</f>
        <v>44.14751155193219</v>
      </c>
      <c r="R24" s="26">
        <v>1504.6</v>
      </c>
      <c r="S24" s="26">
        <v>5300</v>
      </c>
      <c r="T24" s="26">
        <f t="shared" ref="T24" si="19">S24/R24*100</f>
        <v>352.253090522398</v>
      </c>
      <c r="U24" s="26">
        <v>6000</v>
      </c>
      <c r="V24" s="26">
        <v>6000</v>
      </c>
      <c r="W24" s="26">
        <f>V24/U24*100</f>
        <v>100</v>
      </c>
      <c r="X24" s="26">
        <v>7497.3</v>
      </c>
      <c r="Y24" s="26">
        <v>3620</v>
      </c>
      <c r="Z24" s="26">
        <f t="shared" ref="Z24" si="20">Y24/X24*100</f>
        <v>48.284048924279404</v>
      </c>
      <c r="AA24" s="26">
        <v>0</v>
      </c>
      <c r="AB24" s="108">
        <v>3593.4</v>
      </c>
      <c r="AC24" s="108">
        <v>0</v>
      </c>
      <c r="AD24" s="108">
        <v>0</v>
      </c>
      <c r="AE24" s="108">
        <v>0</v>
      </c>
      <c r="AF24" s="108">
        <v>0</v>
      </c>
      <c r="AG24" s="108">
        <v>0</v>
      </c>
      <c r="AH24" s="108">
        <v>0</v>
      </c>
      <c r="AI24" s="108">
        <v>0</v>
      </c>
      <c r="AJ24" s="108">
        <v>0</v>
      </c>
      <c r="AK24" s="108">
        <v>0</v>
      </c>
      <c r="AL24" s="108">
        <v>0</v>
      </c>
      <c r="AM24" s="108">
        <v>0</v>
      </c>
      <c r="AN24" s="108">
        <v>0</v>
      </c>
      <c r="AO24" s="108">
        <v>0</v>
      </c>
      <c r="AP24" s="108">
        <v>0</v>
      </c>
      <c r="AQ24" s="108">
        <v>0</v>
      </c>
      <c r="AR24" s="108">
        <v>0</v>
      </c>
      <c r="AS24" s="142"/>
      <c r="AT24" s="142"/>
      <c r="AU24" s="97"/>
      <c r="AV24" s="93"/>
    </row>
    <row r="25" spans="1:48" s="2" customFormat="1" ht="50.25" customHeight="1">
      <c r="A25" s="134"/>
      <c r="B25" s="137"/>
      <c r="C25" s="140"/>
      <c r="D25" s="68"/>
      <c r="E25" s="46" t="s">
        <v>66</v>
      </c>
      <c r="F25" s="18">
        <v>0</v>
      </c>
      <c r="G25" s="18">
        <v>0</v>
      </c>
      <c r="H25" s="1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08">
        <v>0</v>
      </c>
      <c r="AH25" s="108">
        <v>0</v>
      </c>
      <c r="AI25" s="108">
        <v>0</v>
      </c>
      <c r="AJ25" s="108">
        <v>0</v>
      </c>
      <c r="AK25" s="108">
        <v>0</v>
      </c>
      <c r="AL25" s="108">
        <v>0</v>
      </c>
      <c r="AM25" s="108">
        <v>0</v>
      </c>
      <c r="AN25" s="108">
        <v>0</v>
      </c>
      <c r="AO25" s="108">
        <v>0</v>
      </c>
      <c r="AP25" s="108">
        <v>0</v>
      </c>
      <c r="AQ25" s="108">
        <v>0</v>
      </c>
      <c r="AR25" s="108">
        <v>0</v>
      </c>
      <c r="AS25" s="143"/>
      <c r="AT25" s="143"/>
      <c r="AU25" s="100"/>
      <c r="AV25" s="39"/>
    </row>
    <row r="26" spans="1:48" s="2" customFormat="1" ht="22.5" customHeight="1">
      <c r="A26" s="144" t="s">
        <v>52</v>
      </c>
      <c r="B26" s="135" t="s">
        <v>50</v>
      </c>
      <c r="C26" s="138" t="s">
        <v>27</v>
      </c>
      <c r="D26" s="138" t="s">
        <v>44</v>
      </c>
      <c r="E26" s="4" t="s">
        <v>26</v>
      </c>
      <c r="F26" s="18">
        <f>F28+F29</f>
        <v>135575.69999999998</v>
      </c>
      <c r="G26" s="18">
        <f>G28+G29</f>
        <v>66942.700000000012</v>
      </c>
      <c r="H26" s="18">
        <f t="shared" si="18"/>
        <v>49.376621326683193</v>
      </c>
      <c r="I26" s="108">
        <f>I28+I29</f>
        <v>2417.8000000000002</v>
      </c>
      <c r="J26" s="108">
        <f>J28+J29</f>
        <v>2417.8000000000002</v>
      </c>
      <c r="K26" s="108">
        <f>J26/I26*100</f>
        <v>100</v>
      </c>
      <c r="L26" s="108">
        <f>L28+L29</f>
        <v>10551.7</v>
      </c>
      <c r="M26" s="108">
        <f>M28+M29</f>
        <v>7600</v>
      </c>
      <c r="N26" s="108">
        <f>M26/L26*100</f>
        <v>72.026308556914998</v>
      </c>
      <c r="O26" s="108">
        <f>O28+O29</f>
        <v>13064.4</v>
      </c>
      <c r="P26" s="108">
        <f>P28+P29</f>
        <v>7011.1</v>
      </c>
      <c r="Q26" s="108">
        <f>P26/O26*100</f>
        <v>53.665686904871258</v>
      </c>
      <c r="R26" s="26">
        <f>R28+R29</f>
        <v>9760.5</v>
      </c>
      <c r="S26" s="26">
        <f>S28+S29</f>
        <v>6128.2</v>
      </c>
      <c r="T26" s="26">
        <f>S26/R26*100</f>
        <v>62.785717944777417</v>
      </c>
      <c r="U26" s="26">
        <f>U28+U29</f>
        <v>11542.9</v>
      </c>
      <c r="V26" s="26">
        <f>V28+V29</f>
        <v>15049.9</v>
      </c>
      <c r="W26" s="26">
        <f>V26/U26*100</f>
        <v>130.38231293695694</v>
      </c>
      <c r="X26" s="26">
        <f>X28+X29</f>
        <v>9370.8000000000011</v>
      </c>
      <c r="Y26" s="26">
        <f>Y28+Y29</f>
        <v>4867.8999999999996</v>
      </c>
      <c r="Z26" s="26">
        <f>Y26/X26*100</f>
        <v>51.947539164212216</v>
      </c>
      <c r="AA26" s="26">
        <f>AA28+AA29</f>
        <v>13657.3</v>
      </c>
      <c r="AB26" s="108">
        <f>AB28+AB29</f>
        <v>7048.8</v>
      </c>
      <c r="AC26" s="108">
        <f>AB26/AA26*100</f>
        <v>51.611958439808745</v>
      </c>
      <c r="AD26" s="108">
        <f>AD28+AD29</f>
        <v>10601.2</v>
      </c>
      <c r="AE26" s="108">
        <f>AE28+AE29</f>
        <v>7734.9</v>
      </c>
      <c r="AF26" s="108">
        <f>AE26/AD26*100</f>
        <v>72.962494811908073</v>
      </c>
      <c r="AG26" s="108">
        <f>AG28+AG29</f>
        <v>13010.8</v>
      </c>
      <c r="AH26" s="108">
        <f>AH28+AH29</f>
        <v>9084.1</v>
      </c>
      <c r="AI26" s="108">
        <f>AH26/AG26*100</f>
        <v>69.81968825898484</v>
      </c>
      <c r="AJ26" s="108">
        <f>AJ28+AJ29</f>
        <v>11580.6</v>
      </c>
      <c r="AK26" s="108">
        <f>AK28+AK29</f>
        <v>0</v>
      </c>
      <c r="AL26" s="108">
        <f>AK26/AJ26*100</f>
        <v>0</v>
      </c>
      <c r="AM26" s="108">
        <f>AM28+AM29</f>
        <v>13155.2</v>
      </c>
      <c r="AN26" s="108">
        <f>AN28+AN29</f>
        <v>0</v>
      </c>
      <c r="AO26" s="108">
        <f>AN26/AM26*100</f>
        <v>0</v>
      </c>
      <c r="AP26" s="108">
        <f>AP28+AP29</f>
        <v>16862.499999999996</v>
      </c>
      <c r="AQ26" s="108">
        <f>AQ28+AQ29</f>
        <v>0</v>
      </c>
      <c r="AR26" s="108">
        <f>AQ26/AP26*100</f>
        <v>0</v>
      </c>
      <c r="AS26" s="141" t="s">
        <v>86</v>
      </c>
      <c r="AT26" s="141" t="s">
        <v>95</v>
      </c>
      <c r="AU26" s="97"/>
      <c r="AV26" s="93"/>
    </row>
    <row r="27" spans="1:48" s="2" customFormat="1" ht="36.75" customHeight="1">
      <c r="A27" s="145"/>
      <c r="B27" s="136"/>
      <c r="C27" s="139"/>
      <c r="D27" s="139"/>
      <c r="E27" s="4" t="s">
        <v>68</v>
      </c>
      <c r="F27" s="18">
        <v>0</v>
      </c>
      <c r="G27" s="18">
        <v>0</v>
      </c>
      <c r="H27" s="1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>
        <v>0</v>
      </c>
      <c r="AJ27" s="108">
        <v>0</v>
      </c>
      <c r="AK27" s="108">
        <v>0</v>
      </c>
      <c r="AL27" s="108">
        <v>0</v>
      </c>
      <c r="AM27" s="108">
        <v>0</v>
      </c>
      <c r="AN27" s="108">
        <v>0</v>
      </c>
      <c r="AO27" s="108">
        <v>0</v>
      </c>
      <c r="AP27" s="108">
        <v>0</v>
      </c>
      <c r="AQ27" s="108">
        <v>0</v>
      </c>
      <c r="AR27" s="108">
        <v>0</v>
      </c>
      <c r="AS27" s="142"/>
      <c r="AT27" s="142"/>
      <c r="AU27" s="101"/>
      <c r="AV27" s="39"/>
    </row>
    <row r="28" spans="1:48" s="2" customFormat="1" ht="30" customHeight="1">
      <c r="A28" s="145"/>
      <c r="B28" s="136"/>
      <c r="C28" s="139"/>
      <c r="D28" s="139"/>
      <c r="E28" s="46" t="s">
        <v>67</v>
      </c>
      <c r="F28" s="18">
        <f>I28+L28+O28+R28+U28+X28+AA28+AD28+AG28+AJ28+AM28+AP28</f>
        <v>2180.4</v>
      </c>
      <c r="G28" s="18">
        <f>J28+M28+P28+S28+V28+Y28+AB28+AE28+AH28+AK28+AN28+AQ28</f>
        <v>646.1</v>
      </c>
      <c r="H28" s="18">
        <f t="shared" si="18"/>
        <v>29.632177582095025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521.1</v>
      </c>
      <c r="P28" s="108">
        <v>521.1</v>
      </c>
      <c r="Q28" s="108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f>223.4+750.5+125</f>
        <v>1098.9000000000001</v>
      </c>
      <c r="AH28" s="108">
        <v>125</v>
      </c>
      <c r="AI28" s="108">
        <f>AH28/AG28*100</f>
        <v>11.375011375011374</v>
      </c>
      <c r="AJ28" s="108">
        <v>135.4</v>
      </c>
      <c r="AK28" s="108">
        <v>0</v>
      </c>
      <c r="AL28" s="108">
        <v>0</v>
      </c>
      <c r="AM28" s="108">
        <v>425</v>
      </c>
      <c r="AN28" s="108">
        <v>0</v>
      </c>
      <c r="AO28" s="108">
        <v>0</v>
      </c>
      <c r="AP28" s="108">
        <v>0</v>
      </c>
      <c r="AQ28" s="108">
        <v>0</v>
      </c>
      <c r="AR28" s="108">
        <v>0</v>
      </c>
      <c r="AS28" s="142"/>
      <c r="AT28" s="142"/>
      <c r="AU28" s="97"/>
      <c r="AV28" s="93"/>
    </row>
    <row r="29" spans="1:48" s="2" customFormat="1" ht="30" customHeight="1">
      <c r="A29" s="145"/>
      <c r="B29" s="136"/>
      <c r="C29" s="139"/>
      <c r="D29" s="140"/>
      <c r="E29" s="46" t="s">
        <v>65</v>
      </c>
      <c r="F29" s="18">
        <f>I29+L29+O29+R29+U29+X29+AA29+AD29+AG29+AJ29+AM29+AP29</f>
        <v>133395.29999999999</v>
      </c>
      <c r="G29" s="18">
        <f>J29+M29+P29+S29+V29+Y29+AB29+AE29+AH29+AK29+AN29+AQ29</f>
        <v>66296.600000000006</v>
      </c>
      <c r="H29" s="18">
        <f t="shared" si="18"/>
        <v>49.699352226052952</v>
      </c>
      <c r="I29" s="108">
        <v>2417.8000000000002</v>
      </c>
      <c r="J29" s="108">
        <v>2417.8000000000002</v>
      </c>
      <c r="K29" s="108">
        <f>J29/I29*100</f>
        <v>100</v>
      </c>
      <c r="L29" s="108">
        <v>10551.7</v>
      </c>
      <c r="M29" s="108">
        <v>7600</v>
      </c>
      <c r="N29" s="108">
        <f>M29/L29*100</f>
        <v>72.026308556914998</v>
      </c>
      <c r="O29" s="108">
        <f>12190.9+352.4</f>
        <v>12543.3</v>
      </c>
      <c r="P29" s="108">
        <v>6490</v>
      </c>
      <c r="Q29" s="108">
        <f>P29/O29*100</f>
        <v>51.740769972814171</v>
      </c>
      <c r="R29" s="26">
        <v>9760.5</v>
      </c>
      <c r="S29" s="26">
        <v>6128.2</v>
      </c>
      <c r="T29" s="26">
        <f>S29/R29*100</f>
        <v>62.785717944777417</v>
      </c>
      <c r="U29" s="26">
        <f>11271.1+271.8</f>
        <v>11542.9</v>
      </c>
      <c r="V29" s="26">
        <v>15049.9</v>
      </c>
      <c r="W29" s="26">
        <f>V29/U29*100</f>
        <v>130.38231293695694</v>
      </c>
      <c r="X29" s="26">
        <f>9042.1+328.7</f>
        <v>9370.8000000000011</v>
      </c>
      <c r="Y29" s="26">
        <v>4867.8999999999996</v>
      </c>
      <c r="Z29" s="26">
        <f>Y29/X29*100</f>
        <v>51.947539164212216</v>
      </c>
      <c r="AA29" s="26">
        <f>9157.3+4500</f>
        <v>13657.3</v>
      </c>
      <c r="AB29" s="108">
        <v>7048.8</v>
      </c>
      <c r="AC29" s="108">
        <f t="shared" ref="AC29" si="21">AB29/AA29*100</f>
        <v>51.611958439808745</v>
      </c>
      <c r="AD29" s="108">
        <f>6301.6+3400+899.6</f>
        <v>10601.2</v>
      </c>
      <c r="AE29" s="108">
        <v>7734.9</v>
      </c>
      <c r="AF29" s="108">
        <f t="shared" ref="AF29" si="22">AE29/AD29*100</f>
        <v>72.962494811908073</v>
      </c>
      <c r="AG29" s="108">
        <f>8343.9+168+3400</f>
        <v>11911.9</v>
      </c>
      <c r="AH29" s="108">
        <v>8959.1</v>
      </c>
      <c r="AI29" s="108">
        <f>AH29/AG29*100</f>
        <v>75.211343278570169</v>
      </c>
      <c r="AJ29" s="108">
        <f>8145.2+3300</f>
        <v>11445.2</v>
      </c>
      <c r="AK29" s="108">
        <v>0</v>
      </c>
      <c r="AL29" s="108">
        <v>0</v>
      </c>
      <c r="AM29" s="108">
        <f>8430.2+4300</f>
        <v>12730.2</v>
      </c>
      <c r="AN29" s="108">
        <v>0</v>
      </c>
      <c r="AO29" s="108">
        <v>0</v>
      </c>
      <c r="AP29" s="108">
        <f>9001.3+1305.9+6014.6+804+507.8-36+0.1-735.2</f>
        <v>16862.499999999996</v>
      </c>
      <c r="AQ29" s="108">
        <v>0</v>
      </c>
      <c r="AR29" s="108">
        <v>0</v>
      </c>
      <c r="AS29" s="142"/>
      <c r="AT29" s="142"/>
      <c r="AU29" s="97"/>
      <c r="AV29" s="93"/>
    </row>
    <row r="30" spans="1:48" s="2" customFormat="1" ht="39.75" customHeight="1">
      <c r="A30" s="146"/>
      <c r="B30" s="137"/>
      <c r="C30" s="140"/>
      <c r="D30" s="68"/>
      <c r="E30" s="46" t="s">
        <v>66</v>
      </c>
      <c r="F30" s="18">
        <v>0</v>
      </c>
      <c r="G30" s="18">
        <v>0</v>
      </c>
      <c r="H30" s="1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08">
        <v>0</v>
      </c>
      <c r="AH30" s="108">
        <v>0</v>
      </c>
      <c r="AI30" s="108">
        <v>0</v>
      </c>
      <c r="AJ30" s="108">
        <v>0</v>
      </c>
      <c r="AK30" s="108">
        <v>0</v>
      </c>
      <c r="AL30" s="108">
        <v>0</v>
      </c>
      <c r="AM30" s="108">
        <v>0</v>
      </c>
      <c r="AN30" s="108">
        <v>0</v>
      </c>
      <c r="AO30" s="108">
        <v>0</v>
      </c>
      <c r="AP30" s="108">
        <v>0</v>
      </c>
      <c r="AQ30" s="108">
        <v>0</v>
      </c>
      <c r="AR30" s="108">
        <v>0</v>
      </c>
      <c r="AS30" s="143"/>
      <c r="AT30" s="143"/>
      <c r="AU30" s="101"/>
      <c r="AV30" s="39"/>
    </row>
    <row r="31" spans="1:48" s="2" customFormat="1" ht="22.5" customHeight="1">
      <c r="A31" s="144" t="s">
        <v>54</v>
      </c>
      <c r="B31" s="153" t="s">
        <v>53</v>
      </c>
      <c r="C31" s="156" t="s">
        <v>55</v>
      </c>
      <c r="D31" s="159" t="s">
        <v>39</v>
      </c>
      <c r="E31" s="4" t="s">
        <v>26</v>
      </c>
      <c r="F31" s="18">
        <f>F33+F34+F35</f>
        <v>108200</v>
      </c>
      <c r="G31" s="18">
        <f>G33+G34+G35</f>
        <v>106603.5</v>
      </c>
      <c r="H31" s="18">
        <f>(G31/F31)*100</f>
        <v>98.524491682070234</v>
      </c>
      <c r="I31" s="108">
        <f>I33+I34+I35</f>
        <v>0</v>
      </c>
      <c r="J31" s="108">
        <f>J33+J34+J35</f>
        <v>0</v>
      </c>
      <c r="K31" s="108">
        <f t="shared" ref="K31:AR31" si="23">K33+K34+K35</f>
        <v>0</v>
      </c>
      <c r="L31" s="108">
        <f t="shared" si="23"/>
        <v>108200</v>
      </c>
      <c r="M31" s="108">
        <f t="shared" si="23"/>
        <v>0</v>
      </c>
      <c r="N31" s="108">
        <f t="shared" si="23"/>
        <v>0</v>
      </c>
      <c r="O31" s="108">
        <f t="shared" si="23"/>
        <v>0</v>
      </c>
      <c r="P31" s="108">
        <f t="shared" si="23"/>
        <v>0</v>
      </c>
      <c r="Q31" s="108">
        <f t="shared" si="23"/>
        <v>0</v>
      </c>
      <c r="R31" s="26">
        <f t="shared" si="23"/>
        <v>0</v>
      </c>
      <c r="S31" s="26">
        <f t="shared" si="23"/>
        <v>106603.5</v>
      </c>
      <c r="T31" s="26">
        <f t="shared" si="23"/>
        <v>0</v>
      </c>
      <c r="U31" s="26">
        <f t="shared" si="23"/>
        <v>0</v>
      </c>
      <c r="V31" s="26">
        <f t="shared" si="23"/>
        <v>0</v>
      </c>
      <c r="W31" s="26">
        <f t="shared" si="23"/>
        <v>0</v>
      </c>
      <c r="X31" s="26">
        <f t="shared" si="23"/>
        <v>0</v>
      </c>
      <c r="Y31" s="26">
        <f t="shared" si="23"/>
        <v>0</v>
      </c>
      <c r="Z31" s="26">
        <f t="shared" si="23"/>
        <v>0</v>
      </c>
      <c r="AA31" s="26">
        <f t="shared" si="23"/>
        <v>0</v>
      </c>
      <c r="AB31" s="108">
        <f t="shared" si="23"/>
        <v>0</v>
      </c>
      <c r="AC31" s="108">
        <f t="shared" si="23"/>
        <v>0</v>
      </c>
      <c r="AD31" s="108">
        <f t="shared" si="23"/>
        <v>0</v>
      </c>
      <c r="AE31" s="108">
        <f t="shared" si="23"/>
        <v>0</v>
      </c>
      <c r="AF31" s="108">
        <f t="shared" si="23"/>
        <v>0</v>
      </c>
      <c r="AG31" s="108">
        <f t="shared" si="23"/>
        <v>0</v>
      </c>
      <c r="AH31" s="108">
        <f t="shared" si="23"/>
        <v>0</v>
      </c>
      <c r="AI31" s="108">
        <f t="shared" si="23"/>
        <v>0</v>
      </c>
      <c r="AJ31" s="108">
        <f t="shared" si="23"/>
        <v>0</v>
      </c>
      <c r="AK31" s="108">
        <f t="shared" si="23"/>
        <v>0</v>
      </c>
      <c r="AL31" s="108">
        <f t="shared" si="23"/>
        <v>0</v>
      </c>
      <c r="AM31" s="108">
        <f t="shared" si="23"/>
        <v>0</v>
      </c>
      <c r="AN31" s="108">
        <f t="shared" si="23"/>
        <v>0</v>
      </c>
      <c r="AO31" s="108">
        <f t="shared" si="23"/>
        <v>0</v>
      </c>
      <c r="AP31" s="108">
        <f t="shared" si="23"/>
        <v>0</v>
      </c>
      <c r="AQ31" s="108">
        <f t="shared" si="23"/>
        <v>0</v>
      </c>
      <c r="AR31" s="108">
        <f t="shared" si="23"/>
        <v>0</v>
      </c>
      <c r="AS31" s="147" t="s">
        <v>89</v>
      </c>
      <c r="AT31" s="141" t="s">
        <v>90</v>
      </c>
      <c r="AU31" s="97"/>
      <c r="AV31" s="93"/>
    </row>
    <row r="32" spans="1:48" s="2" customFormat="1" ht="36.75" customHeight="1">
      <c r="A32" s="145"/>
      <c r="B32" s="154"/>
      <c r="C32" s="157"/>
      <c r="D32" s="160"/>
      <c r="E32" s="4" t="s">
        <v>68</v>
      </c>
      <c r="F32" s="18">
        <v>0</v>
      </c>
      <c r="G32" s="18">
        <v>0</v>
      </c>
      <c r="H32" s="1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08">
        <v>0</v>
      </c>
      <c r="Q32" s="108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108">
        <v>0</v>
      </c>
      <c r="AC32" s="108">
        <v>0</v>
      </c>
      <c r="AD32" s="108">
        <v>0</v>
      </c>
      <c r="AE32" s="108">
        <v>0</v>
      </c>
      <c r="AF32" s="108">
        <v>0</v>
      </c>
      <c r="AG32" s="108">
        <v>0</v>
      </c>
      <c r="AH32" s="108">
        <v>0</v>
      </c>
      <c r="AI32" s="108">
        <v>0</v>
      </c>
      <c r="AJ32" s="108">
        <v>0</v>
      </c>
      <c r="AK32" s="108">
        <v>0</v>
      </c>
      <c r="AL32" s="108">
        <v>0</v>
      </c>
      <c r="AM32" s="108">
        <v>0</v>
      </c>
      <c r="AN32" s="108">
        <v>0</v>
      </c>
      <c r="AO32" s="108">
        <v>0</v>
      </c>
      <c r="AP32" s="108">
        <v>0</v>
      </c>
      <c r="AQ32" s="108">
        <v>0</v>
      </c>
      <c r="AR32" s="108">
        <v>0</v>
      </c>
      <c r="AS32" s="148"/>
      <c r="AT32" s="142"/>
      <c r="AU32" s="102"/>
      <c r="AV32" s="99"/>
    </row>
    <row r="33" spans="1:49" s="2" customFormat="1" ht="30" customHeight="1">
      <c r="A33" s="145"/>
      <c r="B33" s="154"/>
      <c r="C33" s="157"/>
      <c r="D33" s="160"/>
      <c r="E33" s="46" t="s">
        <v>67</v>
      </c>
      <c r="F33" s="18">
        <f t="shared" ref="F33:G35" si="24">I33+L33+O33+R33+U33+X33+AA33+AD33+AG33+AJ33+AM33+AP33</f>
        <v>0</v>
      </c>
      <c r="G33" s="18">
        <f t="shared" si="24"/>
        <v>0</v>
      </c>
      <c r="H33" s="1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108">
        <v>0</v>
      </c>
      <c r="AC33" s="108">
        <v>0</v>
      </c>
      <c r="AD33" s="108">
        <v>0</v>
      </c>
      <c r="AE33" s="108">
        <v>0</v>
      </c>
      <c r="AF33" s="108">
        <v>0</v>
      </c>
      <c r="AG33" s="108">
        <v>0</v>
      </c>
      <c r="AH33" s="108">
        <v>0</v>
      </c>
      <c r="AI33" s="108">
        <v>0</v>
      </c>
      <c r="AJ33" s="108">
        <v>0</v>
      </c>
      <c r="AK33" s="108">
        <v>0</v>
      </c>
      <c r="AL33" s="108">
        <v>0</v>
      </c>
      <c r="AM33" s="108">
        <v>0</v>
      </c>
      <c r="AN33" s="108">
        <v>0</v>
      </c>
      <c r="AO33" s="108">
        <v>0</v>
      </c>
      <c r="AP33" s="108">
        <v>0</v>
      </c>
      <c r="AQ33" s="108">
        <v>0</v>
      </c>
      <c r="AR33" s="108">
        <v>0</v>
      </c>
      <c r="AS33" s="148"/>
      <c r="AT33" s="142"/>
      <c r="AU33" s="96"/>
      <c r="AV33" s="95"/>
    </row>
    <row r="34" spans="1:49" s="2" customFormat="1" ht="30" customHeight="1">
      <c r="A34" s="145"/>
      <c r="B34" s="154"/>
      <c r="C34" s="157"/>
      <c r="D34" s="160"/>
      <c r="E34" s="46" t="s">
        <v>65</v>
      </c>
      <c r="F34" s="18">
        <f t="shared" si="24"/>
        <v>0</v>
      </c>
      <c r="G34" s="18">
        <f t="shared" si="24"/>
        <v>0</v>
      </c>
      <c r="H34" s="1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  <c r="AL34" s="108">
        <v>0</v>
      </c>
      <c r="AM34" s="108">
        <v>0</v>
      </c>
      <c r="AN34" s="108">
        <v>0</v>
      </c>
      <c r="AO34" s="108">
        <v>0</v>
      </c>
      <c r="AP34" s="108">
        <v>0</v>
      </c>
      <c r="AQ34" s="108">
        <v>0</v>
      </c>
      <c r="AR34" s="108">
        <v>0</v>
      </c>
      <c r="AS34" s="148"/>
      <c r="AT34" s="142"/>
      <c r="AU34" s="96"/>
      <c r="AV34" s="95"/>
    </row>
    <row r="35" spans="1:49" s="2" customFormat="1" ht="30" customHeight="1">
      <c r="A35" s="146"/>
      <c r="B35" s="155"/>
      <c r="C35" s="158"/>
      <c r="D35" s="161"/>
      <c r="E35" s="46" t="s">
        <v>38</v>
      </c>
      <c r="F35" s="18">
        <f t="shared" si="24"/>
        <v>108200</v>
      </c>
      <c r="G35" s="18">
        <f t="shared" si="24"/>
        <v>106603.5</v>
      </c>
      <c r="H35" s="18">
        <f t="shared" ref="H35" si="25">G35/F35*100</f>
        <v>98.524491682070234</v>
      </c>
      <c r="I35" s="108">
        <v>0</v>
      </c>
      <c r="J35" s="108">
        <v>0</v>
      </c>
      <c r="K35" s="108">
        <v>0</v>
      </c>
      <c r="L35" s="108">
        <v>108200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26">
        <v>0</v>
      </c>
      <c r="S35" s="26">
        <v>106603.5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108">
        <v>0</v>
      </c>
      <c r="AC35" s="108">
        <v>0</v>
      </c>
      <c r="AD35" s="108">
        <v>0</v>
      </c>
      <c r="AE35" s="108">
        <v>0</v>
      </c>
      <c r="AF35" s="108">
        <v>0</v>
      </c>
      <c r="AG35" s="108">
        <v>0</v>
      </c>
      <c r="AH35" s="108">
        <v>0</v>
      </c>
      <c r="AI35" s="108">
        <v>0</v>
      </c>
      <c r="AJ35" s="108">
        <v>0</v>
      </c>
      <c r="AK35" s="108">
        <v>0</v>
      </c>
      <c r="AL35" s="108">
        <v>0</v>
      </c>
      <c r="AM35" s="108">
        <v>0</v>
      </c>
      <c r="AN35" s="108">
        <v>0</v>
      </c>
      <c r="AO35" s="108">
        <v>0</v>
      </c>
      <c r="AP35" s="108">
        <v>0</v>
      </c>
      <c r="AQ35" s="108">
        <v>0</v>
      </c>
      <c r="AR35" s="108">
        <v>0</v>
      </c>
      <c r="AS35" s="149"/>
      <c r="AT35" s="143"/>
      <c r="AU35" s="97"/>
      <c r="AV35" s="93"/>
    </row>
    <row r="36" spans="1:49" s="2" customFormat="1" ht="22.5" customHeight="1">
      <c r="A36" s="144" t="s">
        <v>56</v>
      </c>
      <c r="B36" s="175" t="s">
        <v>57</v>
      </c>
      <c r="C36" s="176" t="s">
        <v>85</v>
      </c>
      <c r="D36" s="156" t="s">
        <v>39</v>
      </c>
      <c r="E36" s="4" t="s">
        <v>26</v>
      </c>
      <c r="F36" s="18">
        <f>F38+F39+F40</f>
        <v>34519.599999999999</v>
      </c>
      <c r="G36" s="18">
        <f>G38+G39+G40</f>
        <v>21785</v>
      </c>
      <c r="H36" s="18">
        <f>(G36/F36)*100</f>
        <v>63.10907426505522</v>
      </c>
      <c r="I36" s="108">
        <f>I38+I39+I40</f>
        <v>0</v>
      </c>
      <c r="J36" s="108">
        <f>J38+J39+J40</f>
        <v>0</v>
      </c>
      <c r="K36" s="108">
        <v>0</v>
      </c>
      <c r="L36" s="108">
        <f>L38+L39+L40</f>
        <v>1800</v>
      </c>
      <c r="M36" s="108">
        <f>M38+M39+M40</f>
        <v>1800</v>
      </c>
      <c r="N36" s="108">
        <v>0</v>
      </c>
      <c r="O36" s="108">
        <f>O38+O39+O40</f>
        <v>1594.8</v>
      </c>
      <c r="P36" s="108">
        <f>P38+P39+P40</f>
        <v>1412.5</v>
      </c>
      <c r="Q36" s="108">
        <v>0</v>
      </c>
      <c r="R36" s="26">
        <f>R38+R39+R40</f>
        <v>772.7</v>
      </c>
      <c r="S36" s="26">
        <f>S38+S39+S40</f>
        <v>2.7</v>
      </c>
      <c r="T36" s="26">
        <f>S36/R36*100</f>
        <v>0.34942409732108193</v>
      </c>
      <c r="U36" s="26">
        <f>U38+U39+U40</f>
        <v>50</v>
      </c>
      <c r="V36" s="26">
        <f>V38+V39+V40</f>
        <v>0</v>
      </c>
      <c r="W36" s="26">
        <v>0</v>
      </c>
      <c r="X36" s="26">
        <f>X38+X39+X40</f>
        <v>0</v>
      </c>
      <c r="Y36" s="26">
        <f>Y38+Y39+Y40</f>
        <v>0</v>
      </c>
      <c r="Z36" s="26">
        <v>0</v>
      </c>
      <c r="AA36" s="26">
        <f>AA38+AA39+AA40</f>
        <v>7634</v>
      </c>
      <c r="AB36" s="26">
        <f>AB38+AB39+AB40</f>
        <v>600</v>
      </c>
      <c r="AC36" s="26">
        <f>AB36/AA36*100</f>
        <v>7.8595755829185228</v>
      </c>
      <c r="AD36" s="26">
        <f>AD38+AD39+AD40</f>
        <v>13028.5</v>
      </c>
      <c r="AE36" s="26">
        <f>AE38+AE39+AE40</f>
        <v>9483.1</v>
      </c>
      <c r="AF36" s="26">
        <f>AE36/AD36*100</f>
        <v>72.787350807844348</v>
      </c>
      <c r="AG36" s="26">
        <f>AG38+AG39+AG40</f>
        <v>9639.6</v>
      </c>
      <c r="AH36" s="26">
        <f>AH38+AH39+AH40</f>
        <v>8486.7000000000007</v>
      </c>
      <c r="AI36" s="26">
        <f>AH36/AG36*100</f>
        <v>88.039960164322167</v>
      </c>
      <c r="AJ36" s="108">
        <f>AJ38+AJ39+AJ40</f>
        <v>0</v>
      </c>
      <c r="AK36" s="108">
        <f>AK38+AK39+AK40</f>
        <v>0</v>
      </c>
      <c r="AL36" s="108">
        <v>0</v>
      </c>
      <c r="AM36" s="108">
        <f>AM38+AM39+AM40</f>
        <v>0</v>
      </c>
      <c r="AN36" s="108">
        <f>AN38+AN39+AN40</f>
        <v>0</v>
      </c>
      <c r="AO36" s="108">
        <v>0</v>
      </c>
      <c r="AP36" s="108">
        <f>AP38+AP39+AP40</f>
        <v>0</v>
      </c>
      <c r="AQ36" s="108">
        <f>AQ38+AQ39+AQ40</f>
        <v>0</v>
      </c>
      <c r="AR36" s="108">
        <v>0</v>
      </c>
      <c r="AS36" s="147" t="s">
        <v>92</v>
      </c>
      <c r="AT36" s="141" t="s">
        <v>97</v>
      </c>
      <c r="AU36" s="89"/>
    </row>
    <row r="37" spans="1:49" s="2" customFormat="1" ht="34.5" customHeight="1">
      <c r="A37" s="145"/>
      <c r="B37" s="175"/>
      <c r="C37" s="176"/>
      <c r="D37" s="157"/>
      <c r="E37" s="4" t="s">
        <v>68</v>
      </c>
      <c r="F37" s="18">
        <v>0</v>
      </c>
      <c r="G37" s="18">
        <v>0</v>
      </c>
      <c r="H37" s="1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08">
        <v>0</v>
      </c>
      <c r="Q37" s="108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108">
        <v>0</v>
      </c>
      <c r="AK37" s="108">
        <v>0</v>
      </c>
      <c r="AL37" s="108">
        <v>0</v>
      </c>
      <c r="AM37" s="108">
        <v>0</v>
      </c>
      <c r="AN37" s="108">
        <v>0</v>
      </c>
      <c r="AO37" s="108">
        <v>0</v>
      </c>
      <c r="AP37" s="108">
        <v>0</v>
      </c>
      <c r="AQ37" s="108">
        <v>0</v>
      </c>
      <c r="AR37" s="108">
        <v>0</v>
      </c>
      <c r="AS37" s="148"/>
      <c r="AT37" s="142"/>
      <c r="AU37" s="89"/>
    </row>
    <row r="38" spans="1:49" s="2" customFormat="1" ht="30" customHeight="1">
      <c r="A38" s="145"/>
      <c r="B38" s="175"/>
      <c r="C38" s="176"/>
      <c r="D38" s="157"/>
      <c r="E38" s="46" t="s">
        <v>67</v>
      </c>
      <c r="F38" s="18">
        <f t="shared" ref="F38:G40" si="26">I38+L38+O38+R38+U38+X38+AA38+AD38+AG38+AJ38+AM38+AP38</f>
        <v>0</v>
      </c>
      <c r="G38" s="18">
        <f t="shared" si="26"/>
        <v>0</v>
      </c>
      <c r="H38" s="1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08">
        <v>0</v>
      </c>
      <c r="Q38" s="108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108">
        <v>0</v>
      </c>
      <c r="AK38" s="108">
        <v>0</v>
      </c>
      <c r="AL38" s="108">
        <v>0</v>
      </c>
      <c r="AM38" s="108">
        <v>0</v>
      </c>
      <c r="AN38" s="108">
        <v>0</v>
      </c>
      <c r="AO38" s="108">
        <v>0</v>
      </c>
      <c r="AP38" s="108">
        <v>0</v>
      </c>
      <c r="AQ38" s="108">
        <v>0</v>
      </c>
      <c r="AR38" s="108">
        <v>0</v>
      </c>
      <c r="AS38" s="148"/>
      <c r="AT38" s="142"/>
      <c r="AU38" s="89"/>
    </row>
    <row r="39" spans="1:49" s="2" customFormat="1" ht="30" customHeight="1">
      <c r="A39" s="145"/>
      <c r="B39" s="175"/>
      <c r="C39" s="176"/>
      <c r="D39" s="157"/>
      <c r="E39" s="46" t="s">
        <v>65</v>
      </c>
      <c r="F39" s="18">
        <f t="shared" si="26"/>
        <v>31089.599999999999</v>
      </c>
      <c r="G39" s="18">
        <f t="shared" si="26"/>
        <v>19785</v>
      </c>
      <c r="H39" s="18">
        <f t="shared" ref="H39:H40" si="27">(G39/F39)*100</f>
        <v>63.638644434151615</v>
      </c>
      <c r="I39" s="108">
        <v>0</v>
      </c>
      <c r="J39" s="108">
        <v>0</v>
      </c>
      <c r="K39" s="108">
        <v>0</v>
      </c>
      <c r="L39" s="108">
        <v>1800</v>
      </c>
      <c r="M39" s="108">
        <v>1800</v>
      </c>
      <c r="N39" s="108">
        <v>0</v>
      </c>
      <c r="O39" s="108">
        <f>210.5+1202</f>
        <v>1412.5</v>
      </c>
      <c r="P39" s="108">
        <v>1412.5</v>
      </c>
      <c r="Q39" s="108">
        <v>0</v>
      </c>
      <c r="R39" s="26">
        <v>98</v>
      </c>
      <c r="S39" s="26">
        <v>2.7</v>
      </c>
      <c r="T39" s="26">
        <f>S39/R39*100</f>
        <v>2.7551020408163267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5111</v>
      </c>
      <c r="AB39" s="26">
        <v>0</v>
      </c>
      <c r="AC39" s="26">
        <v>0</v>
      </c>
      <c r="AD39" s="26">
        <v>13028.5</v>
      </c>
      <c r="AE39" s="26">
        <v>9483.1</v>
      </c>
      <c r="AF39" s="26">
        <f>AE39/AD39*100</f>
        <v>72.787350807844348</v>
      </c>
      <c r="AG39" s="26">
        <f>8569.2+1070.4</f>
        <v>9639.6</v>
      </c>
      <c r="AH39" s="26">
        <v>7086.7</v>
      </c>
      <c r="AI39" s="26">
        <f>AH39/AG39*100</f>
        <v>73.516535955848781</v>
      </c>
      <c r="AJ39" s="108">
        <v>0</v>
      </c>
      <c r="AK39" s="108">
        <v>0</v>
      </c>
      <c r="AL39" s="108">
        <v>0</v>
      </c>
      <c r="AM39" s="108">
        <v>0</v>
      </c>
      <c r="AN39" s="108">
        <v>0</v>
      </c>
      <c r="AO39" s="108">
        <v>0</v>
      </c>
      <c r="AP39" s="108">
        <v>0</v>
      </c>
      <c r="AQ39" s="108">
        <v>0</v>
      </c>
      <c r="AR39" s="108">
        <v>0</v>
      </c>
      <c r="AS39" s="148"/>
      <c r="AT39" s="142"/>
      <c r="AU39" s="89"/>
    </row>
    <row r="40" spans="1:49" s="2" customFormat="1" ht="30" customHeight="1">
      <c r="A40" s="145"/>
      <c r="B40" s="175"/>
      <c r="C40" s="176"/>
      <c r="D40" s="158"/>
      <c r="E40" s="46" t="s">
        <v>38</v>
      </c>
      <c r="F40" s="18">
        <f t="shared" si="26"/>
        <v>3430</v>
      </c>
      <c r="G40" s="18">
        <f t="shared" si="26"/>
        <v>2000</v>
      </c>
      <c r="H40" s="18">
        <f t="shared" si="27"/>
        <v>58.309037900874635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182.3</v>
      </c>
      <c r="P40" s="108">
        <v>0</v>
      </c>
      <c r="Q40" s="108">
        <v>0</v>
      </c>
      <c r="R40" s="26">
        <v>674.7</v>
      </c>
      <c r="S40" s="26">
        <v>0</v>
      </c>
      <c r="T40" s="26">
        <v>0</v>
      </c>
      <c r="U40" s="26">
        <v>50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2523</v>
      </c>
      <c r="AB40" s="26">
        <v>600</v>
      </c>
      <c r="AC40" s="26">
        <f>AB40/AA40*100</f>
        <v>23.781212841854934</v>
      </c>
      <c r="AD40" s="26">
        <v>0</v>
      </c>
      <c r="AE40" s="26">
        <v>0</v>
      </c>
      <c r="AF40" s="26">
        <v>0</v>
      </c>
      <c r="AG40" s="26">
        <v>0</v>
      </c>
      <c r="AH40" s="26">
        <v>1400</v>
      </c>
      <c r="AI40" s="26">
        <v>0</v>
      </c>
      <c r="AJ40" s="108">
        <v>0</v>
      </c>
      <c r="AK40" s="108">
        <v>0</v>
      </c>
      <c r="AL40" s="108">
        <v>0</v>
      </c>
      <c r="AM40" s="108">
        <v>0</v>
      </c>
      <c r="AN40" s="108">
        <v>0</v>
      </c>
      <c r="AO40" s="108">
        <v>0</v>
      </c>
      <c r="AP40" s="108">
        <v>0</v>
      </c>
      <c r="AQ40" s="108">
        <v>0</v>
      </c>
      <c r="AR40" s="108">
        <v>0</v>
      </c>
      <c r="AS40" s="148"/>
      <c r="AT40" s="142"/>
      <c r="AU40" s="89"/>
    </row>
    <row r="41" spans="1:49" s="2" customFormat="1" ht="97.5" customHeight="1">
      <c r="A41" s="146"/>
      <c r="B41" s="175"/>
      <c r="C41" s="176"/>
      <c r="D41" s="67"/>
      <c r="E41" s="46" t="s">
        <v>66</v>
      </c>
      <c r="F41" s="18">
        <v>0</v>
      </c>
      <c r="G41" s="18">
        <v>0</v>
      </c>
      <c r="H41" s="1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108">
        <v>0</v>
      </c>
      <c r="AC41" s="108">
        <v>0</v>
      </c>
      <c r="AD41" s="108">
        <v>0</v>
      </c>
      <c r="AE41" s="108">
        <v>0</v>
      </c>
      <c r="AF41" s="108">
        <v>0</v>
      </c>
      <c r="AG41" s="108">
        <v>0</v>
      </c>
      <c r="AH41" s="108">
        <v>0</v>
      </c>
      <c r="AI41" s="108">
        <v>0</v>
      </c>
      <c r="AJ41" s="108">
        <v>0</v>
      </c>
      <c r="AK41" s="108">
        <v>0</v>
      </c>
      <c r="AL41" s="108">
        <v>0</v>
      </c>
      <c r="AM41" s="108">
        <v>0</v>
      </c>
      <c r="AN41" s="108">
        <v>0</v>
      </c>
      <c r="AO41" s="108">
        <v>0</v>
      </c>
      <c r="AP41" s="108">
        <v>0</v>
      </c>
      <c r="AQ41" s="108">
        <v>0</v>
      </c>
      <c r="AR41" s="108">
        <v>0</v>
      </c>
      <c r="AS41" s="149"/>
      <c r="AT41" s="143"/>
      <c r="AU41" s="89"/>
    </row>
    <row r="42" spans="1:49" s="2" customFormat="1" ht="66" customHeight="1">
      <c r="A42" s="52" t="s">
        <v>60</v>
      </c>
      <c r="B42" s="48" t="s">
        <v>58</v>
      </c>
      <c r="C42" s="53"/>
      <c r="D42" s="54"/>
      <c r="E42" s="49"/>
      <c r="F42" s="15"/>
      <c r="G42" s="15"/>
      <c r="H42" s="15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5"/>
      <c r="AT42" s="50"/>
      <c r="AU42" s="98"/>
      <c r="AV42" s="5"/>
      <c r="AW42" s="5"/>
    </row>
    <row r="43" spans="1:49" s="2" customFormat="1" ht="23.25" customHeight="1">
      <c r="A43" s="165" t="s">
        <v>35</v>
      </c>
      <c r="B43" s="166" t="s">
        <v>62</v>
      </c>
      <c r="C43" s="138" t="s">
        <v>33</v>
      </c>
      <c r="D43" s="138" t="s">
        <v>45</v>
      </c>
      <c r="E43" s="169" t="s">
        <v>28</v>
      </c>
      <c r="F43" s="172">
        <v>0</v>
      </c>
      <c r="G43" s="172">
        <v>0</v>
      </c>
      <c r="H43" s="172">
        <v>0</v>
      </c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 t="s">
        <v>96</v>
      </c>
      <c r="AT43" s="176"/>
      <c r="AU43" s="90"/>
      <c r="AV43" s="177"/>
      <c r="AW43" s="5"/>
    </row>
    <row r="44" spans="1:49" s="2" customFormat="1" ht="23.25" customHeight="1">
      <c r="A44" s="165"/>
      <c r="B44" s="167"/>
      <c r="C44" s="139"/>
      <c r="D44" s="139"/>
      <c r="E44" s="170"/>
      <c r="F44" s="173"/>
      <c r="G44" s="173"/>
      <c r="H44" s="173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76"/>
      <c r="AU44" s="90"/>
      <c r="AV44" s="177"/>
      <c r="AW44" s="5"/>
    </row>
    <row r="45" spans="1:49" s="2" customFormat="1" ht="290.25" customHeight="1">
      <c r="A45" s="165"/>
      <c r="B45" s="168"/>
      <c r="C45" s="140"/>
      <c r="D45" s="140"/>
      <c r="E45" s="171"/>
      <c r="F45" s="174"/>
      <c r="G45" s="174"/>
      <c r="H45" s="174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76"/>
      <c r="AU45" s="90"/>
      <c r="AV45" s="177"/>
      <c r="AW45" s="5"/>
    </row>
    <row r="46" spans="1:49" s="2" customFormat="1" ht="37.5" customHeight="1">
      <c r="A46" s="165" t="s">
        <v>61</v>
      </c>
      <c r="B46" s="166" t="s">
        <v>64</v>
      </c>
      <c r="C46" s="138" t="s">
        <v>63</v>
      </c>
      <c r="D46" s="138" t="s">
        <v>45</v>
      </c>
      <c r="E46" s="169" t="s">
        <v>28</v>
      </c>
      <c r="F46" s="172">
        <v>0</v>
      </c>
      <c r="G46" s="172">
        <v>0</v>
      </c>
      <c r="H46" s="172">
        <v>0</v>
      </c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79" t="s">
        <v>91</v>
      </c>
      <c r="AT46" s="182"/>
      <c r="AU46" s="91"/>
      <c r="AV46" s="178"/>
      <c r="AW46" s="5"/>
    </row>
    <row r="47" spans="1:49" s="2" customFormat="1" ht="37.5" customHeight="1">
      <c r="A47" s="165"/>
      <c r="B47" s="167"/>
      <c r="C47" s="139"/>
      <c r="D47" s="139"/>
      <c r="E47" s="170"/>
      <c r="F47" s="173"/>
      <c r="G47" s="173"/>
      <c r="H47" s="17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80"/>
      <c r="AT47" s="182"/>
      <c r="AU47" s="91"/>
      <c r="AV47" s="178"/>
      <c r="AW47" s="5"/>
    </row>
    <row r="48" spans="1:49" s="2" customFormat="1" ht="49.5" customHeight="1">
      <c r="A48" s="165"/>
      <c r="B48" s="168"/>
      <c r="C48" s="140"/>
      <c r="D48" s="140"/>
      <c r="E48" s="171"/>
      <c r="F48" s="174"/>
      <c r="G48" s="174"/>
      <c r="H48" s="17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81"/>
      <c r="AT48" s="182"/>
      <c r="AU48" s="91"/>
      <c r="AV48" s="178"/>
      <c r="AW48" s="5"/>
    </row>
    <row r="49" spans="1:48" s="2" customFormat="1" ht="19.5" customHeight="1">
      <c r="A49" s="190"/>
      <c r="B49" s="193" t="s">
        <v>84</v>
      </c>
      <c r="C49" s="196"/>
      <c r="D49" s="199"/>
      <c r="E49" s="103" t="s">
        <v>26</v>
      </c>
      <c r="F49" s="18">
        <f>F51+F52+F53</f>
        <v>307325.90000000002</v>
      </c>
      <c r="G49" s="18">
        <f>G51+G52+G53+G54</f>
        <v>223527.90000000002</v>
      </c>
      <c r="H49" s="18">
        <f>G49/F49*100</f>
        <v>72.733179989060474</v>
      </c>
      <c r="I49" s="105">
        <f>I51+I52+I53</f>
        <v>3317.8</v>
      </c>
      <c r="J49" s="105">
        <f>J51+J52+J53</f>
        <v>3317.8</v>
      </c>
      <c r="K49" s="105">
        <f>J49/I49*100</f>
        <v>100</v>
      </c>
      <c r="L49" s="105">
        <f>L51+L52+L53</f>
        <v>126335</v>
      </c>
      <c r="M49" s="105">
        <f>M51+M52+M53</f>
        <v>15210.4</v>
      </c>
      <c r="N49" s="105">
        <f>M49/L49*100</f>
        <v>12.039735623540587</v>
      </c>
      <c r="O49" s="105">
        <f>O51+O52+O53</f>
        <v>21677.999999999996</v>
      </c>
      <c r="P49" s="105">
        <f>P51+P52+P53</f>
        <v>11758</v>
      </c>
      <c r="Q49" s="105">
        <f>P49/O49*100</f>
        <v>54.239320970569253</v>
      </c>
      <c r="R49" s="105">
        <f>R51+R52+R53</f>
        <v>12095.1</v>
      </c>
      <c r="S49" s="105">
        <f>S51+S52+S53</f>
        <v>118034.4</v>
      </c>
      <c r="T49" s="105">
        <f>S49/R49*100</f>
        <v>975.88610263660485</v>
      </c>
      <c r="U49" s="105">
        <f>U51+U52+U53</f>
        <v>17592.900000000001</v>
      </c>
      <c r="V49" s="105">
        <f>V51+V52+V53</f>
        <v>21049.9</v>
      </c>
      <c r="W49" s="105">
        <f>V49/U49*100</f>
        <v>119.64997243206066</v>
      </c>
      <c r="X49" s="105">
        <f>X51+X52+X53</f>
        <v>16644.7</v>
      </c>
      <c r="Y49" s="105">
        <f>Y51+Y52+Y53</f>
        <v>8126.4</v>
      </c>
      <c r="Z49" s="105">
        <f>Y49/X49*100</f>
        <v>48.822748382367962</v>
      </c>
      <c r="AA49" s="105">
        <f>AA51+AA52+AA53</f>
        <v>21301.699999999997</v>
      </c>
      <c r="AB49" s="105">
        <f>AB51+AB52+AB53</f>
        <v>11242.2</v>
      </c>
      <c r="AC49" s="105">
        <f>AB49/AA49*100</f>
        <v>52.776069515578584</v>
      </c>
      <c r="AD49" s="105">
        <f>AD51+AD52+AD53</f>
        <v>23640.1</v>
      </c>
      <c r="AE49" s="105">
        <f>AE51+AE52+AE53</f>
        <v>17218</v>
      </c>
      <c r="AF49" s="105">
        <f>AE49/AD49*100</f>
        <v>72.833871261119882</v>
      </c>
      <c r="AG49" s="105">
        <f>AG51+AG52+AG53</f>
        <v>22679.200000000001</v>
      </c>
      <c r="AH49" s="105">
        <f>AH51+AH52+AH53</f>
        <v>17570.8</v>
      </c>
      <c r="AI49" s="105">
        <f>AH49/AG49*100</f>
        <v>77.475395957529358</v>
      </c>
      <c r="AJ49" s="105">
        <f>AJ51+AJ52+AJ53</f>
        <v>11645.7</v>
      </c>
      <c r="AK49" s="105">
        <f>AK51+AK52+AK53</f>
        <v>0</v>
      </c>
      <c r="AL49" s="105">
        <f>AK49/AJ49*100</f>
        <v>0</v>
      </c>
      <c r="AM49" s="105">
        <f>AM51+AM52+AM53</f>
        <v>13166.2</v>
      </c>
      <c r="AN49" s="105">
        <f>AN51+AN52+AN53</f>
        <v>0</v>
      </c>
      <c r="AO49" s="105">
        <f>AN49/AM49*100</f>
        <v>0</v>
      </c>
      <c r="AP49" s="105">
        <f>AP51+AP52+AP53</f>
        <v>17229.499999999996</v>
      </c>
      <c r="AQ49" s="105">
        <f>AQ51+AQ52+AQ53</f>
        <v>0</v>
      </c>
      <c r="AR49" s="105">
        <f>AQ49/AP49*100</f>
        <v>0</v>
      </c>
      <c r="AS49" s="202"/>
      <c r="AT49" s="205"/>
      <c r="AU49" s="97"/>
      <c r="AV49" s="93"/>
    </row>
    <row r="50" spans="1:48" s="2" customFormat="1" ht="36.75" customHeight="1">
      <c r="A50" s="191"/>
      <c r="B50" s="194"/>
      <c r="C50" s="197"/>
      <c r="D50" s="200"/>
      <c r="E50" s="103" t="s">
        <v>68</v>
      </c>
      <c r="F50" s="18">
        <v>0</v>
      </c>
      <c r="G50" s="18">
        <v>0</v>
      </c>
      <c r="H50" s="18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105">
        <v>0</v>
      </c>
      <c r="AO50" s="105">
        <v>0</v>
      </c>
      <c r="AP50" s="105">
        <v>0</v>
      </c>
      <c r="AQ50" s="105">
        <v>0</v>
      </c>
      <c r="AR50" s="105">
        <v>0</v>
      </c>
      <c r="AS50" s="203"/>
      <c r="AT50" s="206"/>
      <c r="AU50" s="88"/>
      <c r="AV50" s="39"/>
    </row>
    <row r="51" spans="1:48" s="2" customFormat="1" ht="31.5">
      <c r="A51" s="191"/>
      <c r="B51" s="194"/>
      <c r="C51" s="197"/>
      <c r="D51" s="200"/>
      <c r="E51" s="104" t="s">
        <v>67</v>
      </c>
      <c r="F51" s="18">
        <f>I51+L51+O51+R51+U51+X51+AA51+AD51+AG51+AJ51+AM51+AP51</f>
        <v>2180.4</v>
      </c>
      <c r="G51" s="18">
        <f>J51+M51+P51+S51+V51+Y51+AB51+AE51+AH51+AK51+AN51+AQ51</f>
        <v>646.1</v>
      </c>
      <c r="H51" s="18">
        <f>G51/F51*100</f>
        <v>29.632177582095025</v>
      </c>
      <c r="I51" s="105">
        <f>I18+I23+I28+I33+I38</f>
        <v>0</v>
      </c>
      <c r="J51" s="105">
        <f>J18+J23+J28+J33+J38</f>
        <v>0</v>
      </c>
      <c r="K51" s="105">
        <v>0</v>
      </c>
      <c r="L51" s="105">
        <f>L18+L23+L28+L33+L38</f>
        <v>0</v>
      </c>
      <c r="M51" s="105">
        <f>M18+M23+M28+M33+M38</f>
        <v>0</v>
      </c>
      <c r="N51" s="105">
        <v>0</v>
      </c>
      <c r="O51" s="105">
        <f>O18+O23+O28+O33+O38</f>
        <v>744.5</v>
      </c>
      <c r="P51" s="105">
        <f>P18+P23+P28+P33+P38</f>
        <v>744.5</v>
      </c>
      <c r="Q51" s="105">
        <f>P51/O51*100</f>
        <v>100</v>
      </c>
      <c r="R51" s="105">
        <f>R18+R23+R28+R33+R38</f>
        <v>0</v>
      </c>
      <c r="S51" s="105">
        <f>S18+S23+S28+S33+S38</f>
        <v>0</v>
      </c>
      <c r="T51" s="105">
        <v>0</v>
      </c>
      <c r="U51" s="105">
        <f>U18+U23+U28+U33+U38</f>
        <v>0</v>
      </c>
      <c r="V51" s="105">
        <f>V18+V23+V28+V33+V38</f>
        <v>0</v>
      </c>
      <c r="W51" s="105">
        <v>0</v>
      </c>
      <c r="X51" s="105">
        <f>X18+X23+X28+X33+X38</f>
        <v>-223.4</v>
      </c>
      <c r="Y51" s="105">
        <f>Y18+Y23+Y28+Y33+Y38</f>
        <v>-223.4</v>
      </c>
      <c r="Z51" s="105">
        <f>Y51/X51*100</f>
        <v>100</v>
      </c>
      <c r="AA51" s="105">
        <f>AA18+AA23+AA28+AA33+AA38</f>
        <v>0</v>
      </c>
      <c r="AB51" s="105">
        <f>AB18+AB23+AB28+AB33+AB38</f>
        <v>0</v>
      </c>
      <c r="AC51" s="105">
        <v>0</v>
      </c>
      <c r="AD51" s="105">
        <f>AD18+AD23+AD28+AD33+AD38</f>
        <v>0</v>
      </c>
      <c r="AE51" s="105">
        <f>AE18+AE23+AE28+AE33+AE38</f>
        <v>0</v>
      </c>
      <c r="AF51" s="106">
        <v>0</v>
      </c>
      <c r="AG51" s="105">
        <f>AG18+AG23+AG28+AG33+AG38</f>
        <v>1098.9000000000001</v>
      </c>
      <c r="AH51" s="105">
        <f>AH18+AH23+AH28+AH33+AH38</f>
        <v>125</v>
      </c>
      <c r="AI51" s="105">
        <f>AH51/AG51*100</f>
        <v>11.375011375011374</v>
      </c>
      <c r="AJ51" s="105">
        <f>AJ18+AJ23+AJ28+AJ33+AJ38</f>
        <v>135.4</v>
      </c>
      <c r="AK51" s="105">
        <f>AK18+AK23+AK28+AK33+AK38</f>
        <v>0</v>
      </c>
      <c r="AL51" s="105">
        <v>0</v>
      </c>
      <c r="AM51" s="105">
        <f>AM18+AM23+AM28+AM33+AM38</f>
        <v>425</v>
      </c>
      <c r="AN51" s="105">
        <f>AN18+AN23+AN28+AN33+AN38</f>
        <v>0</v>
      </c>
      <c r="AO51" s="106">
        <v>0</v>
      </c>
      <c r="AP51" s="105">
        <f>AP18+AP23+AP28+AP33+AP38</f>
        <v>0</v>
      </c>
      <c r="AQ51" s="105">
        <f>AQ18+AQ23+AQ28+AQ33+AQ38</f>
        <v>0</v>
      </c>
      <c r="AR51" s="105">
        <v>0</v>
      </c>
      <c r="AS51" s="203"/>
      <c r="AT51" s="206"/>
      <c r="AU51" s="97"/>
      <c r="AV51" s="93"/>
    </row>
    <row r="52" spans="1:48" s="2" customFormat="1" ht="51" customHeight="1">
      <c r="A52" s="191"/>
      <c r="B52" s="194"/>
      <c r="C52" s="197"/>
      <c r="D52" s="200"/>
      <c r="E52" s="104" t="s">
        <v>65</v>
      </c>
      <c r="F52" s="18">
        <f>I52+L52+O52+R52+U52+X52+AA52+AD52+AG52+AJ52+AM52+AP52</f>
        <v>193515.5</v>
      </c>
      <c r="G52" s="18">
        <f>J52+M52+P52+S52+V52+Y52+AB52+AE52+AH52+AK52+AN52+AQ52</f>
        <v>114278.3</v>
      </c>
      <c r="H52" s="18">
        <f>G52/F52*100</f>
        <v>59.053822562016997</v>
      </c>
      <c r="I52" s="105">
        <f>I19+I24+I29+I34+I39</f>
        <v>3317.8</v>
      </c>
      <c r="J52" s="105">
        <f>J19+J24+J29+J34+J39</f>
        <v>3317.8</v>
      </c>
      <c r="K52" s="105">
        <f>J52/I52*100</f>
        <v>100</v>
      </c>
      <c r="L52" s="105">
        <f>L19+L24+L29+L34+L39</f>
        <v>18135</v>
      </c>
      <c r="M52" s="105">
        <f>M19+M24+M29+M34+M39</f>
        <v>15210.4</v>
      </c>
      <c r="N52" s="105">
        <f>M52/L52*100</f>
        <v>83.873173421560523</v>
      </c>
      <c r="O52" s="105">
        <f>O19+O24+O29+O34+O39</f>
        <v>20751.199999999997</v>
      </c>
      <c r="P52" s="105">
        <f>P19+P24+P29+P34+P39</f>
        <v>11013.5</v>
      </c>
      <c r="Q52" s="105">
        <f>P52/O52*100</f>
        <v>53.074039091715186</v>
      </c>
      <c r="R52" s="105">
        <f>R19+R24+R29+R34+R39</f>
        <v>11420.4</v>
      </c>
      <c r="S52" s="105">
        <f>S19+S24+S29+S34+S39</f>
        <v>11430.900000000001</v>
      </c>
      <c r="T52" s="105">
        <f>S52/R52*100</f>
        <v>100.09194073762741</v>
      </c>
      <c r="U52" s="105">
        <f>U19+U24+U29+U34+U39</f>
        <v>17542.900000000001</v>
      </c>
      <c r="V52" s="105">
        <f>V19+V24+V29+V34+V39</f>
        <v>21049.9</v>
      </c>
      <c r="W52" s="105">
        <f>V52/U52*100</f>
        <v>119.99099350734485</v>
      </c>
      <c r="X52" s="105">
        <f>X19+X24+X29+X34+X39</f>
        <v>16868.100000000002</v>
      </c>
      <c r="Y52" s="105">
        <f>Y19+Y24+Y29+Y34+Y39</f>
        <v>8349.7999999999993</v>
      </c>
      <c r="Z52" s="105">
        <f>Y52/X52*100</f>
        <v>49.500536515671584</v>
      </c>
      <c r="AA52" s="105">
        <f>AA19+AA24+AA29+AA34+AA39</f>
        <v>18778.699999999997</v>
      </c>
      <c r="AB52" s="105">
        <f>AB19+AB24+AB29+AB34+AB39</f>
        <v>10642.2</v>
      </c>
      <c r="AC52" s="105">
        <f>AB52/AA52*100</f>
        <v>56.671654587378264</v>
      </c>
      <c r="AD52" s="105">
        <f>AD19+AD24+AD29+AD34+AD39</f>
        <v>23640.1</v>
      </c>
      <c r="AE52" s="105">
        <f>AE19+AE24+AE29+AE34+AE39</f>
        <v>17218</v>
      </c>
      <c r="AF52" s="105">
        <f>AE52/AD52*100</f>
        <v>72.833871261119882</v>
      </c>
      <c r="AG52" s="105">
        <f>AG19+AG24+AG29+AG34+AG39</f>
        <v>21580.3</v>
      </c>
      <c r="AH52" s="105">
        <f>AH19+AH24+AH29+AH34+AH39</f>
        <v>16045.8</v>
      </c>
      <c r="AI52" s="105">
        <f>AH52/AG52*100</f>
        <v>74.353924644235718</v>
      </c>
      <c r="AJ52" s="105">
        <f>AJ19+AJ24+AJ29+AJ34+AJ39</f>
        <v>11510.300000000001</v>
      </c>
      <c r="AK52" s="105">
        <f>AK19+AK24+AK29+AK34+AK39</f>
        <v>0</v>
      </c>
      <c r="AL52" s="105">
        <f>AK52/AJ52*100</f>
        <v>0</v>
      </c>
      <c r="AM52" s="105">
        <f>AM19+AM24+AM29+AM34+AM39</f>
        <v>12741.2</v>
      </c>
      <c r="AN52" s="105">
        <f>AN19+AN24+AN29+AN34+AN39</f>
        <v>0</v>
      </c>
      <c r="AO52" s="105">
        <f>AN52/AM52*100</f>
        <v>0</v>
      </c>
      <c r="AP52" s="105">
        <f>AP19+AP24+AP29+AP34+AP39</f>
        <v>17229.499999999996</v>
      </c>
      <c r="AQ52" s="105">
        <f>AQ19+AQ24+AQ29+AQ34+AQ39</f>
        <v>0</v>
      </c>
      <c r="AR52" s="105">
        <f>AQ52/AP52*100</f>
        <v>0</v>
      </c>
      <c r="AS52" s="204"/>
      <c r="AT52" s="207"/>
      <c r="AU52" s="97"/>
      <c r="AV52" s="93"/>
    </row>
    <row r="53" spans="1:48" s="2" customFormat="1" ht="40.5" customHeight="1">
      <c r="A53" s="191"/>
      <c r="B53" s="194"/>
      <c r="C53" s="197"/>
      <c r="D53" s="200"/>
      <c r="E53" s="104" t="s">
        <v>38</v>
      </c>
      <c r="F53" s="18">
        <f t="shared" ref="F53:G54" si="28">I53+L53+O53+R53+U53+X53+AA53+AD53+AG53+AJ53+AM53+AP53</f>
        <v>111630</v>
      </c>
      <c r="G53" s="18">
        <f t="shared" si="28"/>
        <v>108603.5</v>
      </c>
      <c r="H53" s="16">
        <f>G53/F53*100</f>
        <v>97.288811251455698</v>
      </c>
      <c r="I53" s="105">
        <f>I40</f>
        <v>0</v>
      </c>
      <c r="J53" s="105">
        <f>J40</f>
        <v>0</v>
      </c>
      <c r="K53" s="105">
        <v>0</v>
      </c>
      <c r="L53" s="105">
        <f>L35</f>
        <v>108200</v>
      </c>
      <c r="M53" s="105">
        <f>M40</f>
        <v>0</v>
      </c>
      <c r="N53" s="105">
        <v>0</v>
      </c>
      <c r="O53" s="105">
        <f>O40</f>
        <v>182.3</v>
      </c>
      <c r="P53" s="105">
        <f t="shared" ref="P53:R53" si="29">P40</f>
        <v>0</v>
      </c>
      <c r="Q53" s="105">
        <f t="shared" si="29"/>
        <v>0</v>
      </c>
      <c r="R53" s="105">
        <f t="shared" si="29"/>
        <v>674.7</v>
      </c>
      <c r="S53" s="105">
        <f>S35</f>
        <v>106603.5</v>
      </c>
      <c r="T53" s="105">
        <f>S53/R53*100</f>
        <v>15800.13339261894</v>
      </c>
      <c r="U53" s="105">
        <f>U40</f>
        <v>50</v>
      </c>
      <c r="V53" s="105">
        <f>V40</f>
        <v>0</v>
      </c>
      <c r="W53" s="112">
        <v>0</v>
      </c>
      <c r="X53" s="105">
        <f>X40</f>
        <v>0</v>
      </c>
      <c r="Y53" s="105">
        <f>Y40</f>
        <v>0</v>
      </c>
      <c r="Z53" s="112">
        <v>0</v>
      </c>
      <c r="AA53" s="105">
        <f>AA40</f>
        <v>2523</v>
      </c>
      <c r="AB53" s="105">
        <f>AB40</f>
        <v>600</v>
      </c>
      <c r="AC53" s="105">
        <f>AB53/AA53*100</f>
        <v>23.781212841854934</v>
      </c>
      <c r="AD53" s="105">
        <f>AD40</f>
        <v>0</v>
      </c>
      <c r="AE53" s="105">
        <f>AE40</f>
        <v>0</v>
      </c>
      <c r="AF53" s="105">
        <v>0</v>
      </c>
      <c r="AG53" s="105">
        <f>AG40</f>
        <v>0</v>
      </c>
      <c r="AH53" s="105">
        <f>AH40</f>
        <v>1400</v>
      </c>
      <c r="AI53" s="105">
        <v>0</v>
      </c>
      <c r="AJ53" s="105">
        <f>AJ40</f>
        <v>0</v>
      </c>
      <c r="AK53" s="105">
        <f>AK35</f>
        <v>0</v>
      </c>
      <c r="AL53" s="105">
        <v>0</v>
      </c>
      <c r="AM53" s="105">
        <f>AM40</f>
        <v>0</v>
      </c>
      <c r="AN53" s="105">
        <f>AN40</f>
        <v>0</v>
      </c>
      <c r="AO53" s="105">
        <v>0</v>
      </c>
      <c r="AP53" s="105">
        <f>AP40</f>
        <v>0</v>
      </c>
      <c r="AQ53" s="105">
        <f>AQ40</f>
        <v>0</v>
      </c>
      <c r="AR53" s="105">
        <v>0</v>
      </c>
      <c r="AS53" s="56"/>
      <c r="AT53" s="41"/>
      <c r="AU53" s="97"/>
      <c r="AV53" s="93"/>
    </row>
    <row r="54" spans="1:48" s="2" customFormat="1" ht="89.25" customHeight="1">
      <c r="A54" s="192"/>
      <c r="B54" s="195"/>
      <c r="C54" s="198"/>
      <c r="D54" s="201"/>
      <c r="E54" s="104" t="s">
        <v>66</v>
      </c>
      <c r="F54" s="82">
        <f t="shared" si="28"/>
        <v>0</v>
      </c>
      <c r="G54" s="82">
        <f t="shared" si="28"/>
        <v>0</v>
      </c>
      <c r="H54" s="82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105">
        <v>0</v>
      </c>
      <c r="AO54" s="105">
        <v>0</v>
      </c>
      <c r="AP54" s="105">
        <v>0</v>
      </c>
      <c r="AQ54" s="105">
        <v>0</v>
      </c>
      <c r="AR54" s="105">
        <v>0</v>
      </c>
      <c r="AS54" s="57"/>
      <c r="AT54" s="45"/>
      <c r="AU54" s="5"/>
    </row>
    <row r="55" spans="1:48" s="2" customFormat="1" ht="54.75" customHeight="1">
      <c r="A55" s="69"/>
      <c r="B55" s="79" t="s">
        <v>70</v>
      </c>
      <c r="C55" s="76"/>
      <c r="D55" s="77">
        <v>1</v>
      </c>
      <c r="E55" s="76" t="s">
        <v>69</v>
      </c>
      <c r="F55" s="82">
        <v>0</v>
      </c>
      <c r="G55" s="82">
        <f>AQ55</f>
        <v>0</v>
      </c>
      <c r="H55" s="82"/>
      <c r="I55" s="83"/>
      <c r="J55" s="83"/>
      <c r="K55" s="84"/>
      <c r="L55" s="83"/>
      <c r="M55" s="83"/>
      <c r="N55" s="83"/>
      <c r="O55" s="83"/>
      <c r="P55" s="83"/>
      <c r="Q55" s="83"/>
      <c r="R55" s="83"/>
      <c r="S55" s="84"/>
      <c r="T55" s="83"/>
      <c r="U55" s="83"/>
      <c r="V55" s="83"/>
      <c r="W55" s="83"/>
      <c r="X55" s="83"/>
      <c r="Y55" s="83"/>
      <c r="Z55" s="83"/>
      <c r="AA55" s="83"/>
      <c r="AB55" s="84"/>
      <c r="AC55" s="83"/>
      <c r="AD55" s="83"/>
      <c r="AE55" s="84"/>
      <c r="AF55" s="83"/>
      <c r="AG55" s="83"/>
      <c r="AH55" s="84"/>
      <c r="AI55" s="83"/>
      <c r="AJ55" s="81"/>
      <c r="AK55" s="81"/>
      <c r="AL55" s="81"/>
      <c r="AM55" s="81"/>
      <c r="AN55" s="81"/>
      <c r="AO55" s="81"/>
      <c r="AP55" s="81"/>
      <c r="AQ55" s="81"/>
      <c r="AR55" s="81"/>
      <c r="AS55" s="83"/>
      <c r="AT55" s="80"/>
      <c r="AU55" s="92"/>
    </row>
    <row r="56" spans="1:48" s="2" customFormat="1" ht="54.75" customHeight="1">
      <c r="A56" s="165"/>
      <c r="B56" s="189" t="s">
        <v>72</v>
      </c>
      <c r="C56" s="186"/>
      <c r="D56" s="85"/>
      <c r="E56" s="4" t="s">
        <v>26</v>
      </c>
      <c r="F56" s="18">
        <f>F58+F59+F60</f>
        <v>108200</v>
      </c>
      <c r="G56" s="18">
        <f>G58+G59+G60</f>
        <v>106603.5</v>
      </c>
      <c r="H56" s="18">
        <v>0</v>
      </c>
      <c r="I56" s="26">
        <f>I58+I59</f>
        <v>0</v>
      </c>
      <c r="J56" s="26">
        <f>J58+J59</f>
        <v>0</v>
      </c>
      <c r="K56" s="26">
        <v>0</v>
      </c>
      <c r="L56" s="26">
        <f>L58+L59</f>
        <v>0</v>
      </c>
      <c r="M56" s="26">
        <f>M58+M59</f>
        <v>0</v>
      </c>
      <c r="N56" s="26">
        <v>0</v>
      </c>
      <c r="O56" s="26">
        <f>O58+O59</f>
        <v>0</v>
      </c>
      <c r="P56" s="26">
        <f>P58+P59</f>
        <v>0</v>
      </c>
      <c r="Q56" s="26">
        <v>0</v>
      </c>
      <c r="R56" s="26">
        <f>R58+R59</f>
        <v>0</v>
      </c>
      <c r="S56" s="26">
        <f>S58+S59</f>
        <v>0</v>
      </c>
      <c r="T56" s="26">
        <v>0</v>
      </c>
      <c r="U56" s="26">
        <f>U58+U59</f>
        <v>0</v>
      </c>
      <c r="V56" s="26">
        <f>V58+V59</f>
        <v>0</v>
      </c>
      <c r="W56" s="26">
        <v>0</v>
      </c>
      <c r="X56" s="26">
        <f>X58+X59</f>
        <v>0</v>
      </c>
      <c r="Y56" s="26">
        <f>Y58+Y59</f>
        <v>0</v>
      </c>
      <c r="Z56" s="26">
        <v>0</v>
      </c>
      <c r="AA56" s="26">
        <f>AA58+AA59</f>
        <v>0</v>
      </c>
      <c r="AB56" s="26">
        <f>AB58+AB59</f>
        <v>0</v>
      </c>
      <c r="AC56" s="26">
        <v>0</v>
      </c>
      <c r="AD56" s="26">
        <f>AD58+AD59</f>
        <v>0</v>
      </c>
      <c r="AE56" s="26">
        <f>AE58+AE59</f>
        <v>0</v>
      </c>
      <c r="AF56" s="26">
        <v>0</v>
      </c>
      <c r="AG56" s="26">
        <f>AG58+AG59</f>
        <v>0</v>
      </c>
      <c r="AH56" s="26">
        <f>AH58+AH59</f>
        <v>0</v>
      </c>
      <c r="AI56" s="26">
        <v>0</v>
      </c>
      <c r="AJ56" s="26">
        <f>AJ58+AJ59</f>
        <v>0</v>
      </c>
      <c r="AK56" s="26">
        <f>AK58+AK59</f>
        <v>0</v>
      </c>
      <c r="AL56" s="26">
        <v>0</v>
      </c>
      <c r="AM56" s="26">
        <f>AM58+AM59</f>
        <v>0</v>
      </c>
      <c r="AN56" s="26">
        <f>AN58+AN59</f>
        <v>0</v>
      </c>
      <c r="AO56" s="26">
        <v>0</v>
      </c>
      <c r="AP56" s="26">
        <f>AP58+AP59</f>
        <v>0</v>
      </c>
      <c r="AQ56" s="26">
        <f>AQ58+AQ59</f>
        <v>0</v>
      </c>
      <c r="AR56" s="26">
        <v>0</v>
      </c>
      <c r="AS56" s="147"/>
      <c r="AT56" s="141"/>
      <c r="AU56" s="89"/>
    </row>
    <row r="57" spans="1:48" s="2" customFormat="1" ht="54.75" customHeight="1">
      <c r="A57" s="165"/>
      <c r="B57" s="189"/>
      <c r="C57" s="186"/>
      <c r="D57" s="73"/>
      <c r="E57" s="4" t="s">
        <v>68</v>
      </c>
      <c r="F57" s="18">
        <v>0</v>
      </c>
      <c r="G57" s="18">
        <v>0</v>
      </c>
      <c r="H57" s="18">
        <v>0</v>
      </c>
      <c r="I57" s="26">
        <f t="shared" ref="I57:AR57" si="30">I32</f>
        <v>0</v>
      </c>
      <c r="J57" s="26">
        <f t="shared" si="30"/>
        <v>0</v>
      </c>
      <c r="K57" s="26">
        <f t="shared" si="30"/>
        <v>0</v>
      </c>
      <c r="L57" s="26">
        <f t="shared" si="30"/>
        <v>0</v>
      </c>
      <c r="M57" s="26">
        <f t="shared" si="30"/>
        <v>0</v>
      </c>
      <c r="N57" s="26">
        <f t="shared" si="30"/>
        <v>0</v>
      </c>
      <c r="O57" s="26">
        <f t="shared" si="30"/>
        <v>0</v>
      </c>
      <c r="P57" s="26">
        <f t="shared" si="30"/>
        <v>0</v>
      </c>
      <c r="Q57" s="26">
        <f t="shared" si="30"/>
        <v>0</v>
      </c>
      <c r="R57" s="26">
        <f t="shared" si="30"/>
        <v>0</v>
      </c>
      <c r="S57" s="26">
        <f t="shared" si="30"/>
        <v>0</v>
      </c>
      <c r="T57" s="26">
        <f t="shared" si="30"/>
        <v>0</v>
      </c>
      <c r="U57" s="26">
        <f t="shared" si="30"/>
        <v>0</v>
      </c>
      <c r="V57" s="26">
        <f t="shared" si="30"/>
        <v>0</v>
      </c>
      <c r="W57" s="26">
        <f t="shared" si="30"/>
        <v>0</v>
      </c>
      <c r="X57" s="26">
        <f t="shared" si="30"/>
        <v>0</v>
      </c>
      <c r="Y57" s="26">
        <f t="shared" si="30"/>
        <v>0</v>
      </c>
      <c r="Z57" s="26">
        <f t="shared" si="30"/>
        <v>0</v>
      </c>
      <c r="AA57" s="26">
        <f t="shared" si="30"/>
        <v>0</v>
      </c>
      <c r="AB57" s="26">
        <f t="shared" si="30"/>
        <v>0</v>
      </c>
      <c r="AC57" s="26">
        <f t="shared" si="30"/>
        <v>0</v>
      </c>
      <c r="AD57" s="26">
        <f t="shared" si="30"/>
        <v>0</v>
      </c>
      <c r="AE57" s="26">
        <f t="shared" si="30"/>
        <v>0</v>
      </c>
      <c r="AF57" s="26">
        <f t="shared" si="30"/>
        <v>0</v>
      </c>
      <c r="AG57" s="26">
        <f t="shared" si="30"/>
        <v>0</v>
      </c>
      <c r="AH57" s="26">
        <f t="shared" si="30"/>
        <v>0</v>
      </c>
      <c r="AI57" s="26">
        <f t="shared" si="30"/>
        <v>0</v>
      </c>
      <c r="AJ57" s="26">
        <f t="shared" si="30"/>
        <v>0</v>
      </c>
      <c r="AK57" s="26">
        <f t="shared" si="30"/>
        <v>0</v>
      </c>
      <c r="AL57" s="26">
        <f t="shared" si="30"/>
        <v>0</v>
      </c>
      <c r="AM57" s="26">
        <f t="shared" si="30"/>
        <v>0</v>
      </c>
      <c r="AN57" s="26">
        <f t="shared" si="30"/>
        <v>0</v>
      </c>
      <c r="AO57" s="26">
        <f t="shared" si="30"/>
        <v>0</v>
      </c>
      <c r="AP57" s="26">
        <f t="shared" si="30"/>
        <v>0</v>
      </c>
      <c r="AQ57" s="26">
        <f t="shared" si="30"/>
        <v>0</v>
      </c>
      <c r="AR57" s="26">
        <f t="shared" si="30"/>
        <v>0</v>
      </c>
      <c r="AS57" s="148"/>
      <c r="AT57" s="142"/>
      <c r="AU57" s="89"/>
    </row>
    <row r="58" spans="1:48" s="2" customFormat="1" ht="54.75" customHeight="1">
      <c r="A58" s="165"/>
      <c r="B58" s="189"/>
      <c r="C58" s="186"/>
      <c r="D58" s="73"/>
      <c r="E58" s="46" t="s">
        <v>67</v>
      </c>
      <c r="F58" s="18">
        <f t="shared" ref="F58:F60" si="31">I58+L58+O58+R58+U58+X58+AA58+AD58+AG58+AJ58+AM58+AP58</f>
        <v>0</v>
      </c>
      <c r="G58" s="18">
        <f t="shared" ref="G58:G60" si="32">J58+M58+P58+S58+V58+Y58+AB58+AE58+AH58+AK58+AN58+AQ58</f>
        <v>0</v>
      </c>
      <c r="H58" s="18">
        <v>0</v>
      </c>
      <c r="I58" s="26">
        <f t="shared" ref="I58:AR58" si="33">I33</f>
        <v>0</v>
      </c>
      <c r="J58" s="26">
        <f t="shared" si="33"/>
        <v>0</v>
      </c>
      <c r="K58" s="26">
        <f t="shared" si="33"/>
        <v>0</v>
      </c>
      <c r="L58" s="26">
        <f t="shared" si="33"/>
        <v>0</v>
      </c>
      <c r="M58" s="26">
        <f t="shared" si="33"/>
        <v>0</v>
      </c>
      <c r="N58" s="26">
        <f t="shared" si="33"/>
        <v>0</v>
      </c>
      <c r="O58" s="26">
        <f t="shared" si="33"/>
        <v>0</v>
      </c>
      <c r="P58" s="26">
        <f t="shared" si="33"/>
        <v>0</v>
      </c>
      <c r="Q58" s="26">
        <f t="shared" si="33"/>
        <v>0</v>
      </c>
      <c r="R58" s="26">
        <f t="shared" si="33"/>
        <v>0</v>
      </c>
      <c r="S58" s="26">
        <f t="shared" si="33"/>
        <v>0</v>
      </c>
      <c r="T58" s="26">
        <f t="shared" si="33"/>
        <v>0</v>
      </c>
      <c r="U58" s="26">
        <f t="shared" si="33"/>
        <v>0</v>
      </c>
      <c r="V58" s="26">
        <f t="shared" si="33"/>
        <v>0</v>
      </c>
      <c r="W58" s="26">
        <f t="shared" si="33"/>
        <v>0</v>
      </c>
      <c r="X58" s="26">
        <f t="shared" si="33"/>
        <v>0</v>
      </c>
      <c r="Y58" s="26">
        <f t="shared" si="33"/>
        <v>0</v>
      </c>
      <c r="Z58" s="26">
        <f t="shared" si="33"/>
        <v>0</v>
      </c>
      <c r="AA58" s="26">
        <f t="shared" si="33"/>
        <v>0</v>
      </c>
      <c r="AB58" s="26">
        <f t="shared" si="33"/>
        <v>0</v>
      </c>
      <c r="AC58" s="26">
        <f t="shared" si="33"/>
        <v>0</v>
      </c>
      <c r="AD58" s="26">
        <f t="shared" si="33"/>
        <v>0</v>
      </c>
      <c r="AE58" s="26">
        <f t="shared" si="33"/>
        <v>0</v>
      </c>
      <c r="AF58" s="26">
        <f t="shared" si="33"/>
        <v>0</v>
      </c>
      <c r="AG58" s="26">
        <f t="shared" si="33"/>
        <v>0</v>
      </c>
      <c r="AH58" s="26">
        <f t="shared" si="33"/>
        <v>0</v>
      </c>
      <c r="AI58" s="26">
        <f t="shared" si="33"/>
        <v>0</v>
      </c>
      <c r="AJ58" s="26">
        <f t="shared" si="33"/>
        <v>0</v>
      </c>
      <c r="AK58" s="26">
        <f t="shared" si="33"/>
        <v>0</v>
      </c>
      <c r="AL58" s="26">
        <f t="shared" si="33"/>
        <v>0</v>
      </c>
      <c r="AM58" s="26">
        <f t="shared" si="33"/>
        <v>0</v>
      </c>
      <c r="AN58" s="26">
        <f t="shared" si="33"/>
        <v>0</v>
      </c>
      <c r="AO58" s="26">
        <f t="shared" si="33"/>
        <v>0</v>
      </c>
      <c r="AP58" s="26">
        <f t="shared" si="33"/>
        <v>0</v>
      </c>
      <c r="AQ58" s="26">
        <f t="shared" si="33"/>
        <v>0</v>
      </c>
      <c r="AR58" s="26">
        <f t="shared" si="33"/>
        <v>0</v>
      </c>
      <c r="AS58" s="148"/>
      <c r="AT58" s="142"/>
      <c r="AU58" s="89"/>
    </row>
    <row r="59" spans="1:48" s="2" customFormat="1" ht="54.75" customHeight="1">
      <c r="A59" s="165"/>
      <c r="B59" s="189"/>
      <c r="C59" s="186"/>
      <c r="D59" s="73"/>
      <c r="E59" s="46" t="s">
        <v>65</v>
      </c>
      <c r="F59" s="18">
        <f t="shared" si="31"/>
        <v>0</v>
      </c>
      <c r="G59" s="18">
        <f t="shared" si="32"/>
        <v>0</v>
      </c>
      <c r="H59" s="18">
        <v>0</v>
      </c>
      <c r="I59" s="26">
        <f t="shared" ref="I59:AR59" si="34">I34</f>
        <v>0</v>
      </c>
      <c r="J59" s="26">
        <f t="shared" si="34"/>
        <v>0</v>
      </c>
      <c r="K59" s="26">
        <f t="shared" si="34"/>
        <v>0</v>
      </c>
      <c r="L59" s="26">
        <f t="shared" si="34"/>
        <v>0</v>
      </c>
      <c r="M59" s="26">
        <f t="shared" si="34"/>
        <v>0</v>
      </c>
      <c r="N59" s="26">
        <f t="shared" si="34"/>
        <v>0</v>
      </c>
      <c r="O59" s="26">
        <f t="shared" si="34"/>
        <v>0</v>
      </c>
      <c r="P59" s="26">
        <f t="shared" si="34"/>
        <v>0</v>
      </c>
      <c r="Q59" s="26">
        <f t="shared" si="34"/>
        <v>0</v>
      </c>
      <c r="R59" s="26">
        <f t="shared" si="34"/>
        <v>0</v>
      </c>
      <c r="S59" s="26">
        <f t="shared" si="34"/>
        <v>0</v>
      </c>
      <c r="T59" s="26">
        <f t="shared" si="34"/>
        <v>0</v>
      </c>
      <c r="U59" s="26">
        <f t="shared" si="34"/>
        <v>0</v>
      </c>
      <c r="V59" s="26">
        <f t="shared" si="34"/>
        <v>0</v>
      </c>
      <c r="W59" s="26">
        <f t="shared" si="34"/>
        <v>0</v>
      </c>
      <c r="X59" s="26">
        <f t="shared" si="34"/>
        <v>0</v>
      </c>
      <c r="Y59" s="26">
        <f t="shared" si="34"/>
        <v>0</v>
      </c>
      <c r="Z59" s="26">
        <f t="shared" si="34"/>
        <v>0</v>
      </c>
      <c r="AA59" s="26">
        <f t="shared" si="34"/>
        <v>0</v>
      </c>
      <c r="AB59" s="26">
        <f t="shared" si="34"/>
        <v>0</v>
      </c>
      <c r="AC59" s="26">
        <f t="shared" si="34"/>
        <v>0</v>
      </c>
      <c r="AD59" s="26">
        <f t="shared" si="34"/>
        <v>0</v>
      </c>
      <c r="AE59" s="26">
        <f t="shared" si="34"/>
        <v>0</v>
      </c>
      <c r="AF59" s="26">
        <f t="shared" si="34"/>
        <v>0</v>
      </c>
      <c r="AG59" s="26">
        <f t="shared" si="34"/>
        <v>0</v>
      </c>
      <c r="AH59" s="26">
        <f t="shared" si="34"/>
        <v>0</v>
      </c>
      <c r="AI59" s="26">
        <f t="shared" si="34"/>
        <v>0</v>
      </c>
      <c r="AJ59" s="26">
        <f t="shared" si="34"/>
        <v>0</v>
      </c>
      <c r="AK59" s="26">
        <f t="shared" si="34"/>
        <v>0</v>
      </c>
      <c r="AL59" s="26">
        <f t="shared" si="34"/>
        <v>0</v>
      </c>
      <c r="AM59" s="26">
        <f t="shared" si="34"/>
        <v>0</v>
      </c>
      <c r="AN59" s="26">
        <f t="shared" si="34"/>
        <v>0</v>
      </c>
      <c r="AO59" s="26">
        <f t="shared" si="34"/>
        <v>0</v>
      </c>
      <c r="AP59" s="26">
        <f t="shared" si="34"/>
        <v>0</v>
      </c>
      <c r="AQ59" s="26">
        <f t="shared" si="34"/>
        <v>0</v>
      </c>
      <c r="AR59" s="26">
        <f t="shared" si="34"/>
        <v>0</v>
      </c>
      <c r="AS59" s="148"/>
      <c r="AT59" s="142"/>
      <c r="AU59" s="89"/>
    </row>
    <row r="60" spans="1:48" s="2" customFormat="1" ht="54.75" customHeight="1">
      <c r="A60" s="165"/>
      <c r="B60" s="189"/>
      <c r="C60" s="186"/>
      <c r="D60" s="73"/>
      <c r="E60" s="46" t="s">
        <v>38</v>
      </c>
      <c r="F60" s="18">
        <f t="shared" si="31"/>
        <v>108200</v>
      </c>
      <c r="G60" s="18">
        <f t="shared" si="32"/>
        <v>106603.5</v>
      </c>
      <c r="H60" s="18">
        <v>0</v>
      </c>
      <c r="I60" s="26">
        <f>I35</f>
        <v>0</v>
      </c>
      <c r="J60" s="26">
        <f t="shared" ref="J60:AR60" si="35">J35</f>
        <v>0</v>
      </c>
      <c r="K60" s="26">
        <f t="shared" si="35"/>
        <v>0</v>
      </c>
      <c r="L60" s="26">
        <f t="shared" si="35"/>
        <v>108200</v>
      </c>
      <c r="M60" s="26">
        <f t="shared" si="35"/>
        <v>0</v>
      </c>
      <c r="N60" s="26">
        <f t="shared" si="35"/>
        <v>0</v>
      </c>
      <c r="O60" s="26">
        <f t="shared" si="35"/>
        <v>0</v>
      </c>
      <c r="P60" s="26">
        <f t="shared" si="35"/>
        <v>0</v>
      </c>
      <c r="Q60" s="26">
        <f t="shared" si="35"/>
        <v>0</v>
      </c>
      <c r="R60" s="26">
        <f t="shared" si="35"/>
        <v>0</v>
      </c>
      <c r="S60" s="26">
        <f t="shared" si="35"/>
        <v>106603.5</v>
      </c>
      <c r="T60" s="26">
        <f t="shared" si="35"/>
        <v>0</v>
      </c>
      <c r="U60" s="26">
        <f t="shared" si="35"/>
        <v>0</v>
      </c>
      <c r="V60" s="26">
        <f t="shared" si="35"/>
        <v>0</v>
      </c>
      <c r="W60" s="26">
        <f t="shared" si="35"/>
        <v>0</v>
      </c>
      <c r="X60" s="26">
        <f t="shared" si="35"/>
        <v>0</v>
      </c>
      <c r="Y60" s="26">
        <f t="shared" si="35"/>
        <v>0</v>
      </c>
      <c r="Z60" s="26">
        <f t="shared" si="35"/>
        <v>0</v>
      </c>
      <c r="AA60" s="26">
        <f t="shared" si="35"/>
        <v>0</v>
      </c>
      <c r="AB60" s="26">
        <f t="shared" si="35"/>
        <v>0</v>
      </c>
      <c r="AC60" s="26">
        <f t="shared" si="35"/>
        <v>0</v>
      </c>
      <c r="AD60" s="26">
        <f t="shared" si="35"/>
        <v>0</v>
      </c>
      <c r="AE60" s="26">
        <f t="shared" si="35"/>
        <v>0</v>
      </c>
      <c r="AF60" s="26">
        <f t="shared" si="35"/>
        <v>0</v>
      </c>
      <c r="AG60" s="26">
        <f t="shared" si="35"/>
        <v>0</v>
      </c>
      <c r="AH60" s="26">
        <f t="shared" si="35"/>
        <v>0</v>
      </c>
      <c r="AI60" s="26">
        <f t="shared" si="35"/>
        <v>0</v>
      </c>
      <c r="AJ60" s="26">
        <f t="shared" si="35"/>
        <v>0</v>
      </c>
      <c r="AK60" s="26">
        <f t="shared" si="35"/>
        <v>0</v>
      </c>
      <c r="AL60" s="26">
        <f t="shared" si="35"/>
        <v>0</v>
      </c>
      <c r="AM60" s="26">
        <f t="shared" si="35"/>
        <v>0</v>
      </c>
      <c r="AN60" s="26">
        <f t="shared" si="35"/>
        <v>0</v>
      </c>
      <c r="AO60" s="26">
        <f t="shared" si="35"/>
        <v>0</v>
      </c>
      <c r="AP60" s="26">
        <f t="shared" si="35"/>
        <v>0</v>
      </c>
      <c r="AQ60" s="26">
        <f t="shared" si="35"/>
        <v>0</v>
      </c>
      <c r="AR60" s="26">
        <f t="shared" si="35"/>
        <v>0</v>
      </c>
      <c r="AS60" s="149"/>
      <c r="AT60" s="143"/>
      <c r="AU60" s="89"/>
    </row>
    <row r="61" spans="1:48" s="2" customFormat="1" ht="54.75" customHeight="1">
      <c r="A61" s="165"/>
      <c r="B61" s="189" t="s">
        <v>73</v>
      </c>
      <c r="C61" s="186"/>
      <c r="D61" s="85"/>
      <c r="E61" s="4" t="s">
        <v>26</v>
      </c>
      <c r="F61" s="18">
        <f>F62+F63+F64+F65+F66</f>
        <v>199125.9</v>
      </c>
      <c r="G61" s="18">
        <f>G62+G63+G64+G65+G66</f>
        <v>116924.40000000001</v>
      </c>
      <c r="H61" s="18">
        <f>(G61/F61)*100</f>
        <v>58.718830649353002</v>
      </c>
      <c r="I61" s="113">
        <f>I62+I63+I64+I65+I66</f>
        <v>3317.8</v>
      </c>
      <c r="J61" s="113">
        <f>J62+J63+J64+J65+J66</f>
        <v>3317.8</v>
      </c>
      <c r="K61" s="113">
        <f>(J61/I61)*100</f>
        <v>100</v>
      </c>
      <c r="L61" s="113">
        <f>L62+L63+L64+L65+L66</f>
        <v>18135</v>
      </c>
      <c r="M61" s="113">
        <f>M62+M63+M64+M65+M66</f>
        <v>15210.4</v>
      </c>
      <c r="N61" s="113">
        <f>(M61/L61)*100</f>
        <v>83.873173421560523</v>
      </c>
      <c r="O61" s="113">
        <f t="shared" ref="O61:P61" si="36">O62+O63+O64+O65+O66</f>
        <v>21677.999999999996</v>
      </c>
      <c r="P61" s="113">
        <f t="shared" si="36"/>
        <v>11758</v>
      </c>
      <c r="Q61" s="113">
        <f t="shared" ref="Q61" si="37">(P61/O61)*100</f>
        <v>54.239320970569253</v>
      </c>
      <c r="R61" s="113">
        <f t="shared" ref="R61:S61" si="38">R62+R63+R64+R65+R66</f>
        <v>12095.1</v>
      </c>
      <c r="S61" s="113">
        <f t="shared" si="38"/>
        <v>11430.900000000001</v>
      </c>
      <c r="T61" s="113">
        <f t="shared" ref="T61" si="39">(S61/R61)*100</f>
        <v>94.508519979165129</v>
      </c>
      <c r="U61" s="113">
        <f t="shared" ref="U61:V61" si="40">U62+U63+U64+U65+U66</f>
        <v>17592.900000000001</v>
      </c>
      <c r="V61" s="113">
        <f t="shared" si="40"/>
        <v>21049.9</v>
      </c>
      <c r="W61" s="113">
        <f t="shared" ref="W61" si="41">(V61/U61)*100</f>
        <v>119.64997243206066</v>
      </c>
      <c r="X61" s="113">
        <f t="shared" ref="X61:Y61" si="42">X62+X63+X64+X65+X66</f>
        <v>16644.7</v>
      </c>
      <c r="Y61" s="113">
        <f t="shared" si="42"/>
        <v>8126.4</v>
      </c>
      <c r="Z61" s="113">
        <f t="shared" ref="Z61" si="43">(Y61/X61)*100</f>
        <v>48.822748382367962</v>
      </c>
      <c r="AA61" s="113">
        <f t="shared" ref="AA61:AB61" si="44">AA62+AA63+AA64+AA65+AA66</f>
        <v>21301.699999999997</v>
      </c>
      <c r="AB61" s="113">
        <f t="shared" si="44"/>
        <v>11242.2</v>
      </c>
      <c r="AC61" s="113">
        <f t="shared" ref="AC61" si="45">(AB61/AA61)*100</f>
        <v>52.776069515578584</v>
      </c>
      <c r="AD61" s="113">
        <f t="shared" ref="AD61:AE61" si="46">AD62+AD63+AD64+AD65+AD66</f>
        <v>23640.1</v>
      </c>
      <c r="AE61" s="113">
        <f t="shared" si="46"/>
        <v>17218</v>
      </c>
      <c r="AF61" s="113">
        <f t="shared" ref="AF61" si="47">(AE61/AD61)*100</f>
        <v>72.833871261119882</v>
      </c>
      <c r="AG61" s="113">
        <f t="shared" ref="AG61:AH61" si="48">AG62+AG63+AG64+AG65+AG66</f>
        <v>22679.200000000001</v>
      </c>
      <c r="AH61" s="113">
        <f t="shared" si="48"/>
        <v>17570.8</v>
      </c>
      <c r="AI61" s="113">
        <f t="shared" ref="AI61" si="49">(AH61/AG61)*100</f>
        <v>77.475395957529358</v>
      </c>
      <c r="AJ61" s="113">
        <f t="shared" ref="AJ61:AK61" si="50">AJ62+AJ63+AJ64+AJ65+AJ66</f>
        <v>11645.7</v>
      </c>
      <c r="AK61" s="113">
        <f t="shared" si="50"/>
        <v>0</v>
      </c>
      <c r="AL61" s="113">
        <f t="shared" ref="AL61" si="51">(AK61/AJ61)*100</f>
        <v>0</v>
      </c>
      <c r="AM61" s="113">
        <f t="shared" ref="AM61:AN61" si="52">AM62+AM63+AM64+AM65+AM66</f>
        <v>13166.2</v>
      </c>
      <c r="AN61" s="113">
        <f t="shared" si="52"/>
        <v>0</v>
      </c>
      <c r="AO61" s="113">
        <f t="shared" ref="AO61" si="53">(AN61/AM61)*100</f>
        <v>0</v>
      </c>
      <c r="AP61" s="113">
        <f t="shared" ref="AP61:AQ61" si="54">AP62+AP63+AP64+AP65+AP66</f>
        <v>17229.499999999996</v>
      </c>
      <c r="AQ61" s="113">
        <f t="shared" si="54"/>
        <v>0</v>
      </c>
      <c r="AR61" s="113">
        <f t="shared" ref="AR61" si="55">(AQ61/AP61)*100</f>
        <v>0</v>
      </c>
      <c r="AS61" s="147"/>
      <c r="AT61" s="141"/>
      <c r="AU61" s="97"/>
      <c r="AV61" s="93"/>
    </row>
    <row r="62" spans="1:48" s="2" customFormat="1" ht="54.75" customHeight="1">
      <c r="A62" s="165"/>
      <c r="B62" s="189"/>
      <c r="C62" s="186"/>
      <c r="D62" s="73"/>
      <c r="E62" s="4" t="s">
        <v>68</v>
      </c>
      <c r="F62" s="18">
        <f>F50</f>
        <v>0</v>
      </c>
      <c r="G62" s="18">
        <f t="shared" ref="G62:AR62" si="56">G50</f>
        <v>0</v>
      </c>
      <c r="H62" s="18">
        <f t="shared" si="56"/>
        <v>0</v>
      </c>
      <c r="I62" s="18">
        <f t="shared" si="56"/>
        <v>0</v>
      </c>
      <c r="J62" s="18">
        <f t="shared" si="56"/>
        <v>0</v>
      </c>
      <c r="K62" s="18">
        <f t="shared" si="56"/>
        <v>0</v>
      </c>
      <c r="L62" s="18">
        <f t="shared" si="56"/>
        <v>0</v>
      </c>
      <c r="M62" s="18">
        <f t="shared" si="56"/>
        <v>0</v>
      </c>
      <c r="N62" s="18">
        <f t="shared" si="56"/>
        <v>0</v>
      </c>
      <c r="O62" s="18">
        <f t="shared" si="56"/>
        <v>0</v>
      </c>
      <c r="P62" s="18">
        <f t="shared" si="56"/>
        <v>0</v>
      </c>
      <c r="Q62" s="18">
        <f t="shared" si="56"/>
        <v>0</v>
      </c>
      <c r="R62" s="18">
        <f t="shared" si="56"/>
        <v>0</v>
      </c>
      <c r="S62" s="18">
        <f t="shared" si="56"/>
        <v>0</v>
      </c>
      <c r="T62" s="18">
        <f t="shared" si="56"/>
        <v>0</v>
      </c>
      <c r="U62" s="18">
        <f t="shared" si="56"/>
        <v>0</v>
      </c>
      <c r="V62" s="18">
        <f t="shared" si="56"/>
        <v>0</v>
      </c>
      <c r="W62" s="18">
        <f t="shared" si="56"/>
        <v>0</v>
      </c>
      <c r="X62" s="18">
        <f t="shared" si="56"/>
        <v>0</v>
      </c>
      <c r="Y62" s="18">
        <f t="shared" si="56"/>
        <v>0</v>
      </c>
      <c r="Z62" s="18">
        <f t="shared" si="56"/>
        <v>0</v>
      </c>
      <c r="AA62" s="18">
        <f t="shared" si="56"/>
        <v>0</v>
      </c>
      <c r="AB62" s="18">
        <f t="shared" si="56"/>
        <v>0</v>
      </c>
      <c r="AC62" s="18">
        <f t="shared" si="56"/>
        <v>0</v>
      </c>
      <c r="AD62" s="18">
        <f t="shared" si="56"/>
        <v>0</v>
      </c>
      <c r="AE62" s="18">
        <f t="shared" si="56"/>
        <v>0</v>
      </c>
      <c r="AF62" s="18">
        <f t="shared" si="56"/>
        <v>0</v>
      </c>
      <c r="AG62" s="18">
        <f t="shared" si="56"/>
        <v>0</v>
      </c>
      <c r="AH62" s="18">
        <f t="shared" si="56"/>
        <v>0</v>
      </c>
      <c r="AI62" s="18">
        <f t="shared" si="56"/>
        <v>0</v>
      </c>
      <c r="AJ62" s="18">
        <f t="shared" si="56"/>
        <v>0</v>
      </c>
      <c r="AK62" s="18">
        <f t="shared" si="56"/>
        <v>0</v>
      </c>
      <c r="AL62" s="18">
        <f t="shared" si="56"/>
        <v>0</v>
      </c>
      <c r="AM62" s="18">
        <f t="shared" si="56"/>
        <v>0</v>
      </c>
      <c r="AN62" s="18">
        <f t="shared" si="56"/>
        <v>0</v>
      </c>
      <c r="AO62" s="18">
        <f t="shared" si="56"/>
        <v>0</v>
      </c>
      <c r="AP62" s="18">
        <f t="shared" si="56"/>
        <v>0</v>
      </c>
      <c r="AQ62" s="18">
        <f t="shared" si="56"/>
        <v>0</v>
      </c>
      <c r="AR62" s="18">
        <f t="shared" si="56"/>
        <v>0</v>
      </c>
      <c r="AS62" s="148"/>
      <c r="AT62" s="142"/>
      <c r="AU62" s="102"/>
      <c r="AV62" s="99"/>
    </row>
    <row r="63" spans="1:48" s="2" customFormat="1" ht="54.75" customHeight="1">
      <c r="A63" s="165"/>
      <c r="B63" s="189"/>
      <c r="C63" s="186"/>
      <c r="D63" s="73"/>
      <c r="E63" s="46" t="s">
        <v>67</v>
      </c>
      <c r="F63" s="18">
        <f t="shared" ref="F63:AR63" si="57">F51</f>
        <v>2180.4</v>
      </c>
      <c r="G63" s="18">
        <f t="shared" si="57"/>
        <v>646.1</v>
      </c>
      <c r="H63" s="18">
        <f t="shared" si="57"/>
        <v>29.632177582095025</v>
      </c>
      <c r="I63" s="18">
        <f t="shared" si="57"/>
        <v>0</v>
      </c>
      <c r="J63" s="18">
        <f t="shared" si="57"/>
        <v>0</v>
      </c>
      <c r="K63" s="18">
        <f t="shared" si="57"/>
        <v>0</v>
      </c>
      <c r="L63" s="18">
        <f t="shared" si="57"/>
        <v>0</v>
      </c>
      <c r="M63" s="18">
        <f t="shared" si="57"/>
        <v>0</v>
      </c>
      <c r="N63" s="18">
        <f t="shared" si="57"/>
        <v>0</v>
      </c>
      <c r="O63" s="18">
        <f t="shared" si="57"/>
        <v>744.5</v>
      </c>
      <c r="P63" s="18">
        <f t="shared" si="57"/>
        <v>744.5</v>
      </c>
      <c r="Q63" s="18">
        <f t="shared" si="57"/>
        <v>100</v>
      </c>
      <c r="R63" s="18">
        <f t="shared" si="57"/>
        <v>0</v>
      </c>
      <c r="S63" s="18">
        <f t="shared" si="57"/>
        <v>0</v>
      </c>
      <c r="T63" s="18">
        <f t="shared" si="57"/>
        <v>0</v>
      </c>
      <c r="U63" s="18">
        <f t="shared" si="57"/>
        <v>0</v>
      </c>
      <c r="V63" s="18">
        <f t="shared" si="57"/>
        <v>0</v>
      </c>
      <c r="W63" s="18">
        <f t="shared" si="57"/>
        <v>0</v>
      </c>
      <c r="X63" s="18">
        <f t="shared" si="57"/>
        <v>-223.4</v>
      </c>
      <c r="Y63" s="18">
        <f t="shared" si="57"/>
        <v>-223.4</v>
      </c>
      <c r="Z63" s="18">
        <f t="shared" si="57"/>
        <v>100</v>
      </c>
      <c r="AA63" s="18">
        <f t="shared" si="57"/>
        <v>0</v>
      </c>
      <c r="AB63" s="18">
        <f t="shared" si="57"/>
        <v>0</v>
      </c>
      <c r="AC63" s="18">
        <f t="shared" si="57"/>
        <v>0</v>
      </c>
      <c r="AD63" s="18">
        <f t="shared" si="57"/>
        <v>0</v>
      </c>
      <c r="AE63" s="18">
        <f t="shared" si="57"/>
        <v>0</v>
      </c>
      <c r="AF63" s="18">
        <f t="shared" si="57"/>
        <v>0</v>
      </c>
      <c r="AG63" s="18">
        <f t="shared" si="57"/>
        <v>1098.9000000000001</v>
      </c>
      <c r="AH63" s="18">
        <f t="shared" si="57"/>
        <v>125</v>
      </c>
      <c r="AI63" s="18">
        <f t="shared" si="57"/>
        <v>11.375011375011374</v>
      </c>
      <c r="AJ63" s="18">
        <f t="shared" si="57"/>
        <v>135.4</v>
      </c>
      <c r="AK63" s="18">
        <f t="shared" si="57"/>
        <v>0</v>
      </c>
      <c r="AL63" s="18">
        <f t="shared" si="57"/>
        <v>0</v>
      </c>
      <c r="AM63" s="18">
        <f t="shared" si="57"/>
        <v>425</v>
      </c>
      <c r="AN63" s="18">
        <f t="shared" si="57"/>
        <v>0</v>
      </c>
      <c r="AO63" s="18">
        <f t="shared" si="57"/>
        <v>0</v>
      </c>
      <c r="AP63" s="18">
        <f t="shared" si="57"/>
        <v>0</v>
      </c>
      <c r="AQ63" s="18">
        <f t="shared" si="57"/>
        <v>0</v>
      </c>
      <c r="AR63" s="18">
        <f t="shared" si="57"/>
        <v>0</v>
      </c>
      <c r="AS63" s="148"/>
      <c r="AT63" s="142"/>
      <c r="AU63" s="97"/>
      <c r="AV63" s="93"/>
    </row>
    <row r="64" spans="1:48" s="2" customFormat="1" ht="54.75" customHeight="1">
      <c r="A64" s="165"/>
      <c r="B64" s="189"/>
      <c r="C64" s="186"/>
      <c r="D64" s="73"/>
      <c r="E64" s="46" t="s">
        <v>65</v>
      </c>
      <c r="F64" s="18">
        <f t="shared" ref="F64:AR64" si="58">F52</f>
        <v>193515.5</v>
      </c>
      <c r="G64" s="18">
        <f t="shared" si="58"/>
        <v>114278.3</v>
      </c>
      <c r="H64" s="18">
        <f t="shared" si="58"/>
        <v>59.053822562016997</v>
      </c>
      <c r="I64" s="18">
        <f t="shared" si="58"/>
        <v>3317.8</v>
      </c>
      <c r="J64" s="18">
        <f t="shared" si="58"/>
        <v>3317.8</v>
      </c>
      <c r="K64" s="18">
        <f t="shared" si="58"/>
        <v>100</v>
      </c>
      <c r="L64" s="18">
        <f t="shared" si="58"/>
        <v>18135</v>
      </c>
      <c r="M64" s="18">
        <f t="shared" si="58"/>
        <v>15210.4</v>
      </c>
      <c r="N64" s="18">
        <f t="shared" si="58"/>
        <v>83.873173421560523</v>
      </c>
      <c r="O64" s="18">
        <f t="shared" si="58"/>
        <v>20751.199999999997</v>
      </c>
      <c r="P64" s="18">
        <f t="shared" si="58"/>
        <v>11013.5</v>
      </c>
      <c r="Q64" s="18">
        <f t="shared" si="58"/>
        <v>53.074039091715186</v>
      </c>
      <c r="R64" s="18">
        <f t="shared" si="58"/>
        <v>11420.4</v>
      </c>
      <c r="S64" s="18">
        <f t="shared" si="58"/>
        <v>11430.900000000001</v>
      </c>
      <c r="T64" s="18">
        <f t="shared" si="58"/>
        <v>100.09194073762741</v>
      </c>
      <c r="U64" s="18">
        <f t="shared" si="58"/>
        <v>17542.900000000001</v>
      </c>
      <c r="V64" s="18">
        <f t="shared" si="58"/>
        <v>21049.9</v>
      </c>
      <c r="W64" s="18">
        <f t="shared" si="58"/>
        <v>119.99099350734485</v>
      </c>
      <c r="X64" s="18">
        <f t="shared" si="58"/>
        <v>16868.100000000002</v>
      </c>
      <c r="Y64" s="18">
        <f t="shared" si="58"/>
        <v>8349.7999999999993</v>
      </c>
      <c r="Z64" s="18">
        <f t="shared" si="58"/>
        <v>49.500536515671584</v>
      </c>
      <c r="AA64" s="18">
        <f t="shared" si="58"/>
        <v>18778.699999999997</v>
      </c>
      <c r="AB64" s="18">
        <f t="shared" si="58"/>
        <v>10642.2</v>
      </c>
      <c r="AC64" s="18">
        <f t="shared" si="58"/>
        <v>56.671654587378264</v>
      </c>
      <c r="AD64" s="18">
        <f t="shared" si="58"/>
        <v>23640.1</v>
      </c>
      <c r="AE64" s="18">
        <f t="shared" si="58"/>
        <v>17218</v>
      </c>
      <c r="AF64" s="18">
        <f t="shared" si="58"/>
        <v>72.833871261119882</v>
      </c>
      <c r="AG64" s="18">
        <f t="shared" si="58"/>
        <v>21580.3</v>
      </c>
      <c r="AH64" s="18">
        <f t="shared" si="58"/>
        <v>16045.8</v>
      </c>
      <c r="AI64" s="18">
        <f t="shared" si="58"/>
        <v>74.353924644235718</v>
      </c>
      <c r="AJ64" s="18">
        <f t="shared" si="58"/>
        <v>11510.300000000001</v>
      </c>
      <c r="AK64" s="18">
        <f t="shared" si="58"/>
        <v>0</v>
      </c>
      <c r="AL64" s="18">
        <f t="shared" si="58"/>
        <v>0</v>
      </c>
      <c r="AM64" s="18">
        <f t="shared" si="58"/>
        <v>12741.2</v>
      </c>
      <c r="AN64" s="18">
        <f t="shared" si="58"/>
        <v>0</v>
      </c>
      <c r="AO64" s="18">
        <f t="shared" si="58"/>
        <v>0</v>
      </c>
      <c r="AP64" s="18">
        <f t="shared" si="58"/>
        <v>17229.499999999996</v>
      </c>
      <c r="AQ64" s="18">
        <f t="shared" si="58"/>
        <v>0</v>
      </c>
      <c r="AR64" s="18">
        <f t="shared" si="58"/>
        <v>0</v>
      </c>
      <c r="AS64" s="148"/>
      <c r="AT64" s="142"/>
      <c r="AU64" s="97"/>
      <c r="AV64" s="93"/>
    </row>
    <row r="65" spans="1:49" s="2" customFormat="1" ht="54.75" customHeight="1">
      <c r="A65" s="165"/>
      <c r="B65" s="189"/>
      <c r="C65" s="186"/>
      <c r="D65" s="73"/>
      <c r="E65" s="46" t="s">
        <v>38</v>
      </c>
      <c r="F65" s="18">
        <f>F40</f>
        <v>3430</v>
      </c>
      <c r="G65" s="18">
        <f t="shared" ref="G65:H65" si="59">G40</f>
        <v>2000</v>
      </c>
      <c r="H65" s="18">
        <f t="shared" si="59"/>
        <v>58.309037900874635</v>
      </c>
      <c r="I65" s="18">
        <f>I40</f>
        <v>0</v>
      </c>
      <c r="J65" s="18">
        <f t="shared" ref="J65:AR65" si="60">J40</f>
        <v>0</v>
      </c>
      <c r="K65" s="18">
        <f t="shared" si="60"/>
        <v>0</v>
      </c>
      <c r="L65" s="18">
        <f t="shared" si="60"/>
        <v>0</v>
      </c>
      <c r="M65" s="18">
        <f t="shared" si="60"/>
        <v>0</v>
      </c>
      <c r="N65" s="18">
        <f t="shared" si="60"/>
        <v>0</v>
      </c>
      <c r="O65" s="18">
        <f t="shared" si="60"/>
        <v>182.3</v>
      </c>
      <c r="P65" s="18">
        <f t="shared" si="60"/>
        <v>0</v>
      </c>
      <c r="Q65" s="18">
        <f t="shared" si="60"/>
        <v>0</v>
      </c>
      <c r="R65" s="18">
        <f t="shared" si="60"/>
        <v>674.7</v>
      </c>
      <c r="S65" s="18">
        <f t="shared" si="60"/>
        <v>0</v>
      </c>
      <c r="T65" s="18">
        <f t="shared" si="60"/>
        <v>0</v>
      </c>
      <c r="U65" s="18">
        <f>U40</f>
        <v>50</v>
      </c>
      <c r="V65" s="18">
        <f t="shared" si="60"/>
        <v>0</v>
      </c>
      <c r="W65" s="18">
        <f t="shared" si="60"/>
        <v>0</v>
      </c>
      <c r="X65" s="18">
        <f t="shared" si="60"/>
        <v>0</v>
      </c>
      <c r="Y65" s="18">
        <f t="shared" si="60"/>
        <v>0</v>
      </c>
      <c r="Z65" s="18">
        <f t="shared" si="60"/>
        <v>0</v>
      </c>
      <c r="AA65" s="18">
        <f t="shared" si="60"/>
        <v>2523</v>
      </c>
      <c r="AB65" s="18">
        <f t="shared" si="60"/>
        <v>600</v>
      </c>
      <c r="AC65" s="18">
        <f t="shared" si="60"/>
        <v>23.781212841854934</v>
      </c>
      <c r="AD65" s="18">
        <f t="shared" si="60"/>
        <v>0</v>
      </c>
      <c r="AE65" s="18">
        <f t="shared" si="60"/>
        <v>0</v>
      </c>
      <c r="AF65" s="18">
        <f t="shared" si="60"/>
        <v>0</v>
      </c>
      <c r="AG65" s="18">
        <f t="shared" si="60"/>
        <v>0</v>
      </c>
      <c r="AH65" s="18">
        <f t="shared" si="60"/>
        <v>1400</v>
      </c>
      <c r="AI65" s="18">
        <f t="shared" si="60"/>
        <v>0</v>
      </c>
      <c r="AJ65" s="18">
        <f t="shared" si="60"/>
        <v>0</v>
      </c>
      <c r="AK65" s="18">
        <f t="shared" si="60"/>
        <v>0</v>
      </c>
      <c r="AL65" s="18">
        <f t="shared" si="60"/>
        <v>0</v>
      </c>
      <c r="AM65" s="18">
        <f t="shared" si="60"/>
        <v>0</v>
      </c>
      <c r="AN65" s="18">
        <f t="shared" si="60"/>
        <v>0</v>
      </c>
      <c r="AO65" s="18">
        <f t="shared" si="60"/>
        <v>0</v>
      </c>
      <c r="AP65" s="18">
        <f t="shared" si="60"/>
        <v>0</v>
      </c>
      <c r="AQ65" s="18">
        <f t="shared" si="60"/>
        <v>0</v>
      </c>
      <c r="AR65" s="18">
        <f t="shared" si="60"/>
        <v>0</v>
      </c>
      <c r="AS65" s="148"/>
      <c r="AT65" s="142"/>
      <c r="AU65" s="89"/>
    </row>
    <row r="66" spans="1:49" s="2" customFormat="1" ht="54.75" customHeight="1">
      <c r="A66" s="165"/>
      <c r="B66" s="189"/>
      <c r="C66" s="186"/>
      <c r="D66" s="73"/>
      <c r="E66" s="46" t="s">
        <v>66</v>
      </c>
      <c r="F66" s="18">
        <f t="shared" ref="F66:AR66" si="61">F54</f>
        <v>0</v>
      </c>
      <c r="G66" s="18">
        <f t="shared" si="61"/>
        <v>0</v>
      </c>
      <c r="H66" s="18">
        <f t="shared" si="61"/>
        <v>0</v>
      </c>
      <c r="I66" s="18">
        <f t="shared" si="61"/>
        <v>0</v>
      </c>
      <c r="J66" s="18">
        <f t="shared" si="61"/>
        <v>0</v>
      </c>
      <c r="K66" s="18">
        <f t="shared" si="61"/>
        <v>0</v>
      </c>
      <c r="L66" s="18">
        <f t="shared" si="61"/>
        <v>0</v>
      </c>
      <c r="M66" s="18">
        <f t="shared" si="61"/>
        <v>0</v>
      </c>
      <c r="N66" s="18">
        <f t="shared" si="61"/>
        <v>0</v>
      </c>
      <c r="O66" s="18">
        <f t="shared" si="61"/>
        <v>0</v>
      </c>
      <c r="P66" s="18">
        <f t="shared" si="61"/>
        <v>0</v>
      </c>
      <c r="Q66" s="18">
        <f t="shared" si="61"/>
        <v>0</v>
      </c>
      <c r="R66" s="18">
        <f t="shared" si="61"/>
        <v>0</v>
      </c>
      <c r="S66" s="18">
        <f t="shared" si="61"/>
        <v>0</v>
      </c>
      <c r="T66" s="18">
        <f t="shared" si="61"/>
        <v>0</v>
      </c>
      <c r="U66" s="18">
        <f t="shared" si="61"/>
        <v>0</v>
      </c>
      <c r="V66" s="18">
        <f t="shared" si="61"/>
        <v>0</v>
      </c>
      <c r="W66" s="18">
        <f t="shared" si="61"/>
        <v>0</v>
      </c>
      <c r="X66" s="18">
        <f t="shared" si="61"/>
        <v>0</v>
      </c>
      <c r="Y66" s="18">
        <f t="shared" si="61"/>
        <v>0</v>
      </c>
      <c r="Z66" s="18">
        <f t="shared" si="61"/>
        <v>0</v>
      </c>
      <c r="AA66" s="18">
        <f t="shared" si="61"/>
        <v>0</v>
      </c>
      <c r="AB66" s="18">
        <f t="shared" si="61"/>
        <v>0</v>
      </c>
      <c r="AC66" s="18">
        <f t="shared" si="61"/>
        <v>0</v>
      </c>
      <c r="AD66" s="18">
        <f t="shared" si="61"/>
        <v>0</v>
      </c>
      <c r="AE66" s="18">
        <f t="shared" si="61"/>
        <v>0</v>
      </c>
      <c r="AF66" s="18">
        <f t="shared" si="61"/>
        <v>0</v>
      </c>
      <c r="AG66" s="18">
        <f t="shared" si="61"/>
        <v>0</v>
      </c>
      <c r="AH66" s="18">
        <f t="shared" si="61"/>
        <v>0</v>
      </c>
      <c r="AI66" s="18">
        <f t="shared" si="61"/>
        <v>0</v>
      </c>
      <c r="AJ66" s="18">
        <f t="shared" si="61"/>
        <v>0</v>
      </c>
      <c r="AK66" s="18">
        <f t="shared" si="61"/>
        <v>0</v>
      </c>
      <c r="AL66" s="18">
        <f t="shared" si="61"/>
        <v>0</v>
      </c>
      <c r="AM66" s="18">
        <f t="shared" si="61"/>
        <v>0</v>
      </c>
      <c r="AN66" s="18">
        <f t="shared" si="61"/>
        <v>0</v>
      </c>
      <c r="AO66" s="18">
        <f t="shared" si="61"/>
        <v>0</v>
      </c>
      <c r="AP66" s="18">
        <f t="shared" si="61"/>
        <v>0</v>
      </c>
      <c r="AQ66" s="18">
        <f t="shared" si="61"/>
        <v>0</v>
      </c>
      <c r="AR66" s="18">
        <f t="shared" si="61"/>
        <v>0</v>
      </c>
      <c r="AS66" s="149"/>
      <c r="AT66" s="143"/>
      <c r="AU66" s="89"/>
    </row>
    <row r="67" spans="1:49" s="2" customFormat="1" ht="27" customHeight="1">
      <c r="A67" s="187" t="s">
        <v>74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</row>
    <row r="68" spans="1:49" s="2" customFormat="1" ht="54.75" customHeight="1">
      <c r="A68" s="165"/>
      <c r="B68" s="183" t="s">
        <v>71</v>
      </c>
      <c r="C68" s="186"/>
      <c r="D68" s="85"/>
      <c r="E68" s="4" t="s">
        <v>26</v>
      </c>
      <c r="F68" s="18">
        <f>F70+F71+F72</f>
        <v>167916.80000000002</v>
      </c>
      <c r="G68" s="18">
        <f>G70+G71+G72</f>
        <v>98354.6</v>
      </c>
      <c r="H68" s="18">
        <f>(G68/F68)*100</f>
        <v>58.573412547166214</v>
      </c>
      <c r="I68" s="26">
        <f>SUM(I69:I72)</f>
        <v>3317.8</v>
      </c>
      <c r="J68" s="26">
        <f>SUM(J69:J72)</f>
        <v>3317.8</v>
      </c>
      <c r="K68" s="26">
        <f>(J68/I68)*100</f>
        <v>100</v>
      </c>
      <c r="L68" s="26">
        <f>SUM(L69:L72)</f>
        <v>18135</v>
      </c>
      <c r="M68" s="26">
        <f>SUM(M69:M72)</f>
        <v>15210.4</v>
      </c>
      <c r="N68" s="26">
        <f>(M68/L68)*100</f>
        <v>83.873173421560523</v>
      </c>
      <c r="O68" s="26">
        <f t="shared" ref="O68:P68" si="62">SUM(O69:O72)</f>
        <v>21495.699999999997</v>
      </c>
      <c r="P68" s="26">
        <f t="shared" si="62"/>
        <v>11758</v>
      </c>
      <c r="Q68" s="26">
        <f t="shared" ref="Q68:Q71" si="63">(P68/O68)*100</f>
        <v>54.699311955414345</v>
      </c>
      <c r="R68" s="26">
        <f t="shared" ref="R68:S68" si="64">SUM(R69:R72)</f>
        <v>11420.4</v>
      </c>
      <c r="S68" s="26">
        <f t="shared" si="64"/>
        <v>11430.900000000001</v>
      </c>
      <c r="T68" s="26">
        <f>(S68/R68)*100</f>
        <v>100.09194073762741</v>
      </c>
      <c r="U68" s="26">
        <f t="shared" ref="U68:V68" si="65">SUM(U69:U72)</f>
        <v>17542.900000000001</v>
      </c>
      <c r="V68" s="26">
        <f t="shared" si="65"/>
        <v>21049.9</v>
      </c>
      <c r="W68" s="26">
        <f>(V68/U68)*100</f>
        <v>119.99099350734485</v>
      </c>
      <c r="X68" s="26">
        <f t="shared" ref="X68:Y68" si="66">SUM(X69:X72)</f>
        <v>16644.7</v>
      </c>
      <c r="Y68" s="26">
        <f t="shared" si="66"/>
        <v>8126.4</v>
      </c>
      <c r="Z68" s="26">
        <f t="shared" ref="Z68:Z71" si="67">(Y68/X68)*100</f>
        <v>48.822748382367962</v>
      </c>
      <c r="AA68" s="26">
        <f t="shared" ref="AA68:AB68" si="68">SUM(AA69:AA72)</f>
        <v>13667.699999999999</v>
      </c>
      <c r="AB68" s="26">
        <f t="shared" si="68"/>
        <v>10642.2</v>
      </c>
      <c r="AC68" s="26">
        <f>(AB68/AA68)*100</f>
        <v>77.86386882942999</v>
      </c>
      <c r="AD68" s="26">
        <f t="shared" ref="AD68:AE68" si="69">SUM(AD69:AD72)</f>
        <v>10611.6</v>
      </c>
      <c r="AE68" s="26">
        <f t="shared" si="69"/>
        <v>7734.9</v>
      </c>
      <c r="AF68" s="26">
        <f t="shared" ref="AF68" si="70">(AE68/AD68)*100</f>
        <v>72.890987221531148</v>
      </c>
      <c r="AG68" s="26">
        <f t="shared" ref="AG68:AH68" si="71">SUM(AG69:AG72)</f>
        <v>13039.599999999999</v>
      </c>
      <c r="AH68" s="26">
        <f t="shared" si="71"/>
        <v>9084.1</v>
      </c>
      <c r="AI68" s="26">
        <f t="shared" ref="AI68" si="72">(AH68/AG68)*100</f>
        <v>69.665480536212783</v>
      </c>
      <c r="AJ68" s="26">
        <f t="shared" ref="AJ68:AK68" si="73">SUM(AJ69:AJ72)</f>
        <v>11645.7</v>
      </c>
      <c r="AK68" s="26">
        <f t="shared" si="73"/>
        <v>0</v>
      </c>
      <c r="AL68" s="26">
        <f t="shared" ref="AL68" si="74">(AK68/AJ68)*100</f>
        <v>0</v>
      </c>
      <c r="AM68" s="26">
        <f t="shared" ref="AM68:AN68" si="75">SUM(AM69:AM72)</f>
        <v>13166.2</v>
      </c>
      <c r="AN68" s="26">
        <f t="shared" si="75"/>
        <v>0</v>
      </c>
      <c r="AO68" s="26">
        <f t="shared" ref="AO68" si="76">(AN68/AM68)*100</f>
        <v>0</v>
      </c>
      <c r="AP68" s="26">
        <f t="shared" ref="AP68:AQ68" si="77">SUM(AP69:AP72)</f>
        <v>17229.499999999996</v>
      </c>
      <c r="AQ68" s="26">
        <f t="shared" si="77"/>
        <v>0</v>
      </c>
      <c r="AR68" s="26">
        <f t="shared" ref="AR68" si="78">(AQ68/AP68)*100</f>
        <v>0</v>
      </c>
      <c r="AS68" s="147"/>
      <c r="AT68" s="141"/>
      <c r="AU68" s="97"/>
      <c r="AV68" s="93"/>
    </row>
    <row r="69" spans="1:49" s="2" customFormat="1" ht="54.75" customHeight="1">
      <c r="A69" s="165"/>
      <c r="B69" s="184"/>
      <c r="C69" s="186"/>
      <c r="D69" s="73"/>
      <c r="E69" s="4" t="s">
        <v>68</v>
      </c>
      <c r="F69" s="18">
        <v>0</v>
      </c>
      <c r="G69" s="18">
        <v>0</v>
      </c>
      <c r="H69" s="18">
        <v>0</v>
      </c>
      <c r="I69" s="26">
        <f>I50</f>
        <v>0</v>
      </c>
      <c r="J69" s="26">
        <f t="shared" ref="J69:AR70" si="79">J50</f>
        <v>0</v>
      </c>
      <c r="K69" s="26">
        <v>0</v>
      </c>
      <c r="L69" s="26">
        <f t="shared" si="79"/>
        <v>0</v>
      </c>
      <c r="M69" s="26">
        <f t="shared" si="79"/>
        <v>0</v>
      </c>
      <c r="N69" s="26">
        <v>0</v>
      </c>
      <c r="O69" s="26">
        <f t="shared" si="79"/>
        <v>0</v>
      </c>
      <c r="P69" s="26">
        <f t="shared" si="79"/>
        <v>0</v>
      </c>
      <c r="Q69" s="26">
        <v>0</v>
      </c>
      <c r="R69" s="26">
        <f t="shared" si="79"/>
        <v>0</v>
      </c>
      <c r="S69" s="26">
        <f t="shared" si="79"/>
        <v>0</v>
      </c>
      <c r="T69" s="26">
        <v>0</v>
      </c>
      <c r="U69" s="26">
        <f t="shared" si="79"/>
        <v>0</v>
      </c>
      <c r="V69" s="26">
        <f t="shared" si="79"/>
        <v>0</v>
      </c>
      <c r="W69" s="26">
        <v>0</v>
      </c>
      <c r="X69" s="26">
        <f t="shared" si="79"/>
        <v>0</v>
      </c>
      <c r="Y69" s="26">
        <f t="shared" si="79"/>
        <v>0</v>
      </c>
      <c r="Z69" s="26">
        <v>0</v>
      </c>
      <c r="AA69" s="26">
        <f t="shared" si="79"/>
        <v>0</v>
      </c>
      <c r="AB69" s="26">
        <f t="shared" si="79"/>
        <v>0</v>
      </c>
      <c r="AC69" s="26">
        <v>0</v>
      </c>
      <c r="AD69" s="26">
        <f t="shared" si="79"/>
        <v>0</v>
      </c>
      <c r="AE69" s="26">
        <f t="shared" si="79"/>
        <v>0</v>
      </c>
      <c r="AF69" s="26">
        <f t="shared" si="79"/>
        <v>0</v>
      </c>
      <c r="AG69" s="26">
        <f t="shared" si="79"/>
        <v>0</v>
      </c>
      <c r="AH69" s="26">
        <f t="shared" si="79"/>
        <v>0</v>
      </c>
      <c r="AI69" s="26">
        <f t="shared" si="79"/>
        <v>0</v>
      </c>
      <c r="AJ69" s="26">
        <f t="shared" si="79"/>
        <v>0</v>
      </c>
      <c r="AK69" s="26">
        <f t="shared" si="79"/>
        <v>0</v>
      </c>
      <c r="AL69" s="26">
        <f t="shared" si="79"/>
        <v>0</v>
      </c>
      <c r="AM69" s="26">
        <f t="shared" si="79"/>
        <v>0</v>
      </c>
      <c r="AN69" s="26">
        <f t="shared" si="79"/>
        <v>0</v>
      </c>
      <c r="AO69" s="26">
        <f t="shared" si="79"/>
        <v>0</v>
      </c>
      <c r="AP69" s="26">
        <f t="shared" si="79"/>
        <v>0</v>
      </c>
      <c r="AQ69" s="26">
        <f t="shared" si="79"/>
        <v>0</v>
      </c>
      <c r="AR69" s="26">
        <f t="shared" si="79"/>
        <v>0</v>
      </c>
      <c r="AS69" s="148"/>
      <c r="AT69" s="142"/>
      <c r="AU69" s="102"/>
      <c r="AV69" s="99"/>
    </row>
    <row r="70" spans="1:49" s="2" customFormat="1" ht="54.75" customHeight="1">
      <c r="A70" s="165"/>
      <c r="B70" s="184"/>
      <c r="C70" s="186"/>
      <c r="D70" s="73"/>
      <c r="E70" s="46" t="s">
        <v>67</v>
      </c>
      <c r="F70" s="18">
        <f>I70+L70+O70+R70+U70+X70+AA70+AD70+AG70+AJ70+AM70+AP70</f>
        <v>2180.4</v>
      </c>
      <c r="G70" s="18">
        <f>J70+M70+P70+S70+V70+Y70+AB70+AE70+AH70+AK70+AN70+AQ70</f>
        <v>646.1</v>
      </c>
      <c r="H70" s="18">
        <f t="shared" ref="H70:H71" si="80">(G70/F70)*100</f>
        <v>29.632177582095025</v>
      </c>
      <c r="I70" s="26">
        <f>I51</f>
        <v>0</v>
      </c>
      <c r="J70" s="26">
        <f t="shared" si="79"/>
        <v>0</v>
      </c>
      <c r="K70" s="26">
        <v>0</v>
      </c>
      <c r="L70" s="26">
        <f t="shared" si="79"/>
        <v>0</v>
      </c>
      <c r="M70" s="26">
        <f t="shared" si="79"/>
        <v>0</v>
      </c>
      <c r="N70" s="26">
        <v>0</v>
      </c>
      <c r="O70" s="26">
        <f t="shared" si="79"/>
        <v>744.5</v>
      </c>
      <c r="P70" s="26">
        <f t="shared" si="79"/>
        <v>744.5</v>
      </c>
      <c r="Q70" s="26">
        <f t="shared" si="63"/>
        <v>100</v>
      </c>
      <c r="R70" s="26">
        <f t="shared" si="79"/>
        <v>0</v>
      </c>
      <c r="S70" s="26">
        <f t="shared" si="79"/>
        <v>0</v>
      </c>
      <c r="T70" s="26">
        <v>0</v>
      </c>
      <c r="U70" s="26">
        <f t="shared" si="79"/>
        <v>0</v>
      </c>
      <c r="V70" s="26">
        <f t="shared" si="79"/>
        <v>0</v>
      </c>
      <c r="W70" s="26">
        <v>0</v>
      </c>
      <c r="X70" s="26">
        <f t="shared" si="79"/>
        <v>-223.4</v>
      </c>
      <c r="Y70" s="26">
        <f t="shared" si="79"/>
        <v>-223.4</v>
      </c>
      <c r="Z70" s="26">
        <f t="shared" si="67"/>
        <v>100</v>
      </c>
      <c r="AA70" s="26">
        <f t="shared" si="79"/>
        <v>0</v>
      </c>
      <c r="AB70" s="26">
        <f t="shared" si="79"/>
        <v>0</v>
      </c>
      <c r="AC70" s="26">
        <v>0</v>
      </c>
      <c r="AD70" s="26">
        <f t="shared" si="79"/>
        <v>0</v>
      </c>
      <c r="AE70" s="26">
        <f t="shared" si="79"/>
        <v>0</v>
      </c>
      <c r="AF70" s="26">
        <f t="shared" si="79"/>
        <v>0</v>
      </c>
      <c r="AG70" s="26">
        <f t="shared" si="79"/>
        <v>1098.9000000000001</v>
      </c>
      <c r="AH70" s="26">
        <f t="shared" si="79"/>
        <v>125</v>
      </c>
      <c r="AI70" s="26">
        <f t="shared" si="79"/>
        <v>11.375011375011374</v>
      </c>
      <c r="AJ70" s="26">
        <f t="shared" si="79"/>
        <v>135.4</v>
      </c>
      <c r="AK70" s="26">
        <f t="shared" si="79"/>
        <v>0</v>
      </c>
      <c r="AL70" s="26">
        <f t="shared" si="79"/>
        <v>0</v>
      </c>
      <c r="AM70" s="26">
        <f t="shared" si="79"/>
        <v>425</v>
      </c>
      <c r="AN70" s="26">
        <f t="shared" si="79"/>
        <v>0</v>
      </c>
      <c r="AO70" s="26">
        <f t="shared" si="79"/>
        <v>0</v>
      </c>
      <c r="AP70" s="26">
        <f t="shared" si="79"/>
        <v>0</v>
      </c>
      <c r="AQ70" s="26">
        <f t="shared" si="79"/>
        <v>0</v>
      </c>
      <c r="AR70" s="26">
        <f t="shared" si="79"/>
        <v>0</v>
      </c>
      <c r="AS70" s="148"/>
      <c r="AT70" s="142"/>
      <c r="AU70" s="97"/>
      <c r="AV70" s="93"/>
    </row>
    <row r="71" spans="1:49" s="2" customFormat="1" ht="54.75" customHeight="1">
      <c r="A71" s="165"/>
      <c r="B71" s="184"/>
      <c r="C71" s="186"/>
      <c r="D71" s="73"/>
      <c r="E71" s="46" t="s">
        <v>65</v>
      </c>
      <c r="F71" s="18">
        <f>(I71+L71+O71+R71+U71+X71+AA71+AD71+AG71+AJ71+AM71+AP71)</f>
        <v>165736.40000000002</v>
      </c>
      <c r="G71" s="18">
        <f>(J71+M71+P71+S71+V71+Y71+AB71+AE71+AH71+AK71+AN71+AQ71)</f>
        <v>97708.5</v>
      </c>
      <c r="H71" s="18">
        <f t="shared" si="80"/>
        <v>58.954158531258059</v>
      </c>
      <c r="I71" s="26">
        <f>I19+I24+I29+I39</f>
        <v>3317.8</v>
      </c>
      <c r="J71" s="26">
        <f>J19+J24+J29+J39</f>
        <v>3317.8</v>
      </c>
      <c r="K71" s="26">
        <f t="shared" ref="K71" si="81">(J71/I71)*100</f>
        <v>100</v>
      </c>
      <c r="L71" s="26">
        <f>L19+L24+L29+L39</f>
        <v>18135</v>
      </c>
      <c r="M71" s="26">
        <f>M19+M24+M29+M39</f>
        <v>15210.4</v>
      </c>
      <c r="N71" s="26">
        <f t="shared" ref="N71" si="82">(M71/L71)*100</f>
        <v>83.873173421560523</v>
      </c>
      <c r="O71" s="26">
        <f>O19+O24+O29+O39</f>
        <v>20751.199999999997</v>
      </c>
      <c r="P71" s="26">
        <f>P19+P24+P29+P39</f>
        <v>11013.5</v>
      </c>
      <c r="Q71" s="26">
        <f t="shared" si="63"/>
        <v>53.074039091715186</v>
      </c>
      <c r="R71" s="26">
        <f>R19+R24+R29+R39</f>
        <v>11420.4</v>
      </c>
      <c r="S71" s="26">
        <f>(S19+S24+S29)+S39</f>
        <v>11430.900000000001</v>
      </c>
      <c r="T71" s="26">
        <f t="shared" ref="T71" si="83">(S71/R71)*100</f>
        <v>100.09194073762741</v>
      </c>
      <c r="U71" s="26">
        <f>U19+U24+U29+U39</f>
        <v>17542.900000000001</v>
      </c>
      <c r="V71" s="26">
        <f>V19+V24+V29+V39</f>
        <v>21049.9</v>
      </c>
      <c r="W71" s="26">
        <f t="shared" ref="W71:W82" si="84">(V71/U71)*100</f>
        <v>119.99099350734485</v>
      </c>
      <c r="X71" s="26">
        <f>X19+X24+X29+X39</f>
        <v>16868.100000000002</v>
      </c>
      <c r="Y71" s="26">
        <f>Y19+Y24+Y29+Y39</f>
        <v>8349.7999999999993</v>
      </c>
      <c r="Z71" s="26">
        <f t="shared" si="67"/>
        <v>49.500536515671584</v>
      </c>
      <c r="AA71" s="26">
        <f t="shared" ref="AA71:AR71" si="85">AA19+AA24+AA29</f>
        <v>13667.699999999999</v>
      </c>
      <c r="AB71" s="26">
        <f t="shared" si="85"/>
        <v>10642.2</v>
      </c>
      <c r="AC71" s="26">
        <f t="shared" ref="AC71" si="86">(AB71/AA71)*100</f>
        <v>77.86386882942999</v>
      </c>
      <c r="AD71" s="26">
        <f t="shared" si="85"/>
        <v>10611.6</v>
      </c>
      <c r="AE71" s="26">
        <f t="shared" si="85"/>
        <v>7734.9</v>
      </c>
      <c r="AF71" s="26">
        <f t="shared" si="85"/>
        <v>72.962494811908073</v>
      </c>
      <c r="AG71" s="26">
        <f t="shared" si="85"/>
        <v>11940.699999999999</v>
      </c>
      <c r="AH71" s="26">
        <f t="shared" si="85"/>
        <v>8959.1</v>
      </c>
      <c r="AI71" s="26">
        <f t="shared" si="85"/>
        <v>75.211343278570169</v>
      </c>
      <c r="AJ71" s="26">
        <f t="shared" si="85"/>
        <v>11510.300000000001</v>
      </c>
      <c r="AK71" s="26">
        <f t="shared" si="85"/>
        <v>0</v>
      </c>
      <c r="AL71" s="26">
        <f t="shared" si="85"/>
        <v>0</v>
      </c>
      <c r="AM71" s="26">
        <f t="shared" si="85"/>
        <v>12741.2</v>
      </c>
      <c r="AN71" s="26">
        <f t="shared" si="85"/>
        <v>0</v>
      </c>
      <c r="AO71" s="26">
        <f t="shared" si="85"/>
        <v>0</v>
      </c>
      <c r="AP71" s="26">
        <f t="shared" si="85"/>
        <v>17229.499999999996</v>
      </c>
      <c r="AQ71" s="26">
        <f t="shared" si="85"/>
        <v>0</v>
      </c>
      <c r="AR71" s="26">
        <f t="shared" si="85"/>
        <v>0</v>
      </c>
      <c r="AS71" s="148"/>
      <c r="AT71" s="142"/>
      <c r="AU71" s="97"/>
      <c r="AV71" s="93"/>
    </row>
    <row r="72" spans="1:49" s="2" customFormat="1" ht="54.75" customHeight="1">
      <c r="A72" s="165"/>
      <c r="B72" s="185"/>
      <c r="C72" s="186"/>
      <c r="D72" s="73"/>
      <c r="E72" s="46" t="s">
        <v>38</v>
      </c>
      <c r="F72" s="18">
        <f t="shared" ref="F72" si="87">I72+L72+O72+R72+U72+X72+AA72+AD72+AG72+AJ72+AM72+AP72</f>
        <v>0</v>
      </c>
      <c r="G72" s="18">
        <f>J72+M72+P72+S72+V72+Y72+AB72+AE72+AH72+AK72+AN72+AQ72</f>
        <v>0</v>
      </c>
      <c r="H72" s="18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149"/>
      <c r="AT72" s="143"/>
      <c r="AU72" s="89"/>
    </row>
    <row r="73" spans="1:49" s="2" customFormat="1" ht="54.75" customHeight="1">
      <c r="A73" s="165"/>
      <c r="B73" s="183" t="s">
        <v>75</v>
      </c>
      <c r="C73" s="186"/>
      <c r="D73" s="85"/>
      <c r="E73" s="4" t="s">
        <v>26</v>
      </c>
      <c r="F73" s="18">
        <f>F75+F76+F77</f>
        <v>0</v>
      </c>
      <c r="G73" s="18">
        <f>G75+G76+G77</f>
        <v>0</v>
      </c>
      <c r="H73" s="18">
        <v>0</v>
      </c>
      <c r="I73" s="26">
        <f>I75+I76+I77</f>
        <v>0</v>
      </c>
      <c r="J73" s="26">
        <f>J75+J76+J77</f>
        <v>0</v>
      </c>
      <c r="K73" s="26">
        <v>0</v>
      </c>
      <c r="L73" s="26">
        <f>L75+L76+L77</f>
        <v>0</v>
      </c>
      <c r="M73" s="26">
        <f>M75+M76+M77</f>
        <v>0</v>
      </c>
      <c r="N73" s="26">
        <v>0</v>
      </c>
      <c r="O73" s="26">
        <f>O75+O76+O77</f>
        <v>0</v>
      </c>
      <c r="P73" s="26">
        <f>P75+P76+P77</f>
        <v>0</v>
      </c>
      <c r="Q73" s="26">
        <v>0</v>
      </c>
      <c r="R73" s="26">
        <f>R75+R76+R77</f>
        <v>0</v>
      </c>
      <c r="S73" s="26">
        <f>S75+S76+S77</f>
        <v>0</v>
      </c>
      <c r="T73" s="26">
        <v>0</v>
      </c>
      <c r="U73" s="26">
        <f>U75+U76+U77</f>
        <v>0</v>
      </c>
      <c r="V73" s="26">
        <f>V75+V76+V77</f>
        <v>0</v>
      </c>
      <c r="W73" s="26">
        <v>0</v>
      </c>
      <c r="X73" s="26">
        <f>X75+X76+X77</f>
        <v>0</v>
      </c>
      <c r="Y73" s="26">
        <f>Y75+Y76+Y77</f>
        <v>0</v>
      </c>
      <c r="Z73" s="26">
        <v>0</v>
      </c>
      <c r="AA73" s="26">
        <f>AA75+AA76+AA77</f>
        <v>0</v>
      </c>
      <c r="AB73" s="26">
        <f>AB75+AB76+AB77</f>
        <v>0</v>
      </c>
      <c r="AC73" s="26">
        <v>0</v>
      </c>
      <c r="AD73" s="26">
        <f>AD75+AD76+AD77</f>
        <v>0</v>
      </c>
      <c r="AE73" s="26">
        <f>AE75+AE76+AE77</f>
        <v>0</v>
      </c>
      <c r="AF73" s="26">
        <v>0</v>
      </c>
      <c r="AG73" s="26">
        <f>AG75+AG76+AG77</f>
        <v>0</v>
      </c>
      <c r="AH73" s="26">
        <f>AH75+AH76+AH77</f>
        <v>0</v>
      </c>
      <c r="AI73" s="26">
        <v>0</v>
      </c>
      <c r="AJ73" s="26">
        <f>AJ75+AJ76+AJ77</f>
        <v>0</v>
      </c>
      <c r="AK73" s="26">
        <f>AK75+AK76+AK77</f>
        <v>0</v>
      </c>
      <c r="AL73" s="26">
        <v>0</v>
      </c>
      <c r="AM73" s="26">
        <f>AM75+AM76+AM77</f>
        <v>0</v>
      </c>
      <c r="AN73" s="26">
        <f>AN75+AN76+AN77</f>
        <v>0</v>
      </c>
      <c r="AO73" s="26">
        <v>0</v>
      </c>
      <c r="AP73" s="26">
        <f>AP75+AP76+AP77</f>
        <v>0</v>
      </c>
      <c r="AQ73" s="26">
        <f>AQ75+AQ76+AQ77</f>
        <v>0</v>
      </c>
      <c r="AR73" s="26">
        <v>0</v>
      </c>
      <c r="AS73" s="147"/>
      <c r="AT73" s="141"/>
      <c r="AU73" s="89"/>
    </row>
    <row r="74" spans="1:49" s="2" customFormat="1" ht="54.75" customHeight="1">
      <c r="A74" s="165"/>
      <c r="B74" s="184"/>
      <c r="C74" s="186"/>
      <c r="D74" s="73"/>
      <c r="E74" s="4" t="s">
        <v>68</v>
      </c>
      <c r="F74" s="18">
        <v>0</v>
      </c>
      <c r="G74" s="18">
        <v>0</v>
      </c>
      <c r="H74" s="18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148"/>
      <c r="AT74" s="142"/>
      <c r="AU74" s="89"/>
    </row>
    <row r="75" spans="1:49" s="2" customFormat="1" ht="54.75" customHeight="1">
      <c r="A75" s="165"/>
      <c r="B75" s="184"/>
      <c r="C75" s="186"/>
      <c r="D75" s="73"/>
      <c r="E75" s="46" t="s">
        <v>67</v>
      </c>
      <c r="F75" s="18">
        <f t="shared" ref="F75:F77" si="88">I75+L75+O75+R75+U75+X75+AA75+AD75+AG75+AJ75+AM75+AP75</f>
        <v>0</v>
      </c>
      <c r="G75" s="18">
        <f t="shared" ref="G75:G77" si="89">J75+M75+P75+S75+V75+Y75+AB75+AE75+AH75+AK75+AN75+AQ75</f>
        <v>0</v>
      </c>
      <c r="H75" s="18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6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0</v>
      </c>
      <c r="AL75" s="26">
        <v>0</v>
      </c>
      <c r="AM75" s="26">
        <v>0</v>
      </c>
      <c r="AN75" s="26">
        <v>0</v>
      </c>
      <c r="AO75" s="26">
        <v>0</v>
      </c>
      <c r="AP75" s="26">
        <v>0</v>
      </c>
      <c r="AQ75" s="26">
        <v>0</v>
      </c>
      <c r="AR75" s="26">
        <v>0</v>
      </c>
      <c r="AS75" s="148"/>
      <c r="AT75" s="142"/>
      <c r="AU75" s="89"/>
    </row>
    <row r="76" spans="1:49" s="2" customFormat="1" ht="54.75" customHeight="1">
      <c r="A76" s="165"/>
      <c r="B76" s="184"/>
      <c r="C76" s="186"/>
      <c r="D76" s="73"/>
      <c r="E76" s="46" t="s">
        <v>65</v>
      </c>
      <c r="F76" s="18">
        <f t="shared" si="88"/>
        <v>0</v>
      </c>
      <c r="G76" s="18">
        <f t="shared" si="89"/>
        <v>0</v>
      </c>
      <c r="H76" s="18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6">
        <v>0</v>
      </c>
      <c r="AR76" s="26">
        <v>0</v>
      </c>
      <c r="AS76" s="148"/>
      <c r="AT76" s="142"/>
      <c r="AU76" s="89"/>
    </row>
    <row r="77" spans="1:49" s="2" customFormat="1" ht="54.75" customHeight="1">
      <c r="A77" s="165"/>
      <c r="B77" s="185"/>
      <c r="C77" s="186"/>
      <c r="D77" s="73"/>
      <c r="E77" s="46" t="s">
        <v>38</v>
      </c>
      <c r="F77" s="18">
        <f t="shared" si="88"/>
        <v>0</v>
      </c>
      <c r="G77" s="18">
        <f t="shared" si="89"/>
        <v>0</v>
      </c>
      <c r="H77" s="18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26">
        <v>0</v>
      </c>
      <c r="AI77" s="26">
        <v>0</v>
      </c>
      <c r="AJ77" s="26">
        <v>0</v>
      </c>
      <c r="AK77" s="26">
        <v>0</v>
      </c>
      <c r="AL77" s="26">
        <v>0</v>
      </c>
      <c r="AM77" s="26">
        <v>0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149"/>
      <c r="AT77" s="143"/>
      <c r="AU77" s="89"/>
    </row>
    <row r="78" spans="1:49" s="2" customFormat="1" ht="54.75" customHeight="1">
      <c r="A78" s="165"/>
      <c r="B78" s="183" t="s">
        <v>76</v>
      </c>
      <c r="C78" s="186"/>
      <c r="D78" s="85"/>
      <c r="E78" s="4" t="s">
        <v>26</v>
      </c>
      <c r="F78" s="18">
        <f>F80+F81+F82</f>
        <v>111630</v>
      </c>
      <c r="G78" s="18">
        <f>G80+G81+G82</f>
        <v>108603.5</v>
      </c>
      <c r="H78" s="18">
        <f>(G78/F78)*100</f>
        <v>97.288811251455698</v>
      </c>
      <c r="I78" s="26">
        <f>SUM(I79:I82)</f>
        <v>0</v>
      </c>
      <c r="J78" s="26">
        <f>SUM(J79:J82)</f>
        <v>0</v>
      </c>
      <c r="K78" s="26">
        <f t="shared" ref="K78:AR78" si="90">K31</f>
        <v>0</v>
      </c>
      <c r="L78" s="26">
        <f t="shared" si="90"/>
        <v>108200</v>
      </c>
      <c r="M78" s="26">
        <f t="shared" si="90"/>
        <v>0</v>
      </c>
      <c r="N78" s="26">
        <f t="shared" si="90"/>
        <v>0</v>
      </c>
      <c r="O78" s="26">
        <f t="shared" si="90"/>
        <v>0</v>
      </c>
      <c r="P78" s="26">
        <f t="shared" si="90"/>
        <v>0</v>
      </c>
      <c r="Q78" s="26">
        <f t="shared" si="90"/>
        <v>0</v>
      </c>
      <c r="R78" s="26">
        <f t="shared" si="90"/>
        <v>0</v>
      </c>
      <c r="S78" s="26">
        <f t="shared" si="90"/>
        <v>106603.5</v>
      </c>
      <c r="T78" s="26">
        <v>0</v>
      </c>
      <c r="U78" s="26">
        <f t="shared" si="90"/>
        <v>0</v>
      </c>
      <c r="V78" s="26">
        <f t="shared" si="90"/>
        <v>0</v>
      </c>
      <c r="W78" s="26">
        <v>0</v>
      </c>
      <c r="X78" s="26">
        <f t="shared" si="90"/>
        <v>0</v>
      </c>
      <c r="Y78" s="26">
        <f t="shared" si="90"/>
        <v>0</v>
      </c>
      <c r="Z78" s="26">
        <v>0</v>
      </c>
      <c r="AA78" s="26">
        <f t="shared" si="90"/>
        <v>0</v>
      </c>
      <c r="AB78" s="26">
        <f t="shared" si="90"/>
        <v>0</v>
      </c>
      <c r="AC78" s="26">
        <v>0</v>
      </c>
      <c r="AD78" s="26">
        <f t="shared" si="90"/>
        <v>0</v>
      </c>
      <c r="AE78" s="26">
        <f t="shared" si="90"/>
        <v>0</v>
      </c>
      <c r="AF78" s="26">
        <f t="shared" si="90"/>
        <v>0</v>
      </c>
      <c r="AG78" s="26">
        <f t="shared" si="90"/>
        <v>0</v>
      </c>
      <c r="AH78" s="26">
        <f t="shared" si="90"/>
        <v>0</v>
      </c>
      <c r="AI78" s="26">
        <f t="shared" si="90"/>
        <v>0</v>
      </c>
      <c r="AJ78" s="26">
        <f t="shared" si="90"/>
        <v>0</v>
      </c>
      <c r="AK78" s="26">
        <f t="shared" si="90"/>
        <v>0</v>
      </c>
      <c r="AL78" s="26">
        <f t="shared" si="90"/>
        <v>0</v>
      </c>
      <c r="AM78" s="26">
        <f t="shared" si="90"/>
        <v>0</v>
      </c>
      <c r="AN78" s="26">
        <f t="shared" si="90"/>
        <v>0</v>
      </c>
      <c r="AO78" s="26">
        <f t="shared" si="90"/>
        <v>0</v>
      </c>
      <c r="AP78" s="26">
        <f t="shared" si="90"/>
        <v>0</v>
      </c>
      <c r="AQ78" s="26">
        <f t="shared" si="90"/>
        <v>0</v>
      </c>
      <c r="AR78" s="26">
        <f t="shared" si="90"/>
        <v>0</v>
      </c>
      <c r="AS78" s="147"/>
      <c r="AT78" s="141"/>
      <c r="AU78" s="89"/>
    </row>
    <row r="79" spans="1:49" s="2" customFormat="1" ht="54.75" customHeight="1">
      <c r="A79" s="165"/>
      <c r="B79" s="184"/>
      <c r="C79" s="186"/>
      <c r="D79" s="73"/>
      <c r="E79" s="4" t="s">
        <v>68</v>
      </c>
      <c r="F79" s="18">
        <v>0</v>
      </c>
      <c r="G79" s="18">
        <v>0</v>
      </c>
      <c r="H79" s="18">
        <f t="shared" ref="H79:H82" si="91">H32</f>
        <v>0</v>
      </c>
      <c r="I79" s="26">
        <f t="shared" ref="I79:AR79" si="92">I32</f>
        <v>0</v>
      </c>
      <c r="J79" s="26">
        <f t="shared" si="92"/>
        <v>0</v>
      </c>
      <c r="K79" s="26">
        <f t="shared" si="92"/>
        <v>0</v>
      </c>
      <c r="L79" s="26">
        <f t="shared" si="92"/>
        <v>0</v>
      </c>
      <c r="M79" s="26">
        <f t="shared" si="92"/>
        <v>0</v>
      </c>
      <c r="N79" s="26">
        <f t="shared" si="92"/>
        <v>0</v>
      </c>
      <c r="O79" s="26">
        <f t="shared" si="92"/>
        <v>0</v>
      </c>
      <c r="P79" s="26">
        <f t="shared" si="92"/>
        <v>0</v>
      </c>
      <c r="Q79" s="26">
        <f t="shared" si="92"/>
        <v>0</v>
      </c>
      <c r="R79" s="26">
        <f t="shared" si="92"/>
        <v>0</v>
      </c>
      <c r="S79" s="26">
        <f t="shared" si="92"/>
        <v>0</v>
      </c>
      <c r="T79" s="26">
        <v>0</v>
      </c>
      <c r="U79" s="26">
        <f t="shared" si="92"/>
        <v>0</v>
      </c>
      <c r="V79" s="26">
        <f t="shared" si="92"/>
        <v>0</v>
      </c>
      <c r="W79" s="26">
        <v>0</v>
      </c>
      <c r="X79" s="26">
        <f t="shared" si="92"/>
        <v>0</v>
      </c>
      <c r="Y79" s="26">
        <f t="shared" si="92"/>
        <v>0</v>
      </c>
      <c r="Z79" s="26">
        <v>0</v>
      </c>
      <c r="AA79" s="26">
        <f t="shared" si="92"/>
        <v>0</v>
      </c>
      <c r="AB79" s="26">
        <f t="shared" si="92"/>
        <v>0</v>
      </c>
      <c r="AC79" s="26">
        <v>0</v>
      </c>
      <c r="AD79" s="26">
        <f t="shared" si="92"/>
        <v>0</v>
      </c>
      <c r="AE79" s="26">
        <f t="shared" si="92"/>
        <v>0</v>
      </c>
      <c r="AF79" s="26">
        <f t="shared" si="92"/>
        <v>0</v>
      </c>
      <c r="AG79" s="26">
        <f t="shared" si="92"/>
        <v>0</v>
      </c>
      <c r="AH79" s="26">
        <f t="shared" si="92"/>
        <v>0</v>
      </c>
      <c r="AI79" s="26">
        <f t="shared" si="92"/>
        <v>0</v>
      </c>
      <c r="AJ79" s="26">
        <f t="shared" si="92"/>
        <v>0</v>
      </c>
      <c r="AK79" s="26">
        <f t="shared" si="92"/>
        <v>0</v>
      </c>
      <c r="AL79" s="26">
        <f t="shared" si="92"/>
        <v>0</v>
      </c>
      <c r="AM79" s="26">
        <f t="shared" si="92"/>
        <v>0</v>
      </c>
      <c r="AN79" s="26">
        <f t="shared" si="92"/>
        <v>0</v>
      </c>
      <c r="AO79" s="26">
        <f t="shared" si="92"/>
        <v>0</v>
      </c>
      <c r="AP79" s="26">
        <f t="shared" si="92"/>
        <v>0</v>
      </c>
      <c r="AQ79" s="26">
        <f t="shared" si="92"/>
        <v>0</v>
      </c>
      <c r="AR79" s="26">
        <f t="shared" si="92"/>
        <v>0</v>
      </c>
      <c r="AS79" s="148"/>
      <c r="AT79" s="142"/>
      <c r="AU79" s="89"/>
    </row>
    <row r="80" spans="1:49" s="2" customFormat="1" ht="54.75" customHeight="1">
      <c r="A80" s="165"/>
      <c r="B80" s="184"/>
      <c r="C80" s="186"/>
      <c r="D80" s="73"/>
      <c r="E80" s="46" t="s">
        <v>67</v>
      </c>
      <c r="F80" s="18">
        <f t="shared" ref="F80:F82" si="93">I80+L80+O80+R80+U80+X80+AA80+AD80+AG80+AJ80+AM80+AP80</f>
        <v>0</v>
      </c>
      <c r="G80" s="18">
        <f t="shared" ref="G80:G82" si="94">J80+M80+P80+S80+V80+Y80+AB80+AE80+AH80+AK80+AN80+AQ80</f>
        <v>0</v>
      </c>
      <c r="H80" s="18">
        <f t="shared" si="91"/>
        <v>0</v>
      </c>
      <c r="I80" s="26">
        <f t="shared" ref="I80:AR80" si="95">I33</f>
        <v>0</v>
      </c>
      <c r="J80" s="26">
        <f t="shared" si="95"/>
        <v>0</v>
      </c>
      <c r="K80" s="26">
        <f t="shared" si="95"/>
        <v>0</v>
      </c>
      <c r="L80" s="26">
        <f t="shared" si="95"/>
        <v>0</v>
      </c>
      <c r="M80" s="26">
        <f t="shared" si="95"/>
        <v>0</v>
      </c>
      <c r="N80" s="26">
        <f t="shared" si="95"/>
        <v>0</v>
      </c>
      <c r="O80" s="26">
        <f t="shared" si="95"/>
        <v>0</v>
      </c>
      <c r="P80" s="26">
        <f t="shared" si="95"/>
        <v>0</v>
      </c>
      <c r="Q80" s="26">
        <f t="shared" si="95"/>
        <v>0</v>
      </c>
      <c r="R80" s="26">
        <f t="shared" si="95"/>
        <v>0</v>
      </c>
      <c r="S80" s="26">
        <f t="shared" si="95"/>
        <v>0</v>
      </c>
      <c r="T80" s="26">
        <v>0</v>
      </c>
      <c r="U80" s="26">
        <f t="shared" si="95"/>
        <v>0</v>
      </c>
      <c r="V80" s="26">
        <f t="shared" si="95"/>
        <v>0</v>
      </c>
      <c r="W80" s="26">
        <v>0</v>
      </c>
      <c r="X80" s="26">
        <f t="shared" si="95"/>
        <v>0</v>
      </c>
      <c r="Y80" s="26">
        <f t="shared" si="95"/>
        <v>0</v>
      </c>
      <c r="Z80" s="26">
        <v>0</v>
      </c>
      <c r="AA80" s="26">
        <f t="shared" si="95"/>
        <v>0</v>
      </c>
      <c r="AB80" s="26">
        <f t="shared" si="95"/>
        <v>0</v>
      </c>
      <c r="AC80" s="26">
        <v>0</v>
      </c>
      <c r="AD80" s="26">
        <f t="shared" si="95"/>
        <v>0</v>
      </c>
      <c r="AE80" s="26">
        <f t="shared" si="95"/>
        <v>0</v>
      </c>
      <c r="AF80" s="26">
        <f t="shared" si="95"/>
        <v>0</v>
      </c>
      <c r="AG80" s="26">
        <f t="shared" si="95"/>
        <v>0</v>
      </c>
      <c r="AH80" s="26">
        <f t="shared" si="95"/>
        <v>0</v>
      </c>
      <c r="AI80" s="26">
        <f t="shared" si="95"/>
        <v>0</v>
      </c>
      <c r="AJ80" s="26">
        <f t="shared" si="95"/>
        <v>0</v>
      </c>
      <c r="AK80" s="26">
        <f t="shared" si="95"/>
        <v>0</v>
      </c>
      <c r="AL80" s="26">
        <f t="shared" si="95"/>
        <v>0</v>
      </c>
      <c r="AM80" s="26">
        <f t="shared" si="95"/>
        <v>0</v>
      </c>
      <c r="AN80" s="26">
        <f t="shared" si="95"/>
        <v>0</v>
      </c>
      <c r="AO80" s="26">
        <f t="shared" si="95"/>
        <v>0</v>
      </c>
      <c r="AP80" s="26">
        <f t="shared" si="95"/>
        <v>0</v>
      </c>
      <c r="AQ80" s="26">
        <f t="shared" si="95"/>
        <v>0</v>
      </c>
      <c r="AR80" s="26">
        <f t="shared" si="95"/>
        <v>0</v>
      </c>
      <c r="AS80" s="148"/>
      <c r="AT80" s="142"/>
      <c r="AU80" s="89"/>
    </row>
    <row r="81" spans="1:47" s="2" customFormat="1" ht="54.75" customHeight="1">
      <c r="A81" s="165"/>
      <c r="B81" s="184"/>
      <c r="C81" s="186"/>
      <c r="D81" s="73"/>
      <c r="E81" s="46" t="s">
        <v>65</v>
      </c>
      <c r="F81" s="18">
        <f t="shared" si="93"/>
        <v>0</v>
      </c>
      <c r="G81" s="18">
        <f t="shared" si="94"/>
        <v>0</v>
      </c>
      <c r="H81" s="18">
        <f t="shared" si="91"/>
        <v>0</v>
      </c>
      <c r="I81" s="26">
        <f t="shared" ref="I81:AR81" si="96">I34</f>
        <v>0</v>
      </c>
      <c r="J81" s="26">
        <f t="shared" si="96"/>
        <v>0</v>
      </c>
      <c r="K81" s="26">
        <f t="shared" si="96"/>
        <v>0</v>
      </c>
      <c r="L81" s="26">
        <f t="shared" si="96"/>
        <v>0</v>
      </c>
      <c r="M81" s="26">
        <f t="shared" si="96"/>
        <v>0</v>
      </c>
      <c r="N81" s="26">
        <f t="shared" si="96"/>
        <v>0</v>
      </c>
      <c r="O81" s="26">
        <f t="shared" si="96"/>
        <v>0</v>
      </c>
      <c r="P81" s="26">
        <f t="shared" si="96"/>
        <v>0</v>
      </c>
      <c r="Q81" s="26">
        <f t="shared" si="96"/>
        <v>0</v>
      </c>
      <c r="R81" s="26">
        <f t="shared" si="96"/>
        <v>0</v>
      </c>
      <c r="S81" s="26">
        <f t="shared" si="96"/>
        <v>0</v>
      </c>
      <c r="T81" s="26">
        <v>0</v>
      </c>
      <c r="U81" s="26">
        <f t="shared" si="96"/>
        <v>0</v>
      </c>
      <c r="V81" s="26">
        <f t="shared" si="96"/>
        <v>0</v>
      </c>
      <c r="W81" s="26">
        <v>0</v>
      </c>
      <c r="X81" s="26">
        <f t="shared" si="96"/>
        <v>0</v>
      </c>
      <c r="Y81" s="26">
        <f t="shared" si="96"/>
        <v>0</v>
      </c>
      <c r="Z81" s="26">
        <v>0</v>
      </c>
      <c r="AA81" s="26">
        <f t="shared" si="96"/>
        <v>0</v>
      </c>
      <c r="AB81" s="26">
        <f t="shared" si="96"/>
        <v>0</v>
      </c>
      <c r="AC81" s="26">
        <v>0</v>
      </c>
      <c r="AD81" s="26">
        <f t="shared" si="96"/>
        <v>0</v>
      </c>
      <c r="AE81" s="26">
        <f t="shared" si="96"/>
        <v>0</v>
      </c>
      <c r="AF81" s="26">
        <f t="shared" si="96"/>
        <v>0</v>
      </c>
      <c r="AG81" s="26">
        <f t="shared" si="96"/>
        <v>0</v>
      </c>
      <c r="AH81" s="26">
        <f t="shared" si="96"/>
        <v>0</v>
      </c>
      <c r="AI81" s="26">
        <f t="shared" si="96"/>
        <v>0</v>
      </c>
      <c r="AJ81" s="26">
        <f t="shared" si="96"/>
        <v>0</v>
      </c>
      <c r="AK81" s="26">
        <f t="shared" si="96"/>
        <v>0</v>
      </c>
      <c r="AL81" s="26">
        <f t="shared" si="96"/>
        <v>0</v>
      </c>
      <c r="AM81" s="26">
        <f t="shared" si="96"/>
        <v>0</v>
      </c>
      <c r="AN81" s="26">
        <f t="shared" si="96"/>
        <v>0</v>
      </c>
      <c r="AO81" s="26">
        <f t="shared" si="96"/>
        <v>0</v>
      </c>
      <c r="AP81" s="26">
        <f t="shared" si="96"/>
        <v>0</v>
      </c>
      <c r="AQ81" s="26">
        <f t="shared" si="96"/>
        <v>0</v>
      </c>
      <c r="AR81" s="26">
        <f t="shared" si="96"/>
        <v>0</v>
      </c>
      <c r="AS81" s="148"/>
      <c r="AT81" s="142"/>
      <c r="AU81" s="89"/>
    </row>
    <row r="82" spans="1:47" s="2" customFormat="1" ht="54.75" customHeight="1">
      <c r="A82" s="165"/>
      <c r="B82" s="185"/>
      <c r="C82" s="186"/>
      <c r="D82" s="73"/>
      <c r="E82" s="46" t="s">
        <v>38</v>
      </c>
      <c r="F82" s="18">
        <f t="shared" si="93"/>
        <v>111630</v>
      </c>
      <c r="G82" s="18">
        <f t="shared" si="94"/>
        <v>108603.5</v>
      </c>
      <c r="H82" s="18">
        <f t="shared" si="91"/>
        <v>98.524491682070234</v>
      </c>
      <c r="I82" s="26">
        <f t="shared" ref="I82:N82" si="97">I35</f>
        <v>0</v>
      </c>
      <c r="J82" s="26">
        <f t="shared" si="97"/>
        <v>0</v>
      </c>
      <c r="K82" s="26">
        <f t="shared" si="97"/>
        <v>0</v>
      </c>
      <c r="L82" s="26">
        <f t="shared" si="97"/>
        <v>108200</v>
      </c>
      <c r="M82" s="26">
        <f t="shared" si="97"/>
        <v>0</v>
      </c>
      <c r="N82" s="26">
        <f t="shared" si="97"/>
        <v>0</v>
      </c>
      <c r="O82" s="26">
        <f>O53</f>
        <v>182.3</v>
      </c>
      <c r="P82" s="26">
        <f t="shared" ref="P82:AR82" si="98">P53</f>
        <v>0</v>
      </c>
      <c r="Q82" s="26">
        <f t="shared" si="98"/>
        <v>0</v>
      </c>
      <c r="R82" s="26">
        <f t="shared" si="98"/>
        <v>674.7</v>
      </c>
      <c r="S82" s="26">
        <f t="shared" si="98"/>
        <v>106603.5</v>
      </c>
      <c r="T82" s="26">
        <f>(S82/R82)*100</f>
        <v>15800.13339261894</v>
      </c>
      <c r="U82" s="26">
        <f t="shared" si="98"/>
        <v>50</v>
      </c>
      <c r="V82" s="26">
        <f t="shared" si="98"/>
        <v>0</v>
      </c>
      <c r="W82" s="26">
        <f t="shared" si="84"/>
        <v>0</v>
      </c>
      <c r="X82" s="26">
        <f t="shared" si="98"/>
        <v>0</v>
      </c>
      <c r="Y82" s="26">
        <f t="shared" si="98"/>
        <v>0</v>
      </c>
      <c r="Z82" s="26">
        <v>0</v>
      </c>
      <c r="AA82" s="26">
        <f t="shared" si="98"/>
        <v>2523</v>
      </c>
      <c r="AB82" s="26">
        <f t="shared" si="98"/>
        <v>600</v>
      </c>
      <c r="AC82" s="26">
        <f t="shared" ref="AC82:AC86" si="99">(AB82/AA82)*100</f>
        <v>23.781212841854934</v>
      </c>
      <c r="AD82" s="26">
        <f t="shared" si="98"/>
        <v>0</v>
      </c>
      <c r="AE82" s="26">
        <f t="shared" si="98"/>
        <v>0</v>
      </c>
      <c r="AF82" s="26">
        <f t="shared" si="98"/>
        <v>0</v>
      </c>
      <c r="AG82" s="26">
        <f t="shared" si="98"/>
        <v>0</v>
      </c>
      <c r="AH82" s="26">
        <f t="shared" si="98"/>
        <v>1400</v>
      </c>
      <c r="AI82" s="26">
        <f t="shared" si="98"/>
        <v>0</v>
      </c>
      <c r="AJ82" s="26">
        <f t="shared" si="98"/>
        <v>0</v>
      </c>
      <c r="AK82" s="26">
        <f t="shared" si="98"/>
        <v>0</v>
      </c>
      <c r="AL82" s="26">
        <f t="shared" si="98"/>
        <v>0</v>
      </c>
      <c r="AM82" s="26">
        <f t="shared" si="98"/>
        <v>0</v>
      </c>
      <c r="AN82" s="26">
        <f t="shared" si="98"/>
        <v>0</v>
      </c>
      <c r="AO82" s="26">
        <f t="shared" si="98"/>
        <v>0</v>
      </c>
      <c r="AP82" s="26">
        <f t="shared" si="98"/>
        <v>0</v>
      </c>
      <c r="AQ82" s="26">
        <f t="shared" si="98"/>
        <v>0</v>
      </c>
      <c r="AR82" s="26">
        <f t="shared" si="98"/>
        <v>0</v>
      </c>
      <c r="AS82" s="149"/>
      <c r="AT82" s="143"/>
      <c r="AU82" s="89"/>
    </row>
    <row r="83" spans="1:47" s="2" customFormat="1" ht="54.75" customHeight="1">
      <c r="A83" s="165"/>
      <c r="B83" s="183" t="s">
        <v>77</v>
      </c>
      <c r="C83" s="186"/>
      <c r="D83" s="85"/>
      <c r="E83" s="4" t="s">
        <v>26</v>
      </c>
      <c r="F83" s="18">
        <f>F85+F86+F87</f>
        <v>27779.1</v>
      </c>
      <c r="G83" s="18">
        <f>G85+G86+G87</f>
        <v>16569.8</v>
      </c>
      <c r="H83" s="18">
        <f>(G83/F83)*100</f>
        <v>59.648440734221055</v>
      </c>
      <c r="I83" s="26">
        <f>I85+I86+I87</f>
        <v>0</v>
      </c>
      <c r="J83" s="26">
        <f>J85+J86+J87</f>
        <v>0</v>
      </c>
      <c r="K83" s="26">
        <v>0</v>
      </c>
      <c r="L83" s="26">
        <f>L85+L86+L87</f>
        <v>0</v>
      </c>
      <c r="M83" s="26">
        <f>M85+M86+M87</f>
        <v>0</v>
      </c>
      <c r="N83" s="26">
        <v>0</v>
      </c>
      <c r="O83" s="26">
        <f>O85+O86+O87</f>
        <v>0</v>
      </c>
      <c r="P83" s="26">
        <f>P85+P86+P87</f>
        <v>0</v>
      </c>
      <c r="Q83" s="26">
        <v>0</v>
      </c>
      <c r="R83" s="26">
        <f>R85+R86+R87</f>
        <v>0</v>
      </c>
      <c r="S83" s="26">
        <f>S85+S86+S87</f>
        <v>0</v>
      </c>
      <c r="T83" s="26">
        <v>0</v>
      </c>
      <c r="U83" s="26">
        <f>U85+U86+U87</f>
        <v>0</v>
      </c>
      <c r="V83" s="26">
        <f>V85+V86+V87</f>
        <v>0</v>
      </c>
      <c r="W83" s="26">
        <v>0</v>
      </c>
      <c r="X83" s="26">
        <f>X85+X86+X87</f>
        <v>0</v>
      </c>
      <c r="Y83" s="26">
        <f>Y85+Y86+Y87</f>
        <v>0</v>
      </c>
      <c r="Z83" s="26">
        <v>0</v>
      </c>
      <c r="AA83" s="26">
        <f>AA85+AA86+AA87</f>
        <v>5111</v>
      </c>
      <c r="AB83" s="26">
        <f>AB85+AB86+AB87</f>
        <v>0</v>
      </c>
      <c r="AC83" s="26">
        <f t="shared" si="99"/>
        <v>0</v>
      </c>
      <c r="AD83" s="26">
        <f>AD85+AD86+AD87</f>
        <v>13028.5</v>
      </c>
      <c r="AE83" s="26">
        <f>AE85+AE86+AE87</f>
        <v>9483.1</v>
      </c>
      <c r="AF83" s="26">
        <f t="shared" ref="AF83" si="100">(AE83/AD83)*100</f>
        <v>72.787350807844348</v>
      </c>
      <c r="AG83" s="26">
        <f>AG85+AG86+AG87</f>
        <v>9639.6</v>
      </c>
      <c r="AH83" s="26">
        <f>AH85+AH86+AH87</f>
        <v>7086.7</v>
      </c>
      <c r="AI83" s="26">
        <f t="shared" ref="AI83" si="101">(AH83/AG83)*100</f>
        <v>73.516535955848781</v>
      </c>
      <c r="AJ83" s="26">
        <f>AJ85+AJ86+AJ87</f>
        <v>0</v>
      </c>
      <c r="AK83" s="26">
        <f>AK85+AK86+AK87</f>
        <v>0</v>
      </c>
      <c r="AL83" s="26">
        <v>0</v>
      </c>
      <c r="AM83" s="26">
        <f>AM85+AM86+AM87</f>
        <v>0</v>
      </c>
      <c r="AN83" s="26">
        <f>AN85+AN86+AN87</f>
        <v>0</v>
      </c>
      <c r="AO83" s="26">
        <v>0</v>
      </c>
      <c r="AP83" s="26">
        <f>AP85+AP86+AP87</f>
        <v>0</v>
      </c>
      <c r="AQ83" s="26">
        <f>AQ85+AQ86+AQ87</f>
        <v>0</v>
      </c>
      <c r="AR83" s="26">
        <v>0</v>
      </c>
      <c r="AS83" s="147"/>
      <c r="AT83" s="141"/>
      <c r="AU83" s="89"/>
    </row>
    <row r="84" spans="1:47" s="2" customFormat="1" ht="54.75" customHeight="1">
      <c r="A84" s="165"/>
      <c r="B84" s="184"/>
      <c r="C84" s="186"/>
      <c r="D84" s="73"/>
      <c r="E84" s="4" t="s">
        <v>68</v>
      </c>
      <c r="F84" s="18">
        <v>0</v>
      </c>
      <c r="G84" s="18">
        <v>0</v>
      </c>
      <c r="H84" s="18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26">
        <v>0</v>
      </c>
      <c r="AF84" s="26">
        <v>0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148"/>
      <c r="AT84" s="142"/>
      <c r="AU84" s="89"/>
    </row>
    <row r="85" spans="1:47" s="2" customFormat="1" ht="54.75" customHeight="1">
      <c r="A85" s="165"/>
      <c r="B85" s="184"/>
      <c r="C85" s="186"/>
      <c r="D85" s="73"/>
      <c r="E85" s="46" t="s">
        <v>67</v>
      </c>
      <c r="F85" s="18">
        <f t="shared" ref="F85:F87" si="102">I85+L85+O85+R85+U85+X85+AA85+AD85+AG85+AJ85+AM85+AP85</f>
        <v>0</v>
      </c>
      <c r="G85" s="18">
        <f t="shared" ref="G85:G87" si="103">J85+M85+P85+S85+V85+Y85+AB85+AE85+AH85+AK85+AN85+AQ85</f>
        <v>0</v>
      </c>
      <c r="H85" s="18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26">
        <v>0</v>
      </c>
      <c r="AF85" s="26">
        <v>0</v>
      </c>
      <c r="AG85" s="26">
        <v>0</v>
      </c>
      <c r="AH85" s="26">
        <v>0</v>
      </c>
      <c r="AI85" s="26">
        <v>0</v>
      </c>
      <c r="AJ85" s="26">
        <v>0</v>
      </c>
      <c r="AK85" s="26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6">
        <v>0</v>
      </c>
      <c r="AR85" s="26">
        <v>0</v>
      </c>
      <c r="AS85" s="148"/>
      <c r="AT85" s="142"/>
      <c r="AU85" s="89"/>
    </row>
    <row r="86" spans="1:47" s="2" customFormat="1" ht="54.75" customHeight="1">
      <c r="A86" s="165"/>
      <c r="B86" s="184"/>
      <c r="C86" s="186"/>
      <c r="D86" s="73"/>
      <c r="E86" s="46" t="s">
        <v>65</v>
      </c>
      <c r="F86" s="18">
        <f>(I86+L86+O86+R86+U86+X86+AA86+AD86+AG86+AJ86+AM86+AP86)</f>
        <v>27779.1</v>
      </c>
      <c r="G86" s="18">
        <f t="shared" si="103"/>
        <v>16569.8</v>
      </c>
      <c r="H86" s="18">
        <f t="shared" ref="H86" si="104">(G86/F86)*100</f>
        <v>59.648440734221055</v>
      </c>
      <c r="I86" s="26">
        <f>I39</f>
        <v>0</v>
      </c>
      <c r="J86" s="26">
        <f t="shared" ref="J86:AR86" si="105">J39</f>
        <v>0</v>
      </c>
      <c r="K86" s="26">
        <f t="shared" si="105"/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f t="shared" si="105"/>
        <v>0</v>
      </c>
      <c r="V86" s="26">
        <f t="shared" si="105"/>
        <v>0</v>
      </c>
      <c r="W86" s="26">
        <v>0</v>
      </c>
      <c r="X86" s="26">
        <f t="shared" si="105"/>
        <v>0</v>
      </c>
      <c r="Y86" s="26">
        <f t="shared" si="105"/>
        <v>0</v>
      </c>
      <c r="Z86" s="26">
        <v>0</v>
      </c>
      <c r="AA86" s="26">
        <f t="shared" si="105"/>
        <v>5111</v>
      </c>
      <c r="AB86" s="26">
        <f t="shared" si="105"/>
        <v>0</v>
      </c>
      <c r="AC86" s="26">
        <f t="shared" si="99"/>
        <v>0</v>
      </c>
      <c r="AD86" s="26">
        <f t="shared" si="105"/>
        <v>13028.5</v>
      </c>
      <c r="AE86" s="26">
        <f t="shared" si="105"/>
        <v>9483.1</v>
      </c>
      <c r="AF86" s="26">
        <f t="shared" si="105"/>
        <v>72.787350807844348</v>
      </c>
      <c r="AG86" s="26">
        <f t="shared" si="105"/>
        <v>9639.6</v>
      </c>
      <c r="AH86" s="26">
        <f t="shared" si="105"/>
        <v>7086.7</v>
      </c>
      <c r="AI86" s="26">
        <f t="shared" si="105"/>
        <v>73.516535955848781</v>
      </c>
      <c r="AJ86" s="26">
        <f t="shared" si="105"/>
        <v>0</v>
      </c>
      <c r="AK86" s="26">
        <f t="shared" si="105"/>
        <v>0</v>
      </c>
      <c r="AL86" s="26">
        <f t="shared" si="105"/>
        <v>0</v>
      </c>
      <c r="AM86" s="26">
        <f t="shared" si="105"/>
        <v>0</v>
      </c>
      <c r="AN86" s="26">
        <f t="shared" si="105"/>
        <v>0</v>
      </c>
      <c r="AO86" s="26">
        <f t="shared" si="105"/>
        <v>0</v>
      </c>
      <c r="AP86" s="26">
        <f t="shared" si="105"/>
        <v>0</v>
      </c>
      <c r="AQ86" s="26">
        <f t="shared" si="105"/>
        <v>0</v>
      </c>
      <c r="AR86" s="26">
        <f t="shared" si="105"/>
        <v>0</v>
      </c>
      <c r="AS86" s="148"/>
      <c r="AT86" s="142"/>
      <c r="AU86" s="89"/>
    </row>
    <row r="87" spans="1:47" s="2" customFormat="1" ht="54.75" customHeight="1">
      <c r="A87" s="165"/>
      <c r="B87" s="185"/>
      <c r="C87" s="186"/>
      <c r="D87" s="73"/>
      <c r="E87" s="46" t="s">
        <v>38</v>
      </c>
      <c r="F87" s="18">
        <f t="shared" si="102"/>
        <v>0</v>
      </c>
      <c r="G87" s="18">
        <f t="shared" si="103"/>
        <v>0</v>
      </c>
      <c r="H87" s="18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26">
        <v>0</v>
      </c>
      <c r="AF87" s="26">
        <v>0</v>
      </c>
      <c r="AG87" s="26">
        <v>0</v>
      </c>
      <c r="AH87" s="26">
        <v>0</v>
      </c>
      <c r="AI87" s="26">
        <v>0</v>
      </c>
      <c r="AJ87" s="26">
        <v>0</v>
      </c>
      <c r="AK87" s="26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6">
        <v>0</v>
      </c>
      <c r="AR87" s="26">
        <v>0</v>
      </c>
      <c r="AS87" s="149"/>
      <c r="AT87" s="143"/>
      <c r="AU87" s="89"/>
    </row>
    <row r="88" spans="1:47" s="2" customFormat="1" ht="54.75" customHeight="1">
      <c r="A88" s="70"/>
      <c r="B88" s="71"/>
      <c r="C88" s="72"/>
      <c r="D88" s="73"/>
      <c r="E88" s="74"/>
      <c r="F88" s="78"/>
      <c r="G88" s="78"/>
      <c r="H88" s="78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75"/>
      <c r="AT88" s="5"/>
      <c r="AU88" s="5"/>
    </row>
    <row r="89" spans="1:47" s="2" customFormat="1" ht="12.75">
      <c r="B89" s="3"/>
      <c r="C89" s="3"/>
      <c r="D89" s="3"/>
      <c r="F89" s="39"/>
      <c r="G89" s="39"/>
      <c r="H89" s="39"/>
      <c r="I89" s="33"/>
      <c r="AJ89" s="32"/>
      <c r="AK89" s="32"/>
      <c r="AL89" s="32"/>
      <c r="AM89" s="32"/>
      <c r="AN89" s="32"/>
      <c r="AO89" s="32"/>
      <c r="AP89" s="32"/>
      <c r="AQ89" s="32"/>
      <c r="AR89" s="32"/>
    </row>
    <row r="90" spans="1:47" s="2" customFormat="1" ht="15.75">
      <c r="A90" s="21" t="s">
        <v>23</v>
      </c>
      <c r="B90" s="22"/>
      <c r="C90" s="22"/>
      <c r="D90" s="22"/>
      <c r="E90" s="21"/>
      <c r="F90" s="35"/>
      <c r="G90" s="35"/>
      <c r="H90" s="21"/>
      <c r="I90" s="21" t="s">
        <v>36</v>
      </c>
      <c r="J90" s="21"/>
      <c r="K90" s="21"/>
      <c r="L90" s="33"/>
      <c r="M90" s="21"/>
      <c r="O90" s="33"/>
      <c r="R90" s="33"/>
      <c r="U90" s="33"/>
      <c r="X90" s="33"/>
      <c r="AA90" s="33"/>
      <c r="AD90" s="33"/>
      <c r="AF90" s="47"/>
      <c r="AG90" s="33"/>
      <c r="AJ90" s="33"/>
      <c r="AK90" s="33"/>
      <c r="AL90" s="32"/>
      <c r="AM90" s="33"/>
      <c r="AN90" s="32"/>
      <c r="AO90" s="32"/>
      <c r="AP90" s="33"/>
      <c r="AQ90" s="32"/>
      <c r="AR90" s="33"/>
    </row>
    <row r="91" spans="1:47" s="2" customFormat="1" ht="15.75">
      <c r="A91" s="21" t="s">
        <v>24</v>
      </c>
      <c r="B91" s="22"/>
      <c r="C91" s="22"/>
      <c r="D91" s="22"/>
      <c r="E91" s="21"/>
      <c r="F91" s="35"/>
      <c r="G91" s="35"/>
      <c r="H91" s="21"/>
      <c r="I91" s="21" t="s">
        <v>37</v>
      </c>
      <c r="J91" s="21"/>
      <c r="K91" s="21"/>
      <c r="L91" s="21"/>
      <c r="M91" s="35"/>
      <c r="R91" s="25"/>
      <c r="S91" s="25"/>
      <c r="AA91" s="25"/>
      <c r="AB91" s="25"/>
      <c r="AH91" s="25"/>
      <c r="AJ91" s="33"/>
      <c r="AK91" s="32"/>
      <c r="AL91" s="32"/>
      <c r="AM91" s="33"/>
      <c r="AN91" s="32"/>
      <c r="AO91" s="32"/>
      <c r="AP91" s="32"/>
      <c r="AQ91" s="32"/>
      <c r="AR91" s="32"/>
    </row>
    <row r="92" spans="1:47" s="2" customFormat="1" ht="15.75">
      <c r="A92" s="21" t="s">
        <v>29</v>
      </c>
      <c r="B92" s="22"/>
      <c r="C92" s="22"/>
      <c r="D92" s="22"/>
      <c r="E92" s="21"/>
      <c r="F92" s="35"/>
      <c r="G92" s="35"/>
      <c r="H92" s="21"/>
      <c r="I92" s="21" t="s">
        <v>25</v>
      </c>
      <c r="J92" s="21"/>
      <c r="K92" s="21"/>
      <c r="L92" s="21"/>
      <c r="M92" s="35"/>
      <c r="N92" s="25"/>
      <c r="O92" s="25"/>
      <c r="R92" s="25"/>
      <c r="AA92" s="25"/>
      <c r="AJ92" s="33"/>
      <c r="AK92" s="33"/>
      <c r="AL92" s="32"/>
      <c r="AM92" s="32"/>
      <c r="AN92" s="32"/>
      <c r="AO92" s="32"/>
      <c r="AP92" s="32"/>
      <c r="AQ92" s="32"/>
      <c r="AR92" s="32"/>
    </row>
    <row r="93" spans="1:47" s="2" customFormat="1" ht="15.75">
      <c r="A93" s="21" t="s">
        <v>30</v>
      </c>
      <c r="B93" s="22"/>
      <c r="C93" s="22"/>
      <c r="D93" s="22"/>
      <c r="E93" s="21"/>
      <c r="F93" s="35"/>
      <c r="G93" s="35"/>
      <c r="H93" s="21"/>
      <c r="I93" s="21"/>
      <c r="J93" s="21"/>
      <c r="K93" s="21"/>
      <c r="L93" s="21"/>
      <c r="M93" s="21"/>
      <c r="N93" s="42"/>
      <c r="O93" s="25"/>
      <c r="AH93" s="25"/>
      <c r="AJ93" s="32"/>
      <c r="AK93" s="32"/>
      <c r="AL93" s="32"/>
      <c r="AM93" s="33"/>
      <c r="AN93" s="32"/>
      <c r="AO93" s="32"/>
      <c r="AP93" s="32"/>
      <c r="AQ93" s="32"/>
      <c r="AR93" s="32"/>
    </row>
    <row r="94" spans="1:47" s="2" customFormat="1" ht="15.75">
      <c r="A94" s="23"/>
      <c r="B94" s="24"/>
      <c r="C94" s="22" t="s">
        <v>31</v>
      </c>
      <c r="D94" s="22"/>
      <c r="E94" s="21"/>
      <c r="F94" s="35"/>
      <c r="G94" s="35"/>
      <c r="H94" s="21"/>
      <c r="I94" s="23"/>
      <c r="J94" s="23"/>
      <c r="K94" s="23"/>
      <c r="L94" s="23"/>
      <c r="M94" s="35"/>
      <c r="N94" s="25"/>
      <c r="AH94" s="25"/>
      <c r="AJ94" s="32"/>
      <c r="AK94" s="32"/>
      <c r="AL94" s="32"/>
      <c r="AM94" s="32"/>
      <c r="AN94" s="32"/>
      <c r="AO94" s="32"/>
      <c r="AP94" s="32"/>
      <c r="AQ94" s="32"/>
      <c r="AR94" s="32"/>
    </row>
    <row r="95" spans="1:47" s="2" customFormat="1" ht="15.75">
      <c r="A95" s="21" t="s">
        <v>79</v>
      </c>
      <c r="B95" s="22"/>
      <c r="C95" s="22"/>
      <c r="D95" s="22"/>
      <c r="E95" s="21"/>
      <c r="F95" s="35"/>
      <c r="G95" s="21"/>
      <c r="H95" s="21"/>
      <c r="I95" s="21" t="s">
        <v>78</v>
      </c>
      <c r="J95" s="22"/>
      <c r="K95" s="21"/>
      <c r="L95" s="21"/>
      <c r="M95" s="21"/>
      <c r="N95" s="25"/>
      <c r="R95" s="25"/>
      <c r="Y95" s="25"/>
      <c r="AA95" s="25"/>
      <c r="AB95" s="25"/>
      <c r="AJ95" s="33"/>
      <c r="AK95" s="32"/>
      <c r="AL95" s="32"/>
      <c r="AM95" s="32"/>
      <c r="AN95" s="32"/>
      <c r="AO95" s="32"/>
      <c r="AP95" s="32"/>
      <c r="AQ95" s="32"/>
      <c r="AR95" s="32"/>
    </row>
    <row r="96" spans="1:47" s="2" customFormat="1" ht="15.75">
      <c r="A96" s="21"/>
      <c r="B96" s="22"/>
      <c r="C96" s="22"/>
      <c r="D96" s="22"/>
      <c r="E96" s="21"/>
      <c r="F96" s="35"/>
      <c r="G96" s="21"/>
      <c r="H96" s="21"/>
      <c r="I96" s="21"/>
      <c r="J96" s="21"/>
      <c r="K96" s="21"/>
      <c r="L96" s="21"/>
      <c r="M96" s="21"/>
      <c r="R96" s="25"/>
      <c r="AJ96" s="32"/>
      <c r="AK96" s="32"/>
      <c r="AL96" s="32"/>
      <c r="AM96" s="32"/>
      <c r="AN96" s="32"/>
      <c r="AO96" s="32"/>
      <c r="AP96" s="32"/>
      <c r="AQ96" s="32"/>
      <c r="AR96" s="32"/>
    </row>
    <row r="97" spans="1:47" s="2" customFormat="1" ht="12.75">
      <c r="A97" s="19"/>
      <c r="B97" s="20"/>
      <c r="C97" s="20"/>
      <c r="D97" s="20"/>
      <c r="E97" s="19"/>
      <c r="F97" s="19"/>
      <c r="G97" s="19"/>
      <c r="H97" s="19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</row>
    <row r="98" spans="1:47" s="2" customFormat="1" ht="12.75">
      <c r="A98" s="19" t="s">
        <v>40</v>
      </c>
      <c r="B98" s="20"/>
      <c r="C98" s="20"/>
      <c r="D98" s="20"/>
      <c r="E98" s="19"/>
      <c r="F98" s="19"/>
      <c r="G98" s="19"/>
      <c r="H98" s="19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</row>
    <row r="99" spans="1:47" s="2" customFormat="1" ht="12.75">
      <c r="A99" s="59" t="s">
        <v>32</v>
      </c>
      <c r="B99" s="20"/>
      <c r="C99" s="20"/>
      <c r="D99" s="20"/>
      <c r="E99" s="19"/>
      <c r="F99" s="19"/>
      <c r="G99" s="19"/>
      <c r="H99" s="19"/>
      <c r="I99" s="19"/>
      <c r="J99" s="19"/>
      <c r="K99" s="19"/>
      <c r="L99" s="19"/>
      <c r="M99" s="19"/>
      <c r="AJ99" s="32"/>
      <c r="AK99" s="32"/>
      <c r="AL99" s="32"/>
      <c r="AM99" s="32"/>
      <c r="AN99" s="32"/>
      <c r="AO99" s="32"/>
      <c r="AP99" s="32"/>
      <c r="AQ99" s="32"/>
      <c r="AR99" s="32"/>
    </row>
    <row r="100" spans="1:47" s="39" customFormat="1" ht="12.75">
      <c r="A100" s="59" t="s">
        <v>25</v>
      </c>
      <c r="B100" s="37"/>
      <c r="C100" s="37"/>
      <c r="D100" s="37"/>
      <c r="E100" s="36"/>
      <c r="F100" s="36"/>
      <c r="G100" s="36"/>
      <c r="H100" s="36"/>
      <c r="I100" s="36"/>
      <c r="J100" s="38"/>
      <c r="K100" s="36"/>
      <c r="L100" s="36"/>
      <c r="M100" s="36"/>
      <c r="R100" s="40"/>
      <c r="AB100" s="40"/>
      <c r="AG100" s="2"/>
      <c r="AJ100" s="32"/>
      <c r="AK100" s="32"/>
      <c r="AL100" s="33"/>
      <c r="AM100" s="32"/>
      <c r="AN100" s="32"/>
      <c r="AO100" s="32"/>
      <c r="AP100" s="32"/>
      <c r="AQ100" s="32"/>
      <c r="AR100" s="32"/>
    </row>
    <row r="101" spans="1:47" s="2" customFormat="1" ht="12.75">
      <c r="A101" s="59" t="s">
        <v>46</v>
      </c>
      <c r="B101" s="20"/>
      <c r="C101" s="20"/>
      <c r="D101" s="20"/>
      <c r="E101" s="19"/>
      <c r="F101" s="19"/>
      <c r="G101" s="19"/>
      <c r="H101" s="19"/>
      <c r="I101" s="19"/>
      <c r="J101" s="19"/>
      <c r="K101" s="19"/>
      <c r="L101" s="19"/>
      <c r="M101" s="19"/>
      <c r="AG101" s="39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7" s="2" customFormat="1" ht="12.75">
      <c r="A102" s="19" t="s">
        <v>41</v>
      </c>
      <c r="B102" s="20"/>
      <c r="C102" s="20"/>
      <c r="D102" s="20"/>
      <c r="E102" s="19"/>
      <c r="F102" s="19"/>
      <c r="G102" s="19"/>
      <c r="H102" s="19"/>
      <c r="I102" s="19"/>
      <c r="J102" s="19"/>
      <c r="K102" s="19"/>
      <c r="L102" s="19"/>
      <c r="M102" s="19"/>
      <c r="AJ102" s="32"/>
      <c r="AK102" s="32"/>
      <c r="AL102" s="32"/>
      <c r="AM102" s="32"/>
      <c r="AN102" s="32"/>
      <c r="AO102" s="32"/>
      <c r="AP102" s="32"/>
      <c r="AQ102" s="32"/>
      <c r="AR102" s="32"/>
    </row>
    <row r="103" spans="1:47" s="2" customFormat="1" ht="12.75">
      <c r="A103" s="19" t="s">
        <v>30</v>
      </c>
      <c r="B103" s="20"/>
      <c r="C103" s="3"/>
      <c r="D103" s="3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1:47" s="2" customFormat="1" ht="12.75">
      <c r="A104" s="19" t="s">
        <v>42</v>
      </c>
      <c r="B104" s="20"/>
      <c r="C104" s="3"/>
      <c r="D104" s="3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1:47" s="2" customFormat="1" ht="12.75">
      <c r="B105" s="3"/>
      <c r="C105" s="3"/>
      <c r="D105" s="3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1:47" s="2" customFormat="1" ht="12.75">
      <c r="B106" s="3"/>
      <c r="C106" s="3"/>
      <c r="D106" s="3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</sheetData>
  <mergeCells count="189">
    <mergeCell ref="AS36:AS41"/>
    <mergeCell ref="AT36:AT41"/>
    <mergeCell ref="A78:A82"/>
    <mergeCell ref="B78:B82"/>
    <mergeCell ref="C78:C82"/>
    <mergeCell ref="AS78:AS82"/>
    <mergeCell ref="AT78:AT82"/>
    <mergeCell ref="A67:AW67"/>
    <mergeCell ref="AS56:AS60"/>
    <mergeCell ref="AT56:AT60"/>
    <mergeCell ref="B56:B60"/>
    <mergeCell ref="A56:A60"/>
    <mergeCell ref="C56:C60"/>
    <mergeCell ref="A61:A66"/>
    <mergeCell ref="B61:B66"/>
    <mergeCell ref="C61:C66"/>
    <mergeCell ref="AS61:AS66"/>
    <mergeCell ref="AT61:AT66"/>
    <mergeCell ref="A49:A54"/>
    <mergeCell ref="B49:B54"/>
    <mergeCell ref="C49:C54"/>
    <mergeCell ref="D49:D54"/>
    <mergeCell ref="AS49:AS52"/>
    <mergeCell ref="AT49:AT52"/>
    <mergeCell ref="AS83:AS87"/>
    <mergeCell ref="AT83:AT87"/>
    <mergeCell ref="A68:A72"/>
    <mergeCell ref="B68:B72"/>
    <mergeCell ref="C68:C72"/>
    <mergeCell ref="AS68:AS72"/>
    <mergeCell ref="AT68:AT72"/>
    <mergeCell ref="A73:A77"/>
    <mergeCell ref="B73:B77"/>
    <mergeCell ref="C73:C77"/>
    <mergeCell ref="AS73:AS77"/>
    <mergeCell ref="AT73:AT77"/>
    <mergeCell ref="AB46:AB48"/>
    <mergeCell ref="AC46:AC48"/>
    <mergeCell ref="A83:A87"/>
    <mergeCell ref="B83:B87"/>
    <mergeCell ref="C83:C87"/>
    <mergeCell ref="R46:R48"/>
    <mergeCell ref="S46:S48"/>
    <mergeCell ref="T46:T48"/>
    <mergeCell ref="U46:U48"/>
    <mergeCell ref="V46:V48"/>
    <mergeCell ref="W46:W48"/>
    <mergeCell ref="L46:L48"/>
    <mergeCell ref="M46:M48"/>
    <mergeCell ref="N46:N48"/>
    <mergeCell ref="O46:O48"/>
    <mergeCell ref="P46:P48"/>
    <mergeCell ref="Q46:Q48"/>
    <mergeCell ref="F46:F48"/>
    <mergeCell ref="G46:G48"/>
    <mergeCell ref="H46:H48"/>
    <mergeCell ref="K46:K48"/>
    <mergeCell ref="X46:X48"/>
    <mergeCell ref="Y46:Y48"/>
    <mergeCell ref="Z46:Z48"/>
    <mergeCell ref="AV46:AV48"/>
    <mergeCell ref="AJ46:AJ48"/>
    <mergeCell ref="AK46:AK48"/>
    <mergeCell ref="AL46:AL48"/>
    <mergeCell ref="AM46:AM48"/>
    <mergeCell ref="AN46:AN48"/>
    <mergeCell ref="AO46:AO48"/>
    <mergeCell ref="AD46:AD48"/>
    <mergeCell ref="AE46:AE48"/>
    <mergeCell ref="AF46:AF48"/>
    <mergeCell ref="AG46:AG48"/>
    <mergeCell ref="AH46:AH48"/>
    <mergeCell ref="AI46:AI48"/>
    <mergeCell ref="AP46:AP48"/>
    <mergeCell ref="AQ46:AQ48"/>
    <mergeCell ref="AR46:AR48"/>
    <mergeCell ref="AS46:AS48"/>
    <mergeCell ref="AT46:AT48"/>
    <mergeCell ref="AQ43:AQ45"/>
    <mergeCell ref="AB43:AB45"/>
    <mergeCell ref="AC43:AC45"/>
    <mergeCell ref="AD43:AD45"/>
    <mergeCell ref="S43:S45"/>
    <mergeCell ref="T43:T45"/>
    <mergeCell ref="U43:U45"/>
    <mergeCell ref="V43:V45"/>
    <mergeCell ref="W43:W45"/>
    <mergeCell ref="X43:X45"/>
    <mergeCell ref="M43:M45"/>
    <mergeCell ref="N43:N45"/>
    <mergeCell ref="O43:O45"/>
    <mergeCell ref="P43:P45"/>
    <mergeCell ref="Q43:Q45"/>
    <mergeCell ref="R43:R45"/>
    <mergeCell ref="Z43:Z45"/>
    <mergeCell ref="AA43:AA45"/>
    <mergeCell ref="K43:K45"/>
    <mergeCell ref="AA46:AA48"/>
    <mergeCell ref="AR43:AR45"/>
    <mergeCell ref="AS43:AS45"/>
    <mergeCell ref="AT43:AT45"/>
    <mergeCell ref="AV43:AV45"/>
    <mergeCell ref="A46:A48"/>
    <mergeCell ref="B46:B48"/>
    <mergeCell ref="C46:C48"/>
    <mergeCell ref="D46:D48"/>
    <mergeCell ref="E46:E48"/>
    <mergeCell ref="AK43:AK45"/>
    <mergeCell ref="AL43:AL45"/>
    <mergeCell ref="AM43:AM45"/>
    <mergeCell ref="AN43:AN45"/>
    <mergeCell ref="AO43:AO45"/>
    <mergeCell ref="AP43:AP45"/>
    <mergeCell ref="AE43:AE45"/>
    <mergeCell ref="AF43:AF45"/>
    <mergeCell ref="AG43:AG45"/>
    <mergeCell ref="AH43:AH45"/>
    <mergeCell ref="AI43:AI45"/>
    <mergeCell ref="AJ43:AJ45"/>
    <mergeCell ref="Y43:Y45"/>
    <mergeCell ref="I46:I48"/>
    <mergeCell ref="J46:J48"/>
    <mergeCell ref="L43:L45"/>
    <mergeCell ref="A43:A45"/>
    <mergeCell ref="B43:B45"/>
    <mergeCell ref="C43:C45"/>
    <mergeCell ref="D43:D45"/>
    <mergeCell ref="E43:E45"/>
    <mergeCell ref="F43:F45"/>
    <mergeCell ref="A36:A41"/>
    <mergeCell ref="B36:B41"/>
    <mergeCell ref="C36:C41"/>
    <mergeCell ref="D36:D40"/>
    <mergeCell ref="G43:G45"/>
    <mergeCell ref="H43:H45"/>
    <mergeCell ref="I43:I45"/>
    <mergeCell ref="J43:J45"/>
    <mergeCell ref="AT31:AT35"/>
    <mergeCell ref="A26:A30"/>
    <mergeCell ref="B26:B30"/>
    <mergeCell ref="C26:C30"/>
    <mergeCell ref="D26:D29"/>
    <mergeCell ref="AS16:AS20"/>
    <mergeCell ref="AT16:AT20"/>
    <mergeCell ref="AS21:AS25"/>
    <mergeCell ref="AT21:AT25"/>
    <mergeCell ref="AS26:AS30"/>
    <mergeCell ref="AT26:AT30"/>
    <mergeCell ref="A16:A20"/>
    <mergeCell ref="B16:B20"/>
    <mergeCell ref="C16:C20"/>
    <mergeCell ref="D16:D19"/>
    <mergeCell ref="A31:A35"/>
    <mergeCell ref="B31:B35"/>
    <mergeCell ref="C31:C35"/>
    <mergeCell ref="D31:D35"/>
    <mergeCell ref="AS31:AS35"/>
    <mergeCell ref="A10:A15"/>
    <mergeCell ref="B10:B15"/>
    <mergeCell ref="D10:D14"/>
    <mergeCell ref="C14:C15"/>
    <mergeCell ref="AS6:AS8"/>
    <mergeCell ref="A21:A25"/>
    <mergeCell ref="B21:B25"/>
    <mergeCell ref="C21:C25"/>
    <mergeCell ref="D21:D24"/>
    <mergeCell ref="AT6:AT8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2:L2"/>
    <mergeCell ref="A3:L3"/>
    <mergeCell ref="A4:L4"/>
    <mergeCell ref="A6:A8"/>
    <mergeCell ref="B6:B8"/>
    <mergeCell ref="C6:C8"/>
    <mergeCell ref="D6:D8"/>
    <mergeCell ref="E6:E8"/>
    <mergeCell ref="F6:H7"/>
    <mergeCell ref="I6:AR6"/>
  </mergeCells>
  <pageMargins left="0.59055118110236227" right="0" top="0" bottom="0" header="0.31496062992125984" footer="0.31496062992125984"/>
  <pageSetup paperSize="8" scale="29" fitToHeight="2" orientation="landscape" horizontalDpi="180" verticalDpi="180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2020</vt:lpstr>
      <vt:lpstr>'9 месяцев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2020-10-15T10:45:47Z</dcterms:modified>
</cp:coreProperties>
</file>