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4"/>
  </bookViews>
  <sheets>
    <sheet name="Решение Думы №105 " sheetId="9" r:id="rId1"/>
    <sheet name="1 квартал 2019 года" sheetId="15" r:id="rId2"/>
    <sheet name="6 месяцев  2019 года" sheetId="16" r:id="rId3"/>
    <sheet name="9 месяцев 2019 года" sheetId="18" r:id="rId4"/>
    <sheet name=" 12 месяцев 2019 года" sheetId="19" r:id="rId5"/>
    <sheet name="целевые показатели " sheetId="17" r:id="rId6"/>
  </sheets>
  <definedNames>
    <definedName name="_xlnm.Print_Area" localSheetId="4">' 12 месяцев 2019 года'!$A$1:$AV$106</definedName>
    <definedName name="_xlnm.Print_Area" localSheetId="5">'целевые показатели '!$A$1:$I$40</definedName>
  </definedNames>
  <calcPr calcId="125725"/>
</workbook>
</file>

<file path=xl/calcChain.xml><?xml version="1.0" encoding="utf-8"?>
<calcChain xmlns="http://schemas.openxmlformats.org/spreadsheetml/2006/main">
  <c r="G63" i="19"/>
  <c r="G61"/>
  <c r="G71"/>
  <c r="F68"/>
  <c r="G51"/>
  <c r="G52"/>
  <c r="G49" s="1"/>
  <c r="G29"/>
  <c r="F29"/>
  <c r="G28"/>
  <c r="F28"/>
  <c r="G24"/>
  <c r="F24"/>
  <c r="K31"/>
  <c r="L31"/>
  <c r="M31"/>
  <c r="N31"/>
  <c r="O31"/>
  <c r="P31"/>
  <c r="Q31"/>
  <c r="R31"/>
  <c r="S31"/>
  <c r="U31"/>
  <c r="V31"/>
  <c r="X31"/>
  <c r="Y31"/>
  <c r="AA31"/>
  <c r="AB31"/>
  <c r="AD31"/>
  <c r="AE31"/>
  <c r="AF31"/>
  <c r="AG31"/>
  <c r="AH31"/>
  <c r="AI31"/>
  <c r="AJ31"/>
  <c r="AK31"/>
  <c r="AL31"/>
  <c r="AM31"/>
  <c r="AN31"/>
  <c r="AO31"/>
  <c r="AP31"/>
  <c r="AQ31"/>
  <c r="AR31"/>
  <c r="J31"/>
  <c r="I31"/>
  <c r="I66" l="1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K63"/>
  <c r="N63"/>
  <c r="T63"/>
  <c r="Z63"/>
  <c r="AL63"/>
  <c r="AR63"/>
  <c r="G62"/>
  <c r="F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I62"/>
  <c r="AC60"/>
  <c r="Z60"/>
  <c r="W60"/>
  <c r="T60"/>
  <c r="AQ56"/>
  <c r="AP56"/>
  <c r="AN56"/>
  <c r="AM56"/>
  <c r="AK56"/>
  <c r="AJ56"/>
  <c r="AH56"/>
  <c r="AG56"/>
  <c r="AE56"/>
  <c r="AD56"/>
  <c r="AB56"/>
  <c r="AA56"/>
  <c r="Y56"/>
  <c r="X56"/>
  <c r="V56"/>
  <c r="U56"/>
  <c r="S56"/>
  <c r="R56"/>
  <c r="P56"/>
  <c r="O56"/>
  <c r="M56"/>
  <c r="L56"/>
  <c r="J56"/>
  <c r="I56"/>
  <c r="K16"/>
  <c r="X16"/>
  <c r="AN16"/>
  <c r="S16"/>
  <c r="V16"/>
  <c r="AA16"/>
  <c r="AD16"/>
  <c r="AE16"/>
  <c r="AH16"/>
  <c r="AK16"/>
  <c r="AQ16"/>
  <c r="G9" i="17"/>
  <c r="G10"/>
  <c r="G11"/>
  <c r="G12"/>
  <c r="G13"/>
  <c r="G14"/>
  <c r="G15"/>
  <c r="G16"/>
  <c r="G18"/>
  <c r="G19"/>
  <c r="G20"/>
  <c r="G8"/>
  <c r="K78" i="19"/>
  <c r="N78"/>
  <c r="Q78"/>
  <c r="AF78"/>
  <c r="AI78"/>
  <c r="AL78"/>
  <c r="AO78"/>
  <c r="AR78"/>
  <c r="H79"/>
  <c r="H80"/>
  <c r="H81"/>
  <c r="K70"/>
  <c r="N70"/>
  <c r="T70"/>
  <c r="Z70"/>
  <c r="AL70"/>
  <c r="AO70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I6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I82"/>
  <c r="J82"/>
  <c r="K82"/>
  <c r="L82"/>
  <c r="M82"/>
  <c r="N82"/>
  <c r="O82"/>
  <c r="P82"/>
  <c r="Q82"/>
  <c r="R82"/>
  <c r="S82"/>
  <c r="U82"/>
  <c r="V82"/>
  <c r="X82"/>
  <c r="Y82"/>
  <c r="AA82"/>
  <c r="AB82"/>
  <c r="AD82"/>
  <c r="AE82"/>
  <c r="AF82"/>
  <c r="AG82"/>
  <c r="AH82"/>
  <c r="AI82"/>
  <c r="AJ82"/>
  <c r="AK82"/>
  <c r="AL82"/>
  <c r="AM82"/>
  <c r="AN82"/>
  <c r="AO82"/>
  <c r="AP82"/>
  <c r="AQ82"/>
  <c r="AR82"/>
  <c r="G87"/>
  <c r="F87"/>
  <c r="G86"/>
  <c r="F86"/>
  <c r="G85"/>
  <c r="G83" s="1"/>
  <c r="F85"/>
  <c r="F83" s="1"/>
  <c r="AQ83"/>
  <c r="AP83"/>
  <c r="AN83"/>
  <c r="AM83"/>
  <c r="AK83"/>
  <c r="AJ83"/>
  <c r="AH83"/>
  <c r="AG83"/>
  <c r="AE83"/>
  <c r="AD83"/>
  <c r="AB83"/>
  <c r="AA83"/>
  <c r="Y83"/>
  <c r="X83"/>
  <c r="V83"/>
  <c r="U83"/>
  <c r="S83"/>
  <c r="R83"/>
  <c r="P83"/>
  <c r="O83"/>
  <c r="M83"/>
  <c r="L83"/>
  <c r="J83"/>
  <c r="I83"/>
  <c r="G77"/>
  <c r="F77"/>
  <c r="G76"/>
  <c r="F76"/>
  <c r="G75"/>
  <c r="F75"/>
  <c r="AQ73"/>
  <c r="AP73"/>
  <c r="AN73"/>
  <c r="AM73"/>
  <c r="AK73"/>
  <c r="AJ73"/>
  <c r="AH73"/>
  <c r="AG73"/>
  <c r="AE73"/>
  <c r="AD73"/>
  <c r="AB73"/>
  <c r="AA73"/>
  <c r="Y73"/>
  <c r="X73"/>
  <c r="V73"/>
  <c r="U73"/>
  <c r="S73"/>
  <c r="R73"/>
  <c r="P73"/>
  <c r="O73"/>
  <c r="M73"/>
  <c r="L73"/>
  <c r="J73"/>
  <c r="I73"/>
  <c r="G72"/>
  <c r="F72"/>
  <c r="G60"/>
  <c r="F60"/>
  <c r="G59"/>
  <c r="F59"/>
  <c r="G58"/>
  <c r="F58"/>
  <c r="G81" l="1"/>
  <c r="F80"/>
  <c r="G73"/>
  <c r="AF16"/>
  <c r="G82"/>
  <c r="J78"/>
  <c r="I78"/>
  <c r="F82"/>
  <c r="F81"/>
  <c r="G80"/>
  <c r="Y16"/>
  <c r="Z16" s="1"/>
  <c r="AB16"/>
  <c r="AC16" s="1"/>
  <c r="G56"/>
  <c r="F73"/>
  <c r="F56"/>
  <c r="F78" l="1"/>
  <c r="G78"/>
  <c r="H78" s="1"/>
  <c r="G55"/>
  <c r="AK14"/>
  <c r="AK53"/>
  <c r="G26"/>
  <c r="G54"/>
  <c r="G66" s="1"/>
  <c r="F54"/>
  <c r="F66" s="1"/>
  <c r="AQ53"/>
  <c r="AP53"/>
  <c r="AN53"/>
  <c r="AM53"/>
  <c r="AJ53"/>
  <c r="AH53"/>
  <c r="AG53"/>
  <c r="AE53"/>
  <c r="AD53"/>
  <c r="AB53"/>
  <c r="AA53"/>
  <c r="Y53"/>
  <c r="Z53" s="1"/>
  <c r="X53"/>
  <c r="V53"/>
  <c r="W53" s="1"/>
  <c r="U53"/>
  <c r="S53"/>
  <c r="R53"/>
  <c r="P53"/>
  <c r="O53"/>
  <c r="M53"/>
  <c r="L53"/>
  <c r="J53"/>
  <c r="I53"/>
  <c r="AQ52"/>
  <c r="AQ64" s="1"/>
  <c r="AN52"/>
  <c r="AN64" s="1"/>
  <c r="AK52"/>
  <c r="AK64" s="1"/>
  <c r="AH52"/>
  <c r="AH64" s="1"/>
  <c r="AE52"/>
  <c r="AD52"/>
  <c r="AD64" s="1"/>
  <c r="AB52"/>
  <c r="AB64" s="1"/>
  <c r="Y52"/>
  <c r="Y64" s="1"/>
  <c r="X52"/>
  <c r="X64" s="1"/>
  <c r="V52"/>
  <c r="V64" s="1"/>
  <c r="S52"/>
  <c r="S64" s="1"/>
  <c r="L52"/>
  <c r="L64" s="1"/>
  <c r="J52"/>
  <c r="I52"/>
  <c r="I64" s="1"/>
  <c r="AQ51"/>
  <c r="AQ63" s="1"/>
  <c r="AP51"/>
  <c r="AP63" s="1"/>
  <c r="AN51"/>
  <c r="AN63" s="1"/>
  <c r="AN61" s="1"/>
  <c r="AM51"/>
  <c r="AM63" s="1"/>
  <c r="AK51"/>
  <c r="AK63" s="1"/>
  <c r="AJ51"/>
  <c r="AJ63" s="1"/>
  <c r="AH51"/>
  <c r="AH63" s="1"/>
  <c r="AH61" s="1"/>
  <c r="AG51"/>
  <c r="AG63" s="1"/>
  <c r="AE51"/>
  <c r="AE63" s="1"/>
  <c r="AD51"/>
  <c r="AD63" s="1"/>
  <c r="AD61" s="1"/>
  <c r="AB51"/>
  <c r="AB63" s="1"/>
  <c r="AB61" s="1"/>
  <c r="Y51"/>
  <c r="Y63" s="1"/>
  <c r="X51"/>
  <c r="X63" s="1"/>
  <c r="V51"/>
  <c r="V63" s="1"/>
  <c r="V61" s="1"/>
  <c r="U51"/>
  <c r="U63" s="1"/>
  <c r="S51"/>
  <c r="S63" s="1"/>
  <c r="S61" s="1"/>
  <c r="R51"/>
  <c r="R63" s="1"/>
  <c r="P51"/>
  <c r="P63" s="1"/>
  <c r="O51"/>
  <c r="O63" s="1"/>
  <c r="M51"/>
  <c r="M63" s="1"/>
  <c r="L51"/>
  <c r="L63" s="1"/>
  <c r="J51"/>
  <c r="I51"/>
  <c r="G40"/>
  <c r="F40"/>
  <c r="G39"/>
  <c r="F39"/>
  <c r="G38"/>
  <c r="F38"/>
  <c r="AQ36"/>
  <c r="AP36"/>
  <c r="AN36"/>
  <c r="AM36"/>
  <c r="AK36"/>
  <c r="AJ36"/>
  <c r="AH36"/>
  <c r="AG36"/>
  <c r="AE36"/>
  <c r="AD36"/>
  <c r="AB36"/>
  <c r="AA36"/>
  <c r="Y36"/>
  <c r="X36"/>
  <c r="V36"/>
  <c r="U36"/>
  <c r="S36"/>
  <c r="R36"/>
  <c r="P36"/>
  <c r="O36"/>
  <c r="M36"/>
  <c r="L36"/>
  <c r="J36"/>
  <c r="I36"/>
  <c r="AC35"/>
  <c r="Z35"/>
  <c r="W35"/>
  <c r="T35"/>
  <c r="G35"/>
  <c r="F35"/>
  <c r="G34"/>
  <c r="F34"/>
  <c r="G33"/>
  <c r="G31" s="1"/>
  <c r="H31" s="1"/>
  <c r="F33"/>
  <c r="F31" s="1"/>
  <c r="AQ78"/>
  <c r="AP78"/>
  <c r="AN78"/>
  <c r="AM78"/>
  <c r="AK78"/>
  <c r="AJ78"/>
  <c r="AH78"/>
  <c r="AG78"/>
  <c r="AE78"/>
  <c r="AD78"/>
  <c r="AB78"/>
  <c r="AA78"/>
  <c r="Y78"/>
  <c r="X78"/>
  <c r="V78"/>
  <c r="U78"/>
  <c r="S78"/>
  <c r="R78"/>
  <c r="P78"/>
  <c r="O78"/>
  <c r="M78"/>
  <c r="L78"/>
  <c r="AI29"/>
  <c r="AF29"/>
  <c r="AC29"/>
  <c r="AA29"/>
  <c r="H29" s="1"/>
  <c r="Z29"/>
  <c r="W29"/>
  <c r="T29"/>
  <c r="Q29"/>
  <c r="N29"/>
  <c r="K29"/>
  <c r="AC28"/>
  <c r="AQ26"/>
  <c r="AP26"/>
  <c r="AN26"/>
  <c r="AO26" s="1"/>
  <c r="AM26"/>
  <c r="AK26"/>
  <c r="AL26" s="1"/>
  <c r="AJ26"/>
  <c r="AH26"/>
  <c r="AG26"/>
  <c r="AI26" s="1"/>
  <c r="AE26"/>
  <c r="AD26"/>
  <c r="AB26"/>
  <c r="Y26"/>
  <c r="X26"/>
  <c r="V26"/>
  <c r="U26"/>
  <c r="S26"/>
  <c r="T26" s="1"/>
  <c r="R26"/>
  <c r="P26"/>
  <c r="Q26" s="1"/>
  <c r="O26"/>
  <c r="M26"/>
  <c r="L26"/>
  <c r="J26"/>
  <c r="I26"/>
  <c r="K26" s="1"/>
  <c r="AI24"/>
  <c r="AF24"/>
  <c r="AA24"/>
  <c r="AC24" s="1"/>
  <c r="Z24"/>
  <c r="W24"/>
  <c r="T24"/>
  <c r="Q24"/>
  <c r="N24"/>
  <c r="K24"/>
  <c r="AI23"/>
  <c r="AF23"/>
  <c r="AA23"/>
  <c r="AC23" s="1"/>
  <c r="Q23"/>
  <c r="G23"/>
  <c r="AQ21"/>
  <c r="AP21"/>
  <c r="AN21"/>
  <c r="AO21" s="1"/>
  <c r="AM21"/>
  <c r="AK21"/>
  <c r="AJ21"/>
  <c r="AH21"/>
  <c r="AG21"/>
  <c r="AE21"/>
  <c r="AD21"/>
  <c r="AB21"/>
  <c r="Y21"/>
  <c r="X21"/>
  <c r="Z21" s="1"/>
  <c r="V21"/>
  <c r="U21"/>
  <c r="S21"/>
  <c r="R21"/>
  <c r="P21"/>
  <c r="O21"/>
  <c r="M21"/>
  <c r="L21"/>
  <c r="J21"/>
  <c r="K21" s="1"/>
  <c r="I21"/>
  <c r="AP19"/>
  <c r="AM19"/>
  <c r="AJ19"/>
  <c r="AG19"/>
  <c r="AF19"/>
  <c r="AC19"/>
  <c r="Z19"/>
  <c r="U19"/>
  <c r="R19"/>
  <c r="P19"/>
  <c r="O19"/>
  <c r="M19"/>
  <c r="M52" s="1"/>
  <c r="M64" s="1"/>
  <c r="G18"/>
  <c r="F18"/>
  <c r="L16"/>
  <c r="J16"/>
  <c r="I16"/>
  <c r="AQ15"/>
  <c r="AP15"/>
  <c r="AN15"/>
  <c r="AM15"/>
  <c r="AK15"/>
  <c r="AJ15"/>
  <c r="AH15"/>
  <c r="AG15"/>
  <c r="AE15"/>
  <c r="AD15"/>
  <c r="AB15"/>
  <c r="AA15"/>
  <c r="Y15"/>
  <c r="X15"/>
  <c r="V15"/>
  <c r="U15"/>
  <c r="S15"/>
  <c r="R15"/>
  <c r="P15"/>
  <c r="O15"/>
  <c r="M15"/>
  <c r="L15"/>
  <c r="J15"/>
  <c r="I15"/>
  <c r="F15" s="1"/>
  <c r="AQ14"/>
  <c r="AP14"/>
  <c r="AN14"/>
  <c r="AM14"/>
  <c r="AJ14"/>
  <c r="AH14"/>
  <c r="AG14"/>
  <c r="AE14"/>
  <c r="AD14"/>
  <c r="AB14"/>
  <c r="AA14"/>
  <c r="AC14" s="1"/>
  <c r="Y14"/>
  <c r="Z14" s="1"/>
  <c r="X14"/>
  <c r="V14"/>
  <c r="U14"/>
  <c r="W14" s="1"/>
  <c r="T14"/>
  <c r="S14"/>
  <c r="R14"/>
  <c r="P14"/>
  <c r="O14"/>
  <c r="M14"/>
  <c r="L14"/>
  <c r="J14"/>
  <c r="I14"/>
  <c r="AQ13"/>
  <c r="AQ71" s="1"/>
  <c r="AP13"/>
  <c r="AP71" s="1"/>
  <c r="AN13"/>
  <c r="AN71" s="1"/>
  <c r="AK13"/>
  <c r="AH13"/>
  <c r="AH71" s="1"/>
  <c r="AE13"/>
  <c r="AE71" s="1"/>
  <c r="AD13"/>
  <c r="AB13"/>
  <c r="AB71" s="1"/>
  <c r="Y13"/>
  <c r="X13"/>
  <c r="X71" s="1"/>
  <c r="V13"/>
  <c r="V71" s="1"/>
  <c r="S13"/>
  <c r="S71" s="1"/>
  <c r="L13"/>
  <c r="L71" s="1"/>
  <c r="J13"/>
  <c r="J71" s="1"/>
  <c r="I13"/>
  <c r="I71" s="1"/>
  <c r="AQ12"/>
  <c r="AQ70" s="1"/>
  <c r="AQ68" s="1"/>
  <c r="AP12"/>
  <c r="AN12"/>
  <c r="AN70" s="1"/>
  <c r="AN68" s="1"/>
  <c r="AM12"/>
  <c r="AM70" s="1"/>
  <c r="AK12"/>
  <c r="AJ12"/>
  <c r="AJ70" s="1"/>
  <c r="AH12"/>
  <c r="AH70" s="1"/>
  <c r="AH68" s="1"/>
  <c r="AG12"/>
  <c r="AG70" s="1"/>
  <c r="AE12"/>
  <c r="AE70" s="1"/>
  <c r="AD12"/>
  <c r="AB12"/>
  <c r="AB70" s="1"/>
  <c r="AB68" s="1"/>
  <c r="Y12"/>
  <c r="Y70" s="1"/>
  <c r="X12"/>
  <c r="X70" s="1"/>
  <c r="V12"/>
  <c r="U12"/>
  <c r="U70" s="1"/>
  <c r="S12"/>
  <c r="S70" s="1"/>
  <c r="S68" s="1"/>
  <c r="R12"/>
  <c r="R70" s="1"/>
  <c r="P12"/>
  <c r="P70" s="1"/>
  <c r="O12"/>
  <c r="O70" s="1"/>
  <c r="M12"/>
  <c r="M70" s="1"/>
  <c r="L12"/>
  <c r="L70" s="1"/>
  <c r="J12"/>
  <c r="J70" s="1"/>
  <c r="I12"/>
  <c r="I70" s="1"/>
  <c r="H23" i="18"/>
  <c r="H35"/>
  <c r="AC53"/>
  <c r="AC35"/>
  <c r="Z35"/>
  <c r="AC14"/>
  <c r="H53"/>
  <c r="H14"/>
  <c r="F26"/>
  <c r="I26"/>
  <c r="J26"/>
  <c r="K26"/>
  <c r="L26"/>
  <c r="M26"/>
  <c r="O26"/>
  <c r="P26"/>
  <c r="Q26" s="1"/>
  <c r="R26"/>
  <c r="S26"/>
  <c r="U26"/>
  <c r="V26"/>
  <c r="W26" s="1"/>
  <c r="X26"/>
  <c r="Y26"/>
  <c r="AA26"/>
  <c r="AB26"/>
  <c r="AD26"/>
  <c r="AE26"/>
  <c r="AG26"/>
  <c r="AH26"/>
  <c r="AI26" s="1"/>
  <c r="AJ26"/>
  <c r="AK26"/>
  <c r="AL26" s="1"/>
  <c r="AM26"/>
  <c r="AN26"/>
  <c r="AP26"/>
  <c r="AQ26"/>
  <c r="AR26" s="1"/>
  <c r="AA23"/>
  <c r="F23" s="1"/>
  <c r="AI29"/>
  <c r="AF29"/>
  <c r="AC28"/>
  <c r="AI24"/>
  <c r="AI23"/>
  <c r="AF24"/>
  <c r="AF23"/>
  <c r="AF19"/>
  <c r="AC19"/>
  <c r="Z19"/>
  <c r="G54"/>
  <c r="F54"/>
  <c r="AQ53"/>
  <c r="AP53"/>
  <c r="AN53"/>
  <c r="AM53"/>
  <c r="AK53"/>
  <c r="AJ53"/>
  <c r="AH53"/>
  <c r="AG53"/>
  <c r="AE53"/>
  <c r="AD53"/>
  <c r="AB53"/>
  <c r="AA53"/>
  <c r="Y53"/>
  <c r="Z53" s="1"/>
  <c r="X53"/>
  <c r="V53"/>
  <c r="U53"/>
  <c r="S53"/>
  <c r="T53" s="1"/>
  <c r="R53"/>
  <c r="P53"/>
  <c r="O53"/>
  <c r="M53"/>
  <c r="L53"/>
  <c r="J53"/>
  <c r="I53"/>
  <c r="AQ52"/>
  <c r="AN52"/>
  <c r="AK52"/>
  <c r="AH52"/>
  <c r="AE52"/>
  <c r="AD52"/>
  <c r="AB52"/>
  <c r="Y52"/>
  <c r="X52"/>
  <c r="V52"/>
  <c r="S52"/>
  <c r="L52"/>
  <c r="J52"/>
  <c r="K52" s="1"/>
  <c r="I52"/>
  <c r="AQ51"/>
  <c r="AP51"/>
  <c r="AN51"/>
  <c r="AM51"/>
  <c r="AK51"/>
  <c r="AJ51"/>
  <c r="AH51"/>
  <c r="AG51"/>
  <c r="AE51"/>
  <c r="AD51"/>
  <c r="AB51"/>
  <c r="Y51"/>
  <c r="X51"/>
  <c r="V51"/>
  <c r="U51"/>
  <c r="S51"/>
  <c r="R51"/>
  <c r="P51"/>
  <c r="Q51" s="1"/>
  <c r="O51"/>
  <c r="M51"/>
  <c r="L51"/>
  <c r="J51"/>
  <c r="I51"/>
  <c r="G40"/>
  <c r="F40"/>
  <c r="G39"/>
  <c r="F39"/>
  <c r="G38"/>
  <c r="F38"/>
  <c r="AQ36"/>
  <c r="AP36"/>
  <c r="AN36"/>
  <c r="AM36"/>
  <c r="AK36"/>
  <c r="AJ36"/>
  <c r="AH36"/>
  <c r="AG36"/>
  <c r="AE36"/>
  <c r="AD36"/>
  <c r="AB36"/>
  <c r="AA36"/>
  <c r="Y36"/>
  <c r="X36"/>
  <c r="V36"/>
  <c r="U36"/>
  <c r="S36"/>
  <c r="R36"/>
  <c r="P36"/>
  <c r="O36"/>
  <c r="M36"/>
  <c r="L36"/>
  <c r="J36"/>
  <c r="I36"/>
  <c r="W35"/>
  <c r="T35"/>
  <c r="G35"/>
  <c r="F35"/>
  <c r="G34"/>
  <c r="F34"/>
  <c r="G33"/>
  <c r="F33"/>
  <c r="AQ31"/>
  <c r="AP31"/>
  <c r="AN31"/>
  <c r="AM31"/>
  <c r="AK31"/>
  <c r="AJ31"/>
  <c r="AH31"/>
  <c r="AG31"/>
  <c r="AE31"/>
  <c r="AD31"/>
  <c r="AB31"/>
  <c r="AA31"/>
  <c r="Y31"/>
  <c r="X31"/>
  <c r="V31"/>
  <c r="U31"/>
  <c r="S31"/>
  <c r="R31"/>
  <c r="P31"/>
  <c r="O31"/>
  <c r="M31"/>
  <c r="L31"/>
  <c r="J31"/>
  <c r="I31"/>
  <c r="AA29"/>
  <c r="F29" s="1"/>
  <c r="Z29"/>
  <c r="W29"/>
  <c r="T29"/>
  <c r="Q29"/>
  <c r="N29"/>
  <c r="K29"/>
  <c r="G29"/>
  <c r="G26" s="1"/>
  <c r="H26" s="1"/>
  <c r="G28"/>
  <c r="F28"/>
  <c r="AA24"/>
  <c r="F24" s="1"/>
  <c r="Z24"/>
  <c r="W24"/>
  <c r="T24"/>
  <c r="Q24"/>
  <c r="N24"/>
  <c r="K24"/>
  <c r="G24"/>
  <c r="Q23"/>
  <c r="G23"/>
  <c r="AQ21"/>
  <c r="AP21"/>
  <c r="AN21"/>
  <c r="AM21"/>
  <c r="AK21"/>
  <c r="AJ21"/>
  <c r="AH21"/>
  <c r="AG21"/>
  <c r="AE21"/>
  <c r="AD21"/>
  <c r="AB21"/>
  <c r="Y21"/>
  <c r="X21"/>
  <c r="V21"/>
  <c r="U21"/>
  <c r="S21"/>
  <c r="R21"/>
  <c r="P21"/>
  <c r="O21"/>
  <c r="M21"/>
  <c r="L21"/>
  <c r="J21"/>
  <c r="I21"/>
  <c r="AP19"/>
  <c r="AP52" s="1"/>
  <c r="AM19"/>
  <c r="AM52" s="1"/>
  <c r="AJ19"/>
  <c r="AJ52" s="1"/>
  <c r="AG19"/>
  <c r="AG52" s="1"/>
  <c r="U19"/>
  <c r="U52" s="1"/>
  <c r="R19"/>
  <c r="R52" s="1"/>
  <c r="P19"/>
  <c r="P52" s="1"/>
  <c r="O19"/>
  <c r="M19"/>
  <c r="M52" s="1"/>
  <c r="G18"/>
  <c r="F18"/>
  <c r="L16"/>
  <c r="J16"/>
  <c r="I16"/>
  <c r="AQ15"/>
  <c r="AP15"/>
  <c r="AN15"/>
  <c r="AM15"/>
  <c r="AK15"/>
  <c r="AJ15"/>
  <c r="AH15"/>
  <c r="AG15"/>
  <c r="AE15"/>
  <c r="AD15"/>
  <c r="AB15"/>
  <c r="AA15"/>
  <c r="Y15"/>
  <c r="X15"/>
  <c r="V15"/>
  <c r="U15"/>
  <c r="S15"/>
  <c r="R15"/>
  <c r="P15"/>
  <c r="O15"/>
  <c r="M15"/>
  <c r="L15"/>
  <c r="J15"/>
  <c r="I15"/>
  <c r="AQ14"/>
  <c r="AP14"/>
  <c r="AN14"/>
  <c r="AM14"/>
  <c r="AK14"/>
  <c r="AJ14"/>
  <c r="AH14"/>
  <c r="AG14"/>
  <c r="AE14"/>
  <c r="AD14"/>
  <c r="AB14"/>
  <c r="AA14"/>
  <c r="Y14"/>
  <c r="X14"/>
  <c r="V14"/>
  <c r="U14"/>
  <c r="S14"/>
  <c r="R14"/>
  <c r="P14"/>
  <c r="O14"/>
  <c r="M14"/>
  <c r="L14"/>
  <c r="J14"/>
  <c r="I14"/>
  <c r="AQ13"/>
  <c r="AN13"/>
  <c r="AM13"/>
  <c r="AK13"/>
  <c r="AH13"/>
  <c r="AE13"/>
  <c r="AD13"/>
  <c r="AB13"/>
  <c r="Y13"/>
  <c r="X13"/>
  <c r="V13"/>
  <c r="S13"/>
  <c r="L13"/>
  <c r="J13"/>
  <c r="I13"/>
  <c r="AQ12"/>
  <c r="AP12"/>
  <c r="AN12"/>
  <c r="AM12"/>
  <c r="AK12"/>
  <c r="AJ12"/>
  <c r="AH12"/>
  <c r="AG12"/>
  <c r="AE12"/>
  <c r="AD12"/>
  <c r="AB12"/>
  <c r="AA12"/>
  <c r="Y12"/>
  <c r="X12"/>
  <c r="V12"/>
  <c r="U12"/>
  <c r="S12"/>
  <c r="R12"/>
  <c r="P12"/>
  <c r="O12"/>
  <c r="M12"/>
  <c r="L12"/>
  <c r="J12"/>
  <c r="I12"/>
  <c r="W12" i="16"/>
  <c r="T12"/>
  <c r="V23"/>
  <c r="W29"/>
  <c r="T29"/>
  <c r="Z25"/>
  <c r="W25"/>
  <c r="T25"/>
  <c r="Z22"/>
  <c r="W22"/>
  <c r="U23"/>
  <c r="T22"/>
  <c r="W19"/>
  <c r="T19"/>
  <c r="G47"/>
  <c r="F47"/>
  <c r="AQ46"/>
  <c r="AP46"/>
  <c r="AN46"/>
  <c r="AM46"/>
  <c r="AK46"/>
  <c r="AJ46"/>
  <c r="AH46"/>
  <c r="AG46"/>
  <c r="AE46"/>
  <c r="AD46"/>
  <c r="AB46"/>
  <c r="AA46"/>
  <c r="Y46"/>
  <c r="X46"/>
  <c r="V46"/>
  <c r="U46"/>
  <c r="S46"/>
  <c r="R46"/>
  <c r="P46"/>
  <c r="O46"/>
  <c r="M46"/>
  <c r="L46"/>
  <c r="J46"/>
  <c r="I46"/>
  <c r="G46"/>
  <c r="F46"/>
  <c r="AQ45"/>
  <c r="AN45"/>
  <c r="AK45"/>
  <c r="AH45"/>
  <c r="AE45"/>
  <c r="AD45"/>
  <c r="AF45" s="1"/>
  <c r="AB45"/>
  <c r="Y45"/>
  <c r="X45"/>
  <c r="V45"/>
  <c r="S45"/>
  <c r="L45"/>
  <c r="J45"/>
  <c r="K45" s="1"/>
  <c r="I45"/>
  <c r="AQ44"/>
  <c r="AP44"/>
  <c r="AN44"/>
  <c r="AM44"/>
  <c r="AK44"/>
  <c r="AJ44"/>
  <c r="AH44"/>
  <c r="AG44"/>
  <c r="AE44"/>
  <c r="AD44"/>
  <c r="AB44"/>
  <c r="AA44"/>
  <c r="Y44"/>
  <c r="X44"/>
  <c r="V44"/>
  <c r="U44"/>
  <c r="W44" s="1"/>
  <c r="S44"/>
  <c r="S43" s="1"/>
  <c r="R44"/>
  <c r="P44"/>
  <c r="Q44" s="1"/>
  <c r="O44"/>
  <c r="M44"/>
  <c r="L44"/>
  <c r="J44"/>
  <c r="G44" s="1"/>
  <c r="I44"/>
  <c r="AQ43"/>
  <c r="AN43"/>
  <c r="AK43"/>
  <c r="AH43"/>
  <c r="AE43"/>
  <c r="AD43"/>
  <c r="AB43"/>
  <c r="Y43"/>
  <c r="X43"/>
  <c r="V43"/>
  <c r="L43"/>
  <c r="J43"/>
  <c r="I43"/>
  <c r="K43" s="1"/>
  <c r="G33"/>
  <c r="F33"/>
  <c r="G32"/>
  <c r="F32"/>
  <c r="G31"/>
  <c r="F31"/>
  <c r="AQ30"/>
  <c r="AP30"/>
  <c r="AN30"/>
  <c r="AM30"/>
  <c r="AK30"/>
  <c r="AJ30"/>
  <c r="AH30"/>
  <c r="AG30"/>
  <c r="AE30"/>
  <c r="AD30"/>
  <c r="AB30"/>
  <c r="AA30"/>
  <c r="Y30"/>
  <c r="X30"/>
  <c r="V30"/>
  <c r="U30"/>
  <c r="S30"/>
  <c r="R30"/>
  <c r="P30"/>
  <c r="O30"/>
  <c r="M30"/>
  <c r="L30"/>
  <c r="J30"/>
  <c r="I30"/>
  <c r="G30"/>
  <c r="F30"/>
  <c r="G29"/>
  <c r="F29"/>
  <c r="G28"/>
  <c r="F28"/>
  <c r="G27"/>
  <c r="F27"/>
  <c r="AQ26"/>
  <c r="AP26"/>
  <c r="AN26"/>
  <c r="AM26"/>
  <c r="AK26"/>
  <c r="AJ26"/>
  <c r="AH26"/>
  <c r="AG26"/>
  <c r="AE26"/>
  <c r="AD26"/>
  <c r="AB26"/>
  <c r="AA26"/>
  <c r="Y26"/>
  <c r="X26"/>
  <c r="V26"/>
  <c r="U26"/>
  <c r="S26"/>
  <c r="R26"/>
  <c r="P26"/>
  <c r="O26"/>
  <c r="M26"/>
  <c r="L26"/>
  <c r="J26"/>
  <c r="I26"/>
  <c r="G26"/>
  <c r="F26"/>
  <c r="AA25"/>
  <c r="Q25"/>
  <c r="N25"/>
  <c r="K25"/>
  <c r="G25"/>
  <c r="F25"/>
  <c r="G24"/>
  <c r="H24" s="1"/>
  <c r="F24"/>
  <c r="AQ23"/>
  <c r="AP23"/>
  <c r="AR23" s="1"/>
  <c r="AN23"/>
  <c r="AO23" s="1"/>
  <c r="AM23"/>
  <c r="AK23"/>
  <c r="AJ23"/>
  <c r="AL23" s="1"/>
  <c r="AH23"/>
  <c r="AI23" s="1"/>
  <c r="AG23"/>
  <c r="AE23"/>
  <c r="AD23"/>
  <c r="AF23" s="1"/>
  <c r="AB23"/>
  <c r="AC23" s="1"/>
  <c r="AA23"/>
  <c r="Y23"/>
  <c r="X23"/>
  <c r="W23"/>
  <c r="S23"/>
  <c r="T23" s="1"/>
  <c r="R23"/>
  <c r="P23"/>
  <c r="Q23" s="1"/>
  <c r="O23"/>
  <c r="M23"/>
  <c r="L23"/>
  <c r="N23" s="1"/>
  <c r="J23"/>
  <c r="K23" s="1"/>
  <c r="I23"/>
  <c r="G23"/>
  <c r="F23"/>
  <c r="AA22"/>
  <c r="AA45" s="1"/>
  <c r="AA43" s="1"/>
  <c r="AC43" s="1"/>
  <c r="Q22"/>
  <c r="N22"/>
  <c r="K22"/>
  <c r="G22"/>
  <c r="F22"/>
  <c r="Q21"/>
  <c r="G21"/>
  <c r="F21"/>
  <c r="AQ20"/>
  <c r="AP20"/>
  <c r="AN20"/>
  <c r="AM20"/>
  <c r="AK20"/>
  <c r="AJ20"/>
  <c r="AL20" s="1"/>
  <c r="AH20"/>
  <c r="AI20" s="1"/>
  <c r="AG20"/>
  <c r="AE20"/>
  <c r="AD20"/>
  <c r="AF20" s="1"/>
  <c r="AB20"/>
  <c r="AC20" s="1"/>
  <c r="AA20"/>
  <c r="Y20"/>
  <c r="X20"/>
  <c r="V20"/>
  <c r="U20"/>
  <c r="S20"/>
  <c r="R20"/>
  <c r="P20"/>
  <c r="Q20" s="1"/>
  <c r="O20"/>
  <c r="M20"/>
  <c r="L20"/>
  <c r="N20" s="1"/>
  <c r="J20"/>
  <c r="K20" s="1"/>
  <c r="I20"/>
  <c r="G20"/>
  <c r="F20"/>
  <c r="AP19"/>
  <c r="AP45" s="1"/>
  <c r="AM19"/>
  <c r="AM45" s="1"/>
  <c r="AM43" s="1"/>
  <c r="AO43" s="1"/>
  <c r="AJ19"/>
  <c r="AJ45" s="1"/>
  <c r="AG19"/>
  <c r="AG45" s="1"/>
  <c r="AG43" s="1"/>
  <c r="AI43" s="1"/>
  <c r="U19"/>
  <c r="U45" s="1"/>
  <c r="U43" s="1"/>
  <c r="W43" s="1"/>
  <c r="R19"/>
  <c r="R14" s="1"/>
  <c r="R12" s="1"/>
  <c r="P19"/>
  <c r="Q19" s="1"/>
  <c r="O19"/>
  <c r="O45" s="1"/>
  <c r="N19"/>
  <c r="M19"/>
  <c r="M45" s="1"/>
  <c r="F19"/>
  <c r="G18"/>
  <c r="F18"/>
  <c r="M17"/>
  <c r="N17" s="1"/>
  <c r="L17"/>
  <c r="J17"/>
  <c r="I17"/>
  <c r="F17"/>
  <c r="AQ16"/>
  <c r="AP16"/>
  <c r="AN16"/>
  <c r="AM16"/>
  <c r="AK16"/>
  <c r="AJ16"/>
  <c r="AH16"/>
  <c r="AG16"/>
  <c r="AE16"/>
  <c r="AD16"/>
  <c r="AB16"/>
  <c r="AA16"/>
  <c r="Y16"/>
  <c r="X16"/>
  <c r="V16"/>
  <c r="U16"/>
  <c r="S16"/>
  <c r="R16"/>
  <c r="P16"/>
  <c r="O16"/>
  <c r="M16"/>
  <c r="L16"/>
  <c r="J16"/>
  <c r="I16"/>
  <c r="G16"/>
  <c r="F16"/>
  <c r="AQ15"/>
  <c r="AP15"/>
  <c r="AN15"/>
  <c r="AM15"/>
  <c r="AK15"/>
  <c r="AJ15"/>
  <c r="AH15"/>
  <c r="AG15"/>
  <c r="AE15"/>
  <c r="AD15"/>
  <c r="AB15"/>
  <c r="AA15"/>
  <c r="Y15"/>
  <c r="X15"/>
  <c r="V15"/>
  <c r="U15"/>
  <c r="S15"/>
  <c r="R15"/>
  <c r="P15"/>
  <c r="O15"/>
  <c r="M15"/>
  <c r="L15"/>
  <c r="J15"/>
  <c r="I15"/>
  <c r="G15"/>
  <c r="F15"/>
  <c r="AQ14"/>
  <c r="AP14"/>
  <c r="AN14"/>
  <c r="AM14"/>
  <c r="AK14"/>
  <c r="AL14" s="1"/>
  <c r="AL12" s="1"/>
  <c r="AJ14"/>
  <c r="AH14"/>
  <c r="AG14"/>
  <c r="AE14"/>
  <c r="AD14"/>
  <c r="AB14"/>
  <c r="AA14"/>
  <c r="Y14"/>
  <c r="X14"/>
  <c r="V14"/>
  <c r="U14"/>
  <c r="S14"/>
  <c r="T14" s="1"/>
  <c r="O14"/>
  <c r="M14"/>
  <c r="N14" s="1"/>
  <c r="L14"/>
  <c r="J14"/>
  <c r="I14"/>
  <c r="F14" s="1"/>
  <c r="AQ13"/>
  <c r="AQ12" s="1"/>
  <c r="AP13"/>
  <c r="AN13"/>
  <c r="AM13"/>
  <c r="AK13"/>
  <c r="AK12" s="1"/>
  <c r="AJ13"/>
  <c r="AH13"/>
  <c r="AG13"/>
  <c r="AE13"/>
  <c r="AE12" s="1"/>
  <c r="AD13"/>
  <c r="AB13"/>
  <c r="AA13"/>
  <c r="AA12" s="1"/>
  <c r="Y13"/>
  <c r="X13"/>
  <c r="V13"/>
  <c r="W13" s="1"/>
  <c r="U13"/>
  <c r="S13"/>
  <c r="S12" s="1"/>
  <c r="R13"/>
  <c r="P13"/>
  <c r="O13"/>
  <c r="O12" s="1"/>
  <c r="M13"/>
  <c r="L13"/>
  <c r="J13"/>
  <c r="I13"/>
  <c r="F13" s="1"/>
  <c r="F12" s="1"/>
  <c r="G13"/>
  <c r="AP12"/>
  <c r="AN12"/>
  <c r="AJ12"/>
  <c r="AH12"/>
  <c r="AD12"/>
  <c r="AB12"/>
  <c r="X12"/>
  <c r="U12"/>
  <c r="L12"/>
  <c r="J12"/>
  <c r="AE15" i="15"/>
  <c r="AD15"/>
  <c r="AB15"/>
  <c r="AA15"/>
  <c r="Y15"/>
  <c r="X15"/>
  <c r="V15"/>
  <c r="U15"/>
  <c r="S15"/>
  <c r="R15"/>
  <c r="P15"/>
  <c r="O15"/>
  <c r="AE46"/>
  <c r="AD46"/>
  <c r="AB46"/>
  <c r="AA46"/>
  <c r="Y46"/>
  <c r="X46"/>
  <c r="V46"/>
  <c r="U46"/>
  <c r="S46"/>
  <c r="R46"/>
  <c r="P46"/>
  <c r="G46"/>
  <c r="G43"/>
  <c r="O46"/>
  <c r="G29"/>
  <c r="F29"/>
  <c r="N12"/>
  <c r="K12"/>
  <c r="G14"/>
  <c r="G45"/>
  <c r="P19"/>
  <c r="Q25"/>
  <c r="N25"/>
  <c r="K25"/>
  <c r="Q22"/>
  <c r="Q21"/>
  <c r="Q19"/>
  <c r="N19"/>
  <c r="N17"/>
  <c r="K22"/>
  <c r="K20"/>
  <c r="N22"/>
  <c r="O19"/>
  <c r="M19"/>
  <c r="AA22"/>
  <c r="AA25"/>
  <c r="G47"/>
  <c r="F47"/>
  <c r="AQ46"/>
  <c r="AP46"/>
  <c r="AN46"/>
  <c r="AM46"/>
  <c r="AK46"/>
  <c r="AJ46"/>
  <c r="AH46"/>
  <c r="AG46"/>
  <c r="M46"/>
  <c r="L46"/>
  <c r="J46"/>
  <c r="I46"/>
  <c r="F46"/>
  <c r="AQ45"/>
  <c r="AN45"/>
  <c r="AK45"/>
  <c r="AH45"/>
  <c r="AE45"/>
  <c r="AD45"/>
  <c r="AF45"/>
  <c r="AB45"/>
  <c r="Y45"/>
  <c r="X45"/>
  <c r="Z45"/>
  <c r="V45"/>
  <c r="S45"/>
  <c r="P45"/>
  <c r="O45"/>
  <c r="M45"/>
  <c r="J45"/>
  <c r="K45"/>
  <c r="I45"/>
  <c r="AQ44"/>
  <c r="AP44"/>
  <c r="AN44"/>
  <c r="AM44"/>
  <c r="AK44"/>
  <c r="AJ44"/>
  <c r="AH44"/>
  <c r="AG44"/>
  <c r="AE44"/>
  <c r="AD44"/>
  <c r="AB44"/>
  <c r="AA44"/>
  <c r="AC44"/>
  <c r="Y44"/>
  <c r="X44"/>
  <c r="V44"/>
  <c r="U44"/>
  <c r="W44"/>
  <c r="S44"/>
  <c r="R44"/>
  <c r="P44"/>
  <c r="O44"/>
  <c r="M44"/>
  <c r="L44"/>
  <c r="J44"/>
  <c r="I44"/>
  <c r="G44"/>
  <c r="AQ43"/>
  <c r="AN43"/>
  <c r="AK43"/>
  <c r="AH43"/>
  <c r="AE43"/>
  <c r="AD43"/>
  <c r="AF43"/>
  <c r="AB43"/>
  <c r="Y43"/>
  <c r="X43"/>
  <c r="Z43"/>
  <c r="V43"/>
  <c r="S43"/>
  <c r="P43"/>
  <c r="O43"/>
  <c r="M43"/>
  <c r="J43"/>
  <c r="K43"/>
  <c r="I43"/>
  <c r="G33"/>
  <c r="F33"/>
  <c r="G32"/>
  <c r="F32"/>
  <c r="G31"/>
  <c r="F31"/>
  <c r="AQ30"/>
  <c r="AP30"/>
  <c r="AN30"/>
  <c r="AM30"/>
  <c r="AK30"/>
  <c r="AJ30"/>
  <c r="AH30"/>
  <c r="AG30"/>
  <c r="AE30"/>
  <c r="AD30"/>
  <c r="AB30"/>
  <c r="AA30"/>
  <c r="Y30"/>
  <c r="X30"/>
  <c r="V30"/>
  <c r="U30"/>
  <c r="S30"/>
  <c r="R30"/>
  <c r="P30"/>
  <c r="O30"/>
  <c r="M30"/>
  <c r="L30"/>
  <c r="J30"/>
  <c r="I30"/>
  <c r="G30"/>
  <c r="F30"/>
  <c r="G28"/>
  <c r="F28"/>
  <c r="G27"/>
  <c r="F27"/>
  <c r="AQ26"/>
  <c r="AP26"/>
  <c r="AN26"/>
  <c r="AM26"/>
  <c r="AK26"/>
  <c r="AJ26"/>
  <c r="AH26"/>
  <c r="AG26"/>
  <c r="AE26"/>
  <c r="AD26"/>
  <c r="AB26"/>
  <c r="AA26"/>
  <c r="Y26"/>
  <c r="X26"/>
  <c r="V26"/>
  <c r="U26"/>
  <c r="S26"/>
  <c r="R26"/>
  <c r="P26"/>
  <c r="O26"/>
  <c r="M26"/>
  <c r="L26"/>
  <c r="J26"/>
  <c r="I26"/>
  <c r="G26"/>
  <c r="F26"/>
  <c r="G25"/>
  <c r="F25"/>
  <c r="G24"/>
  <c r="F24"/>
  <c r="H24"/>
  <c r="AQ23"/>
  <c r="AR23"/>
  <c r="AP23"/>
  <c r="AN23"/>
  <c r="AO23"/>
  <c r="AM23"/>
  <c r="AK23"/>
  <c r="AJ23"/>
  <c r="AL23"/>
  <c r="AH23"/>
  <c r="AI23"/>
  <c r="AG23"/>
  <c r="AE23"/>
  <c r="AD23"/>
  <c r="AF23"/>
  <c r="AB23"/>
  <c r="AA23"/>
  <c r="AC23"/>
  <c r="Y23"/>
  <c r="X23"/>
  <c r="Z23"/>
  <c r="V23"/>
  <c r="W23"/>
  <c r="U23"/>
  <c r="S23"/>
  <c r="R23"/>
  <c r="T23"/>
  <c r="P23"/>
  <c r="Q23"/>
  <c r="O23"/>
  <c r="M23"/>
  <c r="L23"/>
  <c r="N23"/>
  <c r="J23"/>
  <c r="K23"/>
  <c r="I23"/>
  <c r="G23"/>
  <c r="F23"/>
  <c r="H23"/>
  <c r="AA45"/>
  <c r="AA43"/>
  <c r="AC43"/>
  <c r="G22"/>
  <c r="H22"/>
  <c r="F22"/>
  <c r="G21"/>
  <c r="F21"/>
  <c r="AQ20"/>
  <c r="AP20"/>
  <c r="AN20"/>
  <c r="AO20"/>
  <c r="AM20"/>
  <c r="AK20"/>
  <c r="AJ20"/>
  <c r="AL20"/>
  <c r="AH20"/>
  <c r="AI20"/>
  <c r="AG20"/>
  <c r="AE20"/>
  <c r="AD20"/>
  <c r="AF20"/>
  <c r="AB20"/>
  <c r="AA20"/>
  <c r="AC20"/>
  <c r="Y20"/>
  <c r="X20"/>
  <c r="Z20"/>
  <c r="V20"/>
  <c r="U20"/>
  <c r="W20"/>
  <c r="S20"/>
  <c r="R20"/>
  <c r="T20"/>
  <c r="P20"/>
  <c r="Q20"/>
  <c r="O20"/>
  <c r="M20"/>
  <c r="L20"/>
  <c r="N20"/>
  <c r="J20"/>
  <c r="I20"/>
  <c r="G20"/>
  <c r="F20"/>
  <c r="AP19"/>
  <c r="AP45"/>
  <c r="AM19"/>
  <c r="AM45"/>
  <c r="AM43"/>
  <c r="AJ19"/>
  <c r="AJ45"/>
  <c r="AG19"/>
  <c r="AG45"/>
  <c r="AG43"/>
  <c r="U19"/>
  <c r="U45"/>
  <c r="U43"/>
  <c r="R19"/>
  <c r="R45"/>
  <c r="L45"/>
  <c r="G19"/>
  <c r="G18"/>
  <c r="G17"/>
  <c r="F18"/>
  <c r="M17"/>
  <c r="L17"/>
  <c r="J17"/>
  <c r="I17"/>
  <c r="AQ16"/>
  <c r="AP16"/>
  <c r="AN16"/>
  <c r="AM16"/>
  <c r="AK16"/>
  <c r="AJ16"/>
  <c r="AH16"/>
  <c r="AG16"/>
  <c r="AE16"/>
  <c r="AD16"/>
  <c r="AB16"/>
  <c r="AA16"/>
  <c r="Y16"/>
  <c r="X16"/>
  <c r="V16"/>
  <c r="U16"/>
  <c r="S16"/>
  <c r="R16"/>
  <c r="P16"/>
  <c r="O16"/>
  <c r="M16"/>
  <c r="L16"/>
  <c r="J16"/>
  <c r="I16"/>
  <c r="G16"/>
  <c r="AQ15"/>
  <c r="AP15"/>
  <c r="AN15"/>
  <c r="AM15"/>
  <c r="AK15"/>
  <c r="AJ15"/>
  <c r="AH15"/>
  <c r="AG15"/>
  <c r="M15"/>
  <c r="L15"/>
  <c r="J15"/>
  <c r="I15"/>
  <c r="F15"/>
  <c r="AQ14"/>
  <c r="AR14"/>
  <c r="AP14"/>
  <c r="AN14"/>
  <c r="AM14"/>
  <c r="AO14"/>
  <c r="AK14"/>
  <c r="AL14"/>
  <c r="AJ14"/>
  <c r="AH14"/>
  <c r="AG14"/>
  <c r="AI14"/>
  <c r="AE14"/>
  <c r="AF14"/>
  <c r="AD14"/>
  <c r="AB14"/>
  <c r="AA14"/>
  <c r="AC14"/>
  <c r="Y14"/>
  <c r="Z14"/>
  <c r="X14"/>
  <c r="V14"/>
  <c r="U14"/>
  <c r="W14"/>
  <c r="S14"/>
  <c r="T14"/>
  <c r="R14"/>
  <c r="P14"/>
  <c r="O14"/>
  <c r="M14"/>
  <c r="N14"/>
  <c r="L14"/>
  <c r="J14"/>
  <c r="I14"/>
  <c r="K14"/>
  <c r="AQ13"/>
  <c r="AP13"/>
  <c r="AR12"/>
  <c r="AN13"/>
  <c r="AO12"/>
  <c r="AM13"/>
  <c r="AK13"/>
  <c r="AJ13"/>
  <c r="AL12"/>
  <c r="AH13"/>
  <c r="AI12"/>
  <c r="AG13"/>
  <c r="AE13"/>
  <c r="AD13"/>
  <c r="AF12"/>
  <c r="AB13"/>
  <c r="AA13"/>
  <c r="AC13"/>
  <c r="Y13"/>
  <c r="X13"/>
  <c r="Z12"/>
  <c r="V13"/>
  <c r="U13"/>
  <c r="W13"/>
  <c r="S13"/>
  <c r="R13"/>
  <c r="P13"/>
  <c r="O13"/>
  <c r="M13"/>
  <c r="L13"/>
  <c r="J13"/>
  <c r="I13"/>
  <c r="F13"/>
  <c r="AQ12"/>
  <c r="AP12"/>
  <c r="AN12"/>
  <c r="AM12"/>
  <c r="AK12"/>
  <c r="AJ12"/>
  <c r="AH12"/>
  <c r="AG12"/>
  <c r="AE12"/>
  <c r="AD12"/>
  <c r="AB12"/>
  <c r="AA12"/>
  <c r="Y12"/>
  <c r="X12"/>
  <c r="V12"/>
  <c r="U12"/>
  <c r="S12"/>
  <c r="R12"/>
  <c r="P12"/>
  <c r="O12"/>
  <c r="M12"/>
  <c r="L12"/>
  <c r="J12"/>
  <c r="I12"/>
  <c r="L58" i="9"/>
  <c r="F58"/>
  <c r="F13"/>
  <c r="AP13"/>
  <c r="AQ58"/>
  <c r="AN58"/>
  <c r="AK58"/>
  <c r="AJ58"/>
  <c r="AL58"/>
  <c r="AH58"/>
  <c r="AE58"/>
  <c r="AD58"/>
  <c r="AF58"/>
  <c r="AB58"/>
  <c r="AC58"/>
  <c r="AA58"/>
  <c r="Y58"/>
  <c r="X58"/>
  <c r="Z58"/>
  <c r="V58"/>
  <c r="S58"/>
  <c r="P58"/>
  <c r="M58"/>
  <c r="J58"/>
  <c r="K58"/>
  <c r="I58"/>
  <c r="AQ57"/>
  <c r="AN57"/>
  <c r="AM57"/>
  <c r="AO57"/>
  <c r="AK57"/>
  <c r="AL57"/>
  <c r="AJ57"/>
  <c r="AH57"/>
  <c r="AG57"/>
  <c r="AI57"/>
  <c r="AE57"/>
  <c r="AF57"/>
  <c r="AD57"/>
  <c r="AB57"/>
  <c r="AA57"/>
  <c r="AC57"/>
  <c r="Y57"/>
  <c r="Z57"/>
  <c r="X57"/>
  <c r="V57"/>
  <c r="W57"/>
  <c r="U57"/>
  <c r="S57"/>
  <c r="T57"/>
  <c r="R57"/>
  <c r="P57"/>
  <c r="Q57"/>
  <c r="O57"/>
  <c r="M57"/>
  <c r="N57"/>
  <c r="L57"/>
  <c r="J57"/>
  <c r="I57"/>
  <c r="G57"/>
  <c r="AQ56"/>
  <c r="AN56"/>
  <c r="AK56"/>
  <c r="AJ56"/>
  <c r="AL56"/>
  <c r="AH56"/>
  <c r="AE56"/>
  <c r="AD56"/>
  <c r="AF56"/>
  <c r="AB56"/>
  <c r="AC56"/>
  <c r="AA56"/>
  <c r="Y56"/>
  <c r="Z56"/>
  <c r="X56"/>
  <c r="V56"/>
  <c r="S56"/>
  <c r="P56"/>
  <c r="M56"/>
  <c r="J56"/>
  <c r="K56"/>
  <c r="I56"/>
  <c r="G37"/>
  <c r="F37"/>
  <c r="G36"/>
  <c r="F36"/>
  <c r="G35"/>
  <c r="F35"/>
  <c r="G34"/>
  <c r="F34"/>
  <c r="G33"/>
  <c r="F33"/>
  <c r="AQ32"/>
  <c r="AR32"/>
  <c r="AP32"/>
  <c r="AN32"/>
  <c r="AO32"/>
  <c r="AM32"/>
  <c r="AK32"/>
  <c r="AL32"/>
  <c r="AJ32"/>
  <c r="AH32"/>
  <c r="AG32"/>
  <c r="AI32"/>
  <c r="AE32"/>
  <c r="AD32"/>
  <c r="AB32"/>
  <c r="AA32"/>
  <c r="Y32"/>
  <c r="X32"/>
  <c r="V32"/>
  <c r="U32"/>
  <c r="S32"/>
  <c r="R32"/>
  <c r="P32"/>
  <c r="O32"/>
  <c r="M32"/>
  <c r="L32"/>
  <c r="J32"/>
  <c r="I32"/>
  <c r="G32"/>
  <c r="F32"/>
  <c r="AR27"/>
  <c r="AO27"/>
  <c r="AL27"/>
  <c r="AI27"/>
  <c r="AF27"/>
  <c r="AC27"/>
  <c r="Z27"/>
  <c r="W27"/>
  <c r="T27"/>
  <c r="Q27"/>
  <c r="N27"/>
  <c r="K27"/>
  <c r="G27"/>
  <c r="H27"/>
  <c r="F27"/>
  <c r="W26"/>
  <c r="T26"/>
  <c r="N26"/>
  <c r="G26"/>
  <c r="F26"/>
  <c r="H26"/>
  <c r="AQ25"/>
  <c r="AR25"/>
  <c r="AP25"/>
  <c r="AN25"/>
  <c r="AM25"/>
  <c r="AO25"/>
  <c r="AK25"/>
  <c r="AL25"/>
  <c r="AJ25"/>
  <c r="AH25"/>
  <c r="AG25"/>
  <c r="AI25"/>
  <c r="AE25"/>
  <c r="AF25"/>
  <c r="AD25"/>
  <c r="AB25"/>
  <c r="AA25"/>
  <c r="AC25"/>
  <c r="Y25"/>
  <c r="Z25"/>
  <c r="X25"/>
  <c r="V25"/>
  <c r="U25"/>
  <c r="W25"/>
  <c r="S25"/>
  <c r="T25"/>
  <c r="R25"/>
  <c r="P25"/>
  <c r="O25"/>
  <c r="Q25"/>
  <c r="M25"/>
  <c r="N25"/>
  <c r="L25"/>
  <c r="J25"/>
  <c r="I25"/>
  <c r="K25"/>
  <c r="G25"/>
  <c r="H25"/>
  <c r="F25"/>
  <c r="AR24"/>
  <c r="AP24"/>
  <c r="AP58"/>
  <c r="AO24"/>
  <c r="AL24"/>
  <c r="AI24"/>
  <c r="AF24"/>
  <c r="AC24"/>
  <c r="Z24"/>
  <c r="W24"/>
  <c r="T24"/>
  <c r="Q24"/>
  <c r="N24"/>
  <c r="K24"/>
  <c r="G24"/>
  <c r="H24"/>
  <c r="F24"/>
  <c r="AR23"/>
  <c r="AP23"/>
  <c r="AP57"/>
  <c r="AO23"/>
  <c r="AL23"/>
  <c r="AI23"/>
  <c r="AF23"/>
  <c r="AC23"/>
  <c r="Z23"/>
  <c r="W23"/>
  <c r="T23"/>
  <c r="Q23"/>
  <c r="N23"/>
  <c r="G23"/>
  <c r="F23"/>
  <c r="H23"/>
  <c r="AQ22"/>
  <c r="AR22"/>
  <c r="AP22"/>
  <c r="AN22"/>
  <c r="AM22"/>
  <c r="AO22"/>
  <c r="AK22"/>
  <c r="AL22"/>
  <c r="AJ22"/>
  <c r="AH22"/>
  <c r="AG22"/>
  <c r="AI22"/>
  <c r="AE22"/>
  <c r="AF22"/>
  <c r="AD22"/>
  <c r="AB22"/>
  <c r="AA22"/>
  <c r="AC22"/>
  <c r="Y22"/>
  <c r="Z22"/>
  <c r="X22"/>
  <c r="V22"/>
  <c r="U22"/>
  <c r="W22"/>
  <c r="S22"/>
  <c r="T22"/>
  <c r="R22"/>
  <c r="P22"/>
  <c r="O22"/>
  <c r="Q22"/>
  <c r="M22"/>
  <c r="N22"/>
  <c r="L22"/>
  <c r="J22"/>
  <c r="I22"/>
  <c r="K22"/>
  <c r="G22"/>
  <c r="H22"/>
  <c r="F22"/>
  <c r="AO19"/>
  <c r="AM19"/>
  <c r="AM58"/>
  <c r="AM56"/>
  <c r="AL19"/>
  <c r="AG19"/>
  <c r="AG58"/>
  <c r="AG56"/>
  <c r="AC19"/>
  <c r="Z19"/>
  <c r="U19"/>
  <c r="U58"/>
  <c r="U56"/>
  <c r="R19"/>
  <c r="T19"/>
  <c r="O19"/>
  <c r="O58"/>
  <c r="O56"/>
  <c r="L19"/>
  <c r="N19"/>
  <c r="G19"/>
  <c r="G18"/>
  <c r="F18"/>
  <c r="AQ17"/>
  <c r="AP17"/>
  <c r="AN17"/>
  <c r="AM17"/>
  <c r="AO17"/>
  <c r="AK17"/>
  <c r="AL17"/>
  <c r="AJ17"/>
  <c r="AH17"/>
  <c r="AG17"/>
  <c r="AI17"/>
  <c r="AE17"/>
  <c r="AF17"/>
  <c r="AD17"/>
  <c r="AB17"/>
  <c r="AA17"/>
  <c r="AC17"/>
  <c r="Y17"/>
  <c r="Z17"/>
  <c r="X17"/>
  <c r="V17"/>
  <c r="U17"/>
  <c r="W17"/>
  <c r="S17"/>
  <c r="T17"/>
  <c r="R17"/>
  <c r="P17"/>
  <c r="O17"/>
  <c r="Q17"/>
  <c r="M17"/>
  <c r="N17"/>
  <c r="L17"/>
  <c r="J17"/>
  <c r="I17"/>
  <c r="G17"/>
  <c r="N16"/>
  <c r="G16"/>
  <c r="F16"/>
  <c r="H16"/>
  <c r="G15"/>
  <c r="F15"/>
  <c r="M14"/>
  <c r="N14"/>
  <c r="L14"/>
  <c r="G14"/>
  <c r="F14"/>
  <c r="H14"/>
  <c r="AQ13"/>
  <c r="AR13"/>
  <c r="AN13"/>
  <c r="AM13"/>
  <c r="AO13"/>
  <c r="AK13"/>
  <c r="AL13"/>
  <c r="AJ13"/>
  <c r="AH13"/>
  <c r="AG13"/>
  <c r="AI13"/>
  <c r="AE13"/>
  <c r="AF13"/>
  <c r="AD13"/>
  <c r="AB13"/>
  <c r="AA13"/>
  <c r="AC13"/>
  <c r="Y13"/>
  <c r="Z13"/>
  <c r="X13"/>
  <c r="V13"/>
  <c r="U13"/>
  <c r="W13"/>
  <c r="S13"/>
  <c r="T13"/>
  <c r="R13"/>
  <c r="P13"/>
  <c r="O13"/>
  <c r="Q13"/>
  <c r="M13"/>
  <c r="N13"/>
  <c r="L13"/>
  <c r="J13"/>
  <c r="I13"/>
  <c r="G13"/>
  <c r="AQ12"/>
  <c r="AP12"/>
  <c r="AR12"/>
  <c r="AN12"/>
  <c r="AO12"/>
  <c r="AM12"/>
  <c r="AK12"/>
  <c r="AJ12"/>
  <c r="AL12"/>
  <c r="AH12"/>
  <c r="AI12"/>
  <c r="AG12"/>
  <c r="AE12"/>
  <c r="AD12"/>
  <c r="AF12"/>
  <c r="AB12"/>
  <c r="AC12"/>
  <c r="AA12"/>
  <c r="Y12"/>
  <c r="X12"/>
  <c r="Z12"/>
  <c r="V12"/>
  <c r="W12"/>
  <c r="U12"/>
  <c r="S12"/>
  <c r="R12"/>
  <c r="T12"/>
  <c r="P12"/>
  <c r="Q12"/>
  <c r="O12"/>
  <c r="M12"/>
  <c r="L12"/>
  <c r="N12"/>
  <c r="J12"/>
  <c r="I12"/>
  <c r="F12"/>
  <c r="G12"/>
  <c r="H12"/>
  <c r="AQ11"/>
  <c r="AP11"/>
  <c r="AR11"/>
  <c r="AN11"/>
  <c r="AO11"/>
  <c r="AM11"/>
  <c r="AK11"/>
  <c r="AJ11"/>
  <c r="AL11"/>
  <c r="AH11"/>
  <c r="AI11"/>
  <c r="AG11"/>
  <c r="AE11"/>
  <c r="AD11"/>
  <c r="AF11"/>
  <c r="AB11"/>
  <c r="AC11"/>
  <c r="AA11"/>
  <c r="Y11"/>
  <c r="X11"/>
  <c r="Z11"/>
  <c r="V11"/>
  <c r="W11"/>
  <c r="U11"/>
  <c r="S11"/>
  <c r="R11"/>
  <c r="T11"/>
  <c r="P11"/>
  <c r="Q11"/>
  <c r="O11"/>
  <c r="M11"/>
  <c r="L11"/>
  <c r="N11"/>
  <c r="J11"/>
  <c r="K11"/>
  <c r="I11"/>
  <c r="G11"/>
  <c r="Q56"/>
  <c r="W56"/>
  <c r="AO56"/>
  <c r="AI58"/>
  <c r="AR58"/>
  <c r="AP56"/>
  <c r="F57"/>
  <c r="F11"/>
  <c r="H11"/>
  <c r="H13"/>
  <c r="AI56"/>
  <c r="AR56"/>
  <c r="AR57"/>
  <c r="Q58"/>
  <c r="W58"/>
  <c r="AO58"/>
  <c r="K13"/>
  <c r="R58"/>
  <c r="F19"/>
  <c r="F17"/>
  <c r="H17"/>
  <c r="Q19"/>
  <c r="W19"/>
  <c r="AI19"/>
  <c r="G58"/>
  <c r="L56"/>
  <c r="N58"/>
  <c r="H57"/>
  <c r="H19"/>
  <c r="G56"/>
  <c r="R56"/>
  <c r="T56"/>
  <c r="T58"/>
  <c r="H58"/>
  <c r="F56"/>
  <c r="H56"/>
  <c r="N56"/>
  <c r="H20" i="15"/>
  <c r="T45"/>
  <c r="R43"/>
  <c r="T43"/>
  <c r="W43"/>
  <c r="AI43"/>
  <c r="AO43"/>
  <c r="AC45"/>
  <c r="N45"/>
  <c r="F45"/>
  <c r="L43"/>
  <c r="N43"/>
  <c r="AL45"/>
  <c r="AJ43"/>
  <c r="AL43"/>
  <c r="AR45"/>
  <c r="AP43"/>
  <c r="AR43"/>
  <c r="W45"/>
  <c r="AI45"/>
  <c r="AO45"/>
  <c r="G13"/>
  <c r="H13"/>
  <c r="F14"/>
  <c r="F12"/>
  <c r="G15"/>
  <c r="G12"/>
  <c r="F16"/>
  <c r="F19"/>
  <c r="F17"/>
  <c r="H17"/>
  <c r="H45"/>
  <c r="H19"/>
  <c r="Q14"/>
  <c r="H25"/>
  <c r="Q45"/>
  <c r="Q13"/>
  <c r="Q44"/>
  <c r="Q43"/>
  <c r="F44"/>
  <c r="H44"/>
  <c r="AC12"/>
  <c r="H14"/>
  <c r="F43"/>
  <c r="H12"/>
  <c r="Q12"/>
  <c r="H43"/>
  <c r="AR26" i="19" l="1"/>
  <c r="AK71"/>
  <c r="G13"/>
  <c r="H24"/>
  <c r="I68"/>
  <c r="R52"/>
  <c r="R64" s="1"/>
  <c r="R16"/>
  <c r="T16" s="1"/>
  <c r="AM13"/>
  <c r="AM71" s="1"/>
  <c r="AM16"/>
  <c r="AO16" s="1"/>
  <c r="AC31"/>
  <c r="AC78" s="1"/>
  <c r="AC82"/>
  <c r="J49"/>
  <c r="J63"/>
  <c r="AF52"/>
  <c r="AF64" s="1"/>
  <c r="AE64"/>
  <c r="AE61" s="1"/>
  <c r="AF61" s="1"/>
  <c r="P13"/>
  <c r="P71" s="1"/>
  <c r="P68" s="1"/>
  <c r="Q68" s="1"/>
  <c r="P16"/>
  <c r="AJ13"/>
  <c r="AJ71" s="1"/>
  <c r="AJ68" s="1"/>
  <c r="AJ16"/>
  <c r="AL16" s="1"/>
  <c r="Z31"/>
  <c r="Z78" s="1"/>
  <c r="Z82"/>
  <c r="I63"/>
  <c r="I61" s="1"/>
  <c r="G64"/>
  <c r="J64"/>
  <c r="O13"/>
  <c r="O71" s="1"/>
  <c r="O16"/>
  <c r="W19"/>
  <c r="U16"/>
  <c r="W16" s="1"/>
  <c r="AG52"/>
  <c r="AG64" s="1"/>
  <c r="AG16"/>
  <c r="AI16" s="1"/>
  <c r="W31"/>
  <c r="W78" s="1"/>
  <c r="W82"/>
  <c r="AP52"/>
  <c r="AP64" s="1"/>
  <c r="AP61" s="1"/>
  <c r="AP16"/>
  <c r="AR16" s="1"/>
  <c r="T31"/>
  <c r="T78" s="1"/>
  <c r="T82"/>
  <c r="O68"/>
  <c r="AI61"/>
  <c r="M13"/>
  <c r="M71" s="1"/>
  <c r="AI21"/>
  <c r="M61"/>
  <c r="Y61"/>
  <c r="AG61"/>
  <c r="G53"/>
  <c r="N19"/>
  <c r="T19"/>
  <c r="T21"/>
  <c r="AF21"/>
  <c r="F36"/>
  <c r="L61"/>
  <c r="R61"/>
  <c r="T61" s="1"/>
  <c r="X61"/>
  <c r="AK61"/>
  <c r="AQ61"/>
  <c r="AA52"/>
  <c r="AA64" s="1"/>
  <c r="F53"/>
  <c r="AM68"/>
  <c r="AO68" s="1"/>
  <c r="J68"/>
  <c r="G36"/>
  <c r="AF13"/>
  <c r="AF71" s="1"/>
  <c r="AD71"/>
  <c r="V49"/>
  <c r="Z13"/>
  <c r="Z71" s="1"/>
  <c r="Y71"/>
  <c r="X68"/>
  <c r="AE68"/>
  <c r="AH49"/>
  <c r="AF51"/>
  <c r="AF63" s="1"/>
  <c r="W51"/>
  <c r="W63" s="1"/>
  <c r="L68"/>
  <c r="AK10"/>
  <c r="AK70"/>
  <c r="V10"/>
  <c r="V70"/>
  <c r="V68" s="1"/>
  <c r="S49"/>
  <c r="AE49"/>
  <c r="AD49"/>
  <c r="AF12"/>
  <c r="AF70" s="1"/>
  <c r="AD70"/>
  <c r="F70" s="1"/>
  <c r="AR12"/>
  <c r="AR70" s="1"/>
  <c r="AP70"/>
  <c r="AP68" s="1"/>
  <c r="AR68" s="1"/>
  <c r="M68"/>
  <c r="X10"/>
  <c r="W12"/>
  <c r="W70" s="1"/>
  <c r="Q13"/>
  <c r="Q71" s="1"/>
  <c r="Y49"/>
  <c r="P52"/>
  <c r="T53"/>
  <c r="N21"/>
  <c r="Z26"/>
  <c r="Q12"/>
  <c r="Q70" s="1"/>
  <c r="F14"/>
  <c r="AL21"/>
  <c r="W26"/>
  <c r="L10"/>
  <c r="G15"/>
  <c r="AB10"/>
  <c r="Q21"/>
  <c r="W21"/>
  <c r="F23"/>
  <c r="F21" s="1"/>
  <c r="AA13"/>
  <c r="N26"/>
  <c r="AF26"/>
  <c r="Q51"/>
  <c r="Q63" s="1"/>
  <c r="AI51"/>
  <c r="AI63" s="1"/>
  <c r="AO51"/>
  <c r="AO63" s="1"/>
  <c r="AI12"/>
  <c r="AI70" s="1"/>
  <c r="K13"/>
  <c r="K71" s="1"/>
  <c r="AG13"/>
  <c r="AM52"/>
  <c r="AA12"/>
  <c r="AA70" s="1"/>
  <c r="AP10"/>
  <c r="U13"/>
  <c r="AL13"/>
  <c r="AL71" s="1"/>
  <c r="AR13"/>
  <c r="AR71" s="1"/>
  <c r="AE10"/>
  <c r="M16"/>
  <c r="N16" s="1"/>
  <c r="G19"/>
  <c r="G16" s="1"/>
  <c r="Q19"/>
  <c r="AI19"/>
  <c r="AA21"/>
  <c r="AC21" s="1"/>
  <c r="AA26"/>
  <c r="AC26" s="1"/>
  <c r="AA51"/>
  <c r="K52"/>
  <c r="K64" s="1"/>
  <c r="AC52"/>
  <c r="AC64" s="1"/>
  <c r="AQ49"/>
  <c r="AC53"/>
  <c r="J10"/>
  <c r="AD10"/>
  <c r="S10"/>
  <c r="AQ10"/>
  <c r="AR10" s="1"/>
  <c r="AH10"/>
  <c r="T52"/>
  <c r="T64" s="1"/>
  <c r="AJ10"/>
  <c r="M49"/>
  <c r="R49"/>
  <c r="Z52"/>
  <c r="Z64" s="1"/>
  <c r="I49"/>
  <c r="H28"/>
  <c r="F26"/>
  <c r="H26" s="1"/>
  <c r="AN10"/>
  <c r="AN49"/>
  <c r="G12"/>
  <c r="G21"/>
  <c r="AR52"/>
  <c r="AR64" s="1"/>
  <c r="AK49"/>
  <c r="H35"/>
  <c r="H82" s="1"/>
  <c r="AG49"/>
  <c r="AI52"/>
  <c r="AI64" s="1"/>
  <c r="N52"/>
  <c r="N64" s="1"/>
  <c r="AP49"/>
  <c r="O10"/>
  <c r="F19"/>
  <c r="F16" s="1"/>
  <c r="O52"/>
  <c r="I10"/>
  <c r="U10"/>
  <c r="Y10"/>
  <c r="N13"/>
  <c r="N71" s="1"/>
  <c r="R13"/>
  <c r="G14"/>
  <c r="H14" s="1"/>
  <c r="L49"/>
  <c r="X49"/>
  <c r="AB49"/>
  <c r="U52"/>
  <c r="U64" s="1"/>
  <c r="U61" s="1"/>
  <c r="W61" s="1"/>
  <c r="AJ52"/>
  <c r="AK49" i="18"/>
  <c r="AO26"/>
  <c r="T26"/>
  <c r="N26"/>
  <c r="AC26"/>
  <c r="Q21"/>
  <c r="AA51"/>
  <c r="AF26"/>
  <c r="Z26"/>
  <c r="AL21"/>
  <c r="N21"/>
  <c r="U13"/>
  <c r="AC24"/>
  <c r="W13"/>
  <c r="T14"/>
  <c r="Z14"/>
  <c r="G15"/>
  <c r="T21"/>
  <c r="AF13"/>
  <c r="W14"/>
  <c r="AI21"/>
  <c r="AO21"/>
  <c r="AJ13"/>
  <c r="AJ10" s="1"/>
  <c r="W19"/>
  <c r="W21"/>
  <c r="W53"/>
  <c r="AC23"/>
  <c r="AI12"/>
  <c r="AR52"/>
  <c r="Y10"/>
  <c r="AI51"/>
  <c r="V49"/>
  <c r="Z13"/>
  <c r="AI19"/>
  <c r="AC29"/>
  <c r="AF12"/>
  <c r="G31"/>
  <c r="G36"/>
  <c r="AF51"/>
  <c r="AC51"/>
  <c r="F12"/>
  <c r="H28"/>
  <c r="AM49"/>
  <c r="F51"/>
  <c r="AK10"/>
  <c r="P13"/>
  <c r="AF21"/>
  <c r="G12"/>
  <c r="Q12"/>
  <c r="AC12"/>
  <c r="K13"/>
  <c r="G14"/>
  <c r="F15"/>
  <c r="U10"/>
  <c r="T52"/>
  <c r="AL52"/>
  <c r="Z21"/>
  <c r="S49"/>
  <c r="Y49"/>
  <c r="AD49"/>
  <c r="AE49"/>
  <c r="G53"/>
  <c r="AL13"/>
  <c r="AL10" s="1"/>
  <c r="I49"/>
  <c r="AO13"/>
  <c r="AO10" s="1"/>
  <c r="F31"/>
  <c r="F36"/>
  <c r="AF52"/>
  <c r="AO52"/>
  <c r="R49"/>
  <c r="AA52"/>
  <c r="AA49" s="1"/>
  <c r="I10"/>
  <c r="S10"/>
  <c r="AD10"/>
  <c r="AE10"/>
  <c r="F14"/>
  <c r="Q19"/>
  <c r="G51"/>
  <c r="F53"/>
  <c r="AJ49"/>
  <c r="W12"/>
  <c r="V10"/>
  <c r="AA13"/>
  <c r="AA10" s="1"/>
  <c r="AM10"/>
  <c r="M16"/>
  <c r="N16" s="1"/>
  <c r="G19"/>
  <c r="G16" s="1"/>
  <c r="AH49"/>
  <c r="AH10"/>
  <c r="AQ10"/>
  <c r="N19"/>
  <c r="T19"/>
  <c r="K21"/>
  <c r="G21"/>
  <c r="W51"/>
  <c r="L49"/>
  <c r="Z52"/>
  <c r="AQ49"/>
  <c r="W52"/>
  <c r="U49"/>
  <c r="F21"/>
  <c r="H24"/>
  <c r="N52"/>
  <c r="G52"/>
  <c r="M49"/>
  <c r="AI52"/>
  <c r="AG49"/>
  <c r="H29"/>
  <c r="AP49"/>
  <c r="L10"/>
  <c r="P10"/>
  <c r="X10"/>
  <c r="AB10"/>
  <c r="AN10"/>
  <c r="O13"/>
  <c r="O10" s="1"/>
  <c r="F19"/>
  <c r="F16" s="1"/>
  <c r="P49"/>
  <c r="X49"/>
  <c r="AN49"/>
  <c r="O52"/>
  <c r="O49" s="1"/>
  <c r="R13"/>
  <c r="T13" s="1"/>
  <c r="AP13"/>
  <c r="AR13" s="1"/>
  <c r="AR10" s="1"/>
  <c r="AB49"/>
  <c r="J10"/>
  <c r="M13"/>
  <c r="AG13"/>
  <c r="AA21"/>
  <c r="AC21" s="1"/>
  <c r="J49"/>
  <c r="F44" i="16"/>
  <c r="Z23"/>
  <c r="H23"/>
  <c r="H25"/>
  <c r="AR14"/>
  <c r="AR12" s="1"/>
  <c r="AM12"/>
  <c r="AO20"/>
  <c r="AC14"/>
  <c r="AG12"/>
  <c r="AF43"/>
  <c r="AF14"/>
  <c r="AF12" s="1"/>
  <c r="AC44"/>
  <c r="H13"/>
  <c r="Z20"/>
  <c r="Z19" s="1"/>
  <c r="Z45"/>
  <c r="Z43"/>
  <c r="Z14"/>
  <c r="W20"/>
  <c r="H22"/>
  <c r="H20"/>
  <c r="T20"/>
  <c r="W14"/>
  <c r="N45"/>
  <c r="M43"/>
  <c r="N43" s="1"/>
  <c r="O43"/>
  <c r="H44"/>
  <c r="AC45"/>
  <c r="AJ43"/>
  <c r="AL45"/>
  <c r="AP43"/>
  <c r="AR43" s="1"/>
  <c r="AR45"/>
  <c r="AL43"/>
  <c r="W45"/>
  <c r="AI45"/>
  <c r="AO45"/>
  <c r="P45"/>
  <c r="R45"/>
  <c r="F45" s="1"/>
  <c r="F43" s="1"/>
  <c r="Q13"/>
  <c r="AC13"/>
  <c r="AC12" s="1"/>
  <c r="K14"/>
  <c r="AI14"/>
  <c r="AI12" s="1"/>
  <c r="AO14"/>
  <c r="AO12" s="1"/>
  <c r="I12"/>
  <c r="K12" s="1"/>
  <c r="M12"/>
  <c r="N12" s="1"/>
  <c r="V12"/>
  <c r="Y12"/>
  <c r="Z12" s="1"/>
  <c r="P14"/>
  <c r="G19"/>
  <c r="G45"/>
  <c r="AK68" i="19" l="1"/>
  <c r="AL68" s="1"/>
  <c r="AL52"/>
  <c r="AL64" s="1"/>
  <c r="AJ64"/>
  <c r="AJ61" s="1"/>
  <c r="O49"/>
  <c r="O64"/>
  <c r="O61" s="1"/>
  <c r="AO52"/>
  <c r="AO64" s="1"/>
  <c r="AM64"/>
  <c r="AM61" s="1"/>
  <c r="AO61" s="1"/>
  <c r="P49"/>
  <c r="Q49" s="1"/>
  <c r="P64"/>
  <c r="P61" s="1"/>
  <c r="Q61" s="1"/>
  <c r="AA49"/>
  <c r="AA63"/>
  <c r="AA61" s="1"/>
  <c r="AC61" s="1"/>
  <c r="AL61"/>
  <c r="N61"/>
  <c r="AM10"/>
  <c r="K68"/>
  <c r="AR61"/>
  <c r="H21"/>
  <c r="P10"/>
  <c r="G70"/>
  <c r="G68" s="1"/>
  <c r="Z61"/>
  <c r="Q16"/>
  <c r="J61"/>
  <c r="K61" s="1"/>
  <c r="M10"/>
  <c r="N10" s="1"/>
  <c r="K49"/>
  <c r="AO13"/>
  <c r="AO71" s="1"/>
  <c r="F51"/>
  <c r="F63" s="1"/>
  <c r="H63" s="1"/>
  <c r="AL10"/>
  <c r="AI49"/>
  <c r="AD68"/>
  <c r="AF68" s="1"/>
  <c r="Y68"/>
  <c r="Z68" s="1"/>
  <c r="Q10"/>
  <c r="T13"/>
  <c r="T71" s="1"/>
  <c r="R71"/>
  <c r="AI13"/>
  <c r="AI71" s="1"/>
  <c r="AG71"/>
  <c r="AG68" s="1"/>
  <c r="AI68" s="1"/>
  <c r="W13"/>
  <c r="W71" s="1"/>
  <c r="U71"/>
  <c r="U68" s="1"/>
  <c r="AC13"/>
  <c r="AC71" s="1"/>
  <c r="AA71"/>
  <c r="AA68" s="1"/>
  <c r="AC68" s="1"/>
  <c r="W68"/>
  <c r="W10"/>
  <c r="Z49"/>
  <c r="AO10"/>
  <c r="AF49"/>
  <c r="Z10"/>
  <c r="T49"/>
  <c r="N68"/>
  <c r="N49"/>
  <c r="H53"/>
  <c r="H23"/>
  <c r="AF10"/>
  <c r="AM49"/>
  <c r="AO49" s="1"/>
  <c r="AC12"/>
  <c r="AC70" s="1"/>
  <c r="AA10"/>
  <c r="AC10" s="1"/>
  <c r="H16"/>
  <c r="AC49"/>
  <c r="H19"/>
  <c r="AG10"/>
  <c r="AI10" s="1"/>
  <c r="K10"/>
  <c r="AR49"/>
  <c r="H51"/>
  <c r="AJ49"/>
  <c r="AL49" s="1"/>
  <c r="F12"/>
  <c r="H12" s="1"/>
  <c r="AC51"/>
  <c r="AC63" s="1"/>
  <c r="U49"/>
  <c r="W49" s="1"/>
  <c r="W52"/>
  <c r="W64" s="1"/>
  <c r="F52"/>
  <c r="F64" s="1"/>
  <c r="H64" s="1"/>
  <c r="F13"/>
  <c r="Q52"/>
  <c r="Q64" s="1"/>
  <c r="R10"/>
  <c r="T10" s="1"/>
  <c r="G10"/>
  <c r="AL49" i="18"/>
  <c r="AF10"/>
  <c r="Z10"/>
  <c r="W10"/>
  <c r="F52"/>
  <c r="F49" s="1"/>
  <c r="H12"/>
  <c r="AO49"/>
  <c r="W49"/>
  <c r="N49"/>
  <c r="H19"/>
  <c r="T49"/>
  <c r="H51"/>
  <c r="AR49"/>
  <c r="H21"/>
  <c r="AF49"/>
  <c r="AI49"/>
  <c r="K49"/>
  <c r="Z49"/>
  <c r="R10"/>
  <c r="T10" s="1"/>
  <c r="AC49"/>
  <c r="AC52"/>
  <c r="K10"/>
  <c r="AC13"/>
  <c r="AC10" s="1"/>
  <c r="H16"/>
  <c r="Q52"/>
  <c r="M10"/>
  <c r="N10" s="1"/>
  <c r="N13"/>
  <c r="G13"/>
  <c r="AI13"/>
  <c r="AI10" s="1"/>
  <c r="AG10"/>
  <c r="F13"/>
  <c r="F10" s="1"/>
  <c r="Q10"/>
  <c r="AP10"/>
  <c r="G49"/>
  <c r="Q49"/>
  <c r="Q13"/>
  <c r="Q14" i="16"/>
  <c r="G14"/>
  <c r="P12"/>
  <c r="Q12" s="1"/>
  <c r="Q45"/>
  <c r="P43"/>
  <c r="Q43" s="1"/>
  <c r="H45"/>
  <c r="G17"/>
  <c r="H17" s="1"/>
  <c r="H19"/>
  <c r="R43"/>
  <c r="T43" s="1"/>
  <c r="T45"/>
  <c r="G43"/>
  <c r="H43" s="1"/>
  <c r="F61" i="19" l="1"/>
  <c r="H61" s="1"/>
  <c r="F71"/>
  <c r="H68" s="1"/>
  <c r="R68"/>
  <c r="T68" s="1"/>
  <c r="F49"/>
  <c r="H49" s="1"/>
  <c r="H52"/>
  <c r="F10"/>
  <c r="H10" s="1"/>
  <c r="H13"/>
  <c r="H13" i="18"/>
  <c r="H52"/>
  <c r="H49"/>
  <c r="G10"/>
  <c r="H10" s="1"/>
  <c r="H14" i="16"/>
  <c r="G12"/>
  <c r="H12" s="1"/>
</calcChain>
</file>

<file path=xl/sharedStrings.xml><?xml version="1.0" encoding="utf-8"?>
<sst xmlns="http://schemas.openxmlformats.org/spreadsheetml/2006/main" count="921" uniqueCount="241">
  <si>
    <t>ОТЧЕТ</t>
  </si>
  <si>
    <t>о ходе исполнения комплексного плана (сетевого графика) реализации</t>
  </si>
  <si>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</si>
  <si>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</si>
  <si>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</si>
  <si>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</si>
  <si>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</si>
  <si>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</si>
  <si>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</si>
  <si>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</si>
  <si>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</si>
  <si>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</si>
  <si>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</si>
  <si>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</si>
  <si>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</si>
  <si>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</si>
  <si>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</si>
  <si>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</si>
  <si>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</si>
  <si>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</si>
  <si>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</si>
  <si>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</si>
  <si>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</si>
  <si>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</si>
  <si>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</si>
  <si>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</si>
  <si>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</si>
  <si>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</si>
  <si>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</si>
  <si>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</si>
  <si>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Исполнитель:</t>
  </si>
  <si>
    <t>всего:</t>
  </si>
  <si>
    <t>бюджет ХМАО-Югры</t>
  </si>
  <si>
    <t>Бюджет городского округа г.Урай</t>
  </si>
  <si>
    <t>ВСЕГО по  программе:</t>
  </si>
  <si>
    <t>Управление по физической культуре, спорту и туризму администрации г.Урай</t>
  </si>
  <si>
    <t>Управление по физической культуре, спорту и туризму администрации г.Урай, МБУДО ДЮСШ "Звезды Югры", МБУДО ДЮСШ "Старт"</t>
  </si>
  <si>
    <t>МБУДО ДЮСШ "Звезды Югры", МБУДО ДЮСШ "Старт"</t>
  </si>
  <si>
    <t>Без финансирования</t>
  </si>
  <si>
    <t>МБУДО ДЮСШ "Звезды Югры"</t>
  </si>
  <si>
    <t>МБУ ДО ДЮСШ "Старт"</t>
  </si>
  <si>
    <t>1. Организация и проведение ежегодного конкурса "Спортивная Элита"</t>
  </si>
  <si>
    <t>2. Проведение городских физкультурных и спортивно- массовых мероприятий</t>
  </si>
  <si>
    <t>3. Проведение информационно-рекламных мероприятий</t>
  </si>
  <si>
    <t>4. Расходы на обеспечение деятельности и (оказание услуг) МБУ ДО ДЮСШ "Звезды Югры"</t>
  </si>
  <si>
    <t>5. Расходы на обеспечение деятельности и (оказание услуг) МБУ ДО ДЮСШ "Старт"</t>
  </si>
  <si>
    <t>8. Пропаганда физической культуры и спорта, здорового образа жизни посредством распространения информации в средствах массовой информации и местах массового пребывания населения города Урай</t>
  </si>
  <si>
    <t>Управление по физической культуре, спорту и туризму администрации г.Урай, пресс-служба администрации г.Урай</t>
  </si>
  <si>
    <t>9. Разработка перечня мероприятий, направленных на привлечение специалистов тренерско-педагогического состава для работы в спортивных учреждениях муниципального образования город Урай</t>
  </si>
  <si>
    <t>10. Строительство крытого ледового катка в городе Урай</t>
  </si>
  <si>
    <t>МКУ "УКС"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</si>
  <si>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I  </t>
    </r>
    <r>
      <rPr>
        <b/>
        <sz val="12"/>
        <color indexed="8"/>
        <rFont val="Times New Roman"/>
        <family val="1"/>
        <charset val="204"/>
      </rPr>
      <t>"Развитие физической культуры и спорта в городе Урай"</t>
    </r>
  </si>
  <si>
    <t>Начальник управления по физической культуре,</t>
  </si>
  <si>
    <t>спорту и туризму администрации города Урай</t>
  </si>
  <si>
    <t>В.В. Архипов</t>
  </si>
  <si>
    <t>Ведущий экономист сводно-аналитического отдела</t>
  </si>
  <si>
    <t>К.А. Кукушкина</t>
  </si>
  <si>
    <t>Тел.: 8 (34676) 29576</t>
  </si>
  <si>
    <t>Подпрограмма II  «Создание условий для развития туризма в городе Урай»</t>
  </si>
  <si>
    <t xml:space="preserve">Управление по физической культуре, спорту и туризму администрации города Урай </t>
  </si>
  <si>
    <t xml:space="preserve">Управление по физической культуре, спорту и туризму администрации города Урай,
управление по культуре и молодежной политике администрации города Урай
</t>
  </si>
  <si>
    <t>Управление по физической культуре, спорту и туризму администрации города Урай</t>
  </si>
  <si>
    <t xml:space="preserve">Управление по физической культуре, спорту и туризму администрации города Урай,
управление по культуре администрации города Урай
</t>
  </si>
  <si>
    <t xml:space="preserve">Управление по физической культуре, спорту и туризму администрации города Урай,
управление по культуре администрации города Урай, пресс-служба администрации города Урай
</t>
  </si>
  <si>
    <t>1. Выявление проблем и перспектив развития сферы туризма в муниципальном образовании города  Урай</t>
  </si>
  <si>
    <t>2. Разработка мероприятий по активизации выставочной деятельности</t>
  </si>
  <si>
    <t>3. Участие в семинарах, заседаниях «круглых столов» специалистов управления по физической культуре, спорту и туризму администрации города Урай</t>
  </si>
  <si>
    <t xml:space="preserve">4. Разработка и ежегодное обновление туристического паспорта города Урай, туристической карты города, информационной базы по предприятиям и организациям, занимающимся туризмом и (или) оказывающим услуги в сфере туризма и досуга </t>
  </si>
  <si>
    <t>5. Размещение информации о развитии туристической отрасли в городе Урай, о планируемых туристических, культурных и спортивных мероприятиях в городе Урай и Ханты-Мансийском автономном округе – Югре на официальном сайте администрации города Урай в информационно-телекоммуникационной сети «Интернет» и опубликование в средствах массовой информации</t>
  </si>
  <si>
    <t>1.1.</t>
  </si>
  <si>
    <t>1.1.1.</t>
  </si>
  <si>
    <t>1.1.1.1.</t>
  </si>
  <si>
    <t>1.1.1.2.</t>
  </si>
  <si>
    <t>1.1.1.3.</t>
  </si>
  <si>
    <t>1.1.1.4.</t>
  </si>
  <si>
    <t>1.1.1.5.</t>
  </si>
  <si>
    <t>1.1.1.6.</t>
  </si>
  <si>
    <t>1.1.1.7.</t>
  </si>
  <si>
    <t>2.1.</t>
  </si>
  <si>
    <t>2.1.1.</t>
  </si>
  <si>
    <t>2.1.1.1.</t>
  </si>
  <si>
    <t>2.1.1.2.</t>
  </si>
  <si>
    <t>2.1.1.3.</t>
  </si>
  <si>
    <t>2.1.1.4.</t>
  </si>
  <si>
    <t>2.1.1.5.</t>
  </si>
  <si>
    <t>1. Создание условий для физического и спортивного  совершенствования, укрепления здоровья жителей города Урай. 2. Улучшение качества физического воспитания населения города Урай. 3. Укрепление материально-технической базы для занятий физической культурой и спортом 4.внедрение новых форм организации физкультурно- оздоровительной и спортивно-массовой работы, в том числе смотров-конкурсов.</t>
  </si>
  <si>
    <t>1. Создание условий для развития внутреннего и въездного туризма на территории города Урай</t>
  </si>
  <si>
    <t>1. Обеспечение информационно-рекламного сопровождения туристической отрасли. 2. Создание системы управления туристической отраслью, направленной на развитие и совершенствование внутреннего  туризма.</t>
  </si>
  <si>
    <t>Задача 1,2,3,4</t>
  </si>
  <si>
    <t>1. Создание условий, ориентирующих жителей города Урай на здоровый образ жизни, в том числе на занятия физической культурой и спортом. 2.  Увеличение количества жителей города Урай, занимающихся физической культурой и спортом. 3) Развитие детско-юношеского спорта, системы отбора и подготовки спортивного резерва.</t>
  </si>
  <si>
    <t>Цель 1,2,3</t>
  </si>
  <si>
    <t>Цель 4</t>
  </si>
  <si>
    <t>Задача 5,6</t>
  </si>
  <si>
    <t>11. Укрепление материально- техничнской базы спортивных учреждений</t>
  </si>
  <si>
    <t>Согласовано:</t>
  </si>
  <si>
    <t>Комитет по финансам</t>
  </si>
  <si>
    <t>1.1.1.8.</t>
  </si>
  <si>
    <t>1.1.1.9.</t>
  </si>
  <si>
    <t>муниципальной программы "Развитие Физической культуры, спорта и туризма в городе Урай на 2016-2018 годы" на 2018 год</t>
  </si>
  <si>
    <t>"_______"_______________________ 2018 г.</t>
  </si>
  <si>
    <t>Внебюджетные источники</t>
  </si>
  <si>
    <t>Бюджет городского округа г.Урай- Остатки прошлых лет</t>
  </si>
  <si>
    <t>"_______"_______________________ 2019 г.</t>
  </si>
  <si>
    <t>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</t>
  </si>
  <si>
    <t>Управление по физической культуре, спорту и туризму администрации г.Урай, МАУДО ДЮСШ "Звезды Югры", МАУДО ДЮСШ "Старт, пресс-служба администрации города Урай</t>
  </si>
  <si>
    <t xml:space="preserve">Оказание муниципальных услуг (выполнение работ) 
в сфере физической культуры и спорта МАУ ДО ДЮСШ «Звезды Югры»
</t>
  </si>
  <si>
    <t xml:space="preserve">Оказание муниципальных услуг (выполнение работ) 
в сфере физической культуры и спорта МАУ ДО ДЮСШ «Старт»
</t>
  </si>
  <si>
    <t>МАУ ДО ДЮСШ «Старт»</t>
  </si>
  <si>
    <t>МАУ ДО ДЮСШ «Звезды Югры»</t>
  </si>
  <si>
    <t>Строительство объекта "Крытый каток в г.Урай"</t>
  </si>
  <si>
    <t>1.2.1.1</t>
  </si>
  <si>
    <t xml:space="preserve">МАУ ДО ДЮСШ «Старт»,
муниципальное казенное учреждение «Управление капитального строительства города Урай»
</t>
  </si>
  <si>
    <t>1.2.1</t>
  </si>
  <si>
    <t>1.2.1.2</t>
  </si>
  <si>
    <t xml:space="preserve"> Укрепление материально- техничнской базы спортивных учреждений</t>
  </si>
  <si>
    <t xml:space="preserve">МАУ ДО ДЮСШ «Звезды Югры», 
МАУ ДО ДЮСШ «Старт»;
муниципальное казенное учреждение «Управление капитального строительства города Урай»
</t>
  </si>
  <si>
    <t xml:space="preserve"> Выявление проблем и перспектив развития сферы туризма в муниципальном образовании города  Урай</t>
  </si>
  <si>
    <t>2.1.1.1</t>
  </si>
  <si>
    <t>Разработка мероприятий по активизации выставочной деятельности</t>
  </si>
  <si>
    <t xml:space="preserve">Управление по физической культуре, спорту и туризму администрации города Урай,
Управление по культуре и социальным вопросам администрации города Урай
</t>
  </si>
  <si>
    <t>Цель 1</t>
  </si>
  <si>
    <t>Задача 1,2</t>
  </si>
  <si>
    <t>Цель 2</t>
  </si>
  <si>
    <t>Создание условий для развития внутреннего и въездного туризма на территории города Урай.</t>
  </si>
  <si>
    <t>Создание условий для обеспечения жителей возможностью систематически заниматься физической культурой и спортом, массовым спортом, в том числе повышения уровня обеспеченности населения объектами спорта, а также создание условий для развития детско-юношеского спорта, системы отбора и подготовки спортивного резерва.</t>
  </si>
  <si>
    <t>Повышение мотивации жителей к регулярным занятиям физической культурой и спортом, массовым спортом и ведению здорового образа жизни, Развитие инфраструктуры физической культуры и спорта.</t>
  </si>
  <si>
    <t>Задача 3</t>
  </si>
  <si>
    <t>Развитие и совершенствование внутреннего и въездного туризма, а также обеспечение информационно-рекламного сопровождения туристической отрасли.</t>
  </si>
  <si>
    <t>"_______"______________ 2019 г.</t>
  </si>
  <si>
    <t>муниципальной программы "Развитие Физической культуры, спорта и туризма в городе Урай на 2019-2030 годы" за I квартал  2019 года</t>
  </si>
  <si>
    <t>Согласно муниципальному заданию и в рамках предоставления субсидий на иные цели</t>
  </si>
  <si>
    <t>Проводится работа по мониторингу туристского потока - ежемесячно. По итогам мониторинга за 1 квартал 2019 этноцентр "Силава" посетило 360 туристов, из них 153 - дети. В гостиницах города за данный период размещено 804 человека. Музей истории города Урай посетило 1170 человек, из них - 857 дети. В Экстрим-Спорт-Парке Атмосфера количество отдыхающих составило 12320 человек. Перспективы развития заключается в открытии в 2019 году культурно-исторического центра в городе Урай, а также работа по созданию новых туристических маршрутов в рамках проектной инициативы «Создание комплекса туристических  (экскурсионных) маршрутов по городу Урай и Кондинскому району». Проблемами остаются слабо развитая туристская инфраструктура города Урай, а также недостаточное финансирование направления туризма.</t>
  </si>
  <si>
    <t xml:space="preserve">По итогам проведенных мероприятий, направленных на активизацию выставочной деятельности в 1 квартале 2019 года количество выставок увеличено до 21 (АППГ – 20), из них  17 - в Музее истории города Урай. 4 выставок - в образовательных учреждениях города и учреждениях культуры. </t>
  </si>
  <si>
    <t>Исполнители:</t>
  </si>
  <si>
    <t xml:space="preserve">К.А.Кукушкина, тел.: 2-95-76 </t>
  </si>
  <si>
    <t>Главный специалист управления по физической культуре,</t>
  </si>
  <si>
    <t>Д.С.Сухарев, тел.: 9-10-28 (доб.364)</t>
  </si>
  <si>
    <t>1.1.1-1.1.8</t>
  </si>
  <si>
    <t>1.1.1-1.1.9</t>
  </si>
  <si>
    <t>2.1.1-2.1.2</t>
  </si>
  <si>
    <t>Мероприятия проводятся согласно Единому календарному плану физкультурных и спортивно-массовых мероприятий на 2019 год. В 1 квартале  2019 года было проведено 10 мероприятий. Охват участников составил 483 человек. Приобретена наградная атрибутика для вручения лауреатам городского конкурса "Спортивная элита - 2018", которая состоится 12 апреля 2019 года. На постоянной основе в городской газете «Знамя», на официальном сайте ОМС города Урай и сайтах спортивных учреждений проводятся информационно-рекламные мероприятия о предстоящих (состоявшихся) спортивно-массовых мероприятиях</t>
  </si>
  <si>
    <t>Согласно договору от 10.04.2018 №65 на выполнение работ по строительству объекта "Крытый каток в городе Урай". Выполняются общестроительные работы, в том числе монтаж инженерных коммуникаций.</t>
  </si>
  <si>
    <t>Позднее поступление денежных средств (29.03.2019 денежные средства поступили от ООО "Лукойл-Западная Сибирь")</t>
  </si>
  <si>
    <t>муниципальной программы "Развитие Физической культуры, спорта и туризма в городе Урай на 2019-2030 годы" за январь-июнь  2019 года</t>
  </si>
  <si>
    <t>К.А.Кукушкина, тел.: 2-33-30</t>
  </si>
  <si>
    <t>Мероприятия проводятся согласно Единому календарному плану физкультурных и спортивно-массовых мероприятий на 2019 год. В 1 полугодии 2019 года было проведено 25 мероприятий. Охват участников составил 1220 человек. Приобретена наградная атрибутика для вручения лауреатам городского конкурса "Спортивная элита - 2018", которая состоится 12 апреля 2019 года. На постоянной основе в городской газете «Знамя», на официальном сайте ОМС города Урай и сайтах спортивных учреждений проводятся информационно-рекламные мероприятия о предстоящих (состоявшихся) спортивно-массовых мероприятиях</t>
  </si>
  <si>
    <t>Проводится работа по мониторингу туристского потока - ежемесячно. По итогам мониторинга за 1полугодие 2019 года этноцентр "Силава" посетило 875 туристов, из них 457 - дети. В гостиницах города за данный период было размещено 1574 человека. Музей истории города Урай посетило 8008 человек, из них - 4959 дети. В Экстрим-Спорт-Парке Атмосфера количество отдыхающих составило 12320 человек. Перспективы развития заключается в открытии в 2019 году культурно-исторического центра в городе Урай, а также работа по созданию новых туристических маршрутов в рамках проектной инициативы «Создание комплекса туристических  (экскурсионных) маршрутов по городу Урай и Кондинскому району». Проблемами остаются слабо развитая туристская инфраструктура города Урай, а также недостаточное финансирование направления туризма.</t>
  </si>
  <si>
    <t>По итогам проведенных мероприятий, направленных на активизацию выставочной деятельности в 1 полугодии 2019 года количество выставок увеличено до 34 (АППГ – 31), из них  21 - в музее истории города Урай; 13  - передвижные выставки из фондов музея.</t>
  </si>
  <si>
    <t xml:space="preserve">Согласно договору от 10.04.2018 №65 на выполнение работ по строительству объекта "Крытый каток в городе Урай". Выполняются общестроительные работы, в том числе монтаж инженерных коммуникаций. </t>
  </si>
  <si>
    <t xml:space="preserve">Позднее поступление денежных средств (01.07.2019 и 03.07.2019 денежные средства поступили от ООО "Лукойл-Западная Сибирь"). Стоит отметить, что финансирование осуществляется по факту выполненных работ. </t>
  </si>
  <si>
    <t>муниципальной программы "Развитие Физической культуры, спорта и туризма в городе Урай на 2019-2030 годы" за январь-сентябрь  2019 года</t>
  </si>
  <si>
    <t>1.</t>
  </si>
  <si>
    <t>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 (1-8)</t>
  </si>
  <si>
    <t xml:space="preserve">Оказание муниципальных услуг (выполнение работ) 
в сфере физической культуры и спорта МАУ ДО ДЮСШ «Звезды Югры» (1-9)
</t>
  </si>
  <si>
    <t xml:space="preserve">Оказание муниципальных услуг (выполнение работ) 
в сфере физической культуры и спорта МАУ ДО ДЮСШ «Старт»   (1-9)
</t>
  </si>
  <si>
    <t>1.2.</t>
  </si>
  <si>
    <t>1.3.</t>
  </si>
  <si>
    <t>Строительство объекта "Крытый каток в г.Урай" (10)</t>
  </si>
  <si>
    <t>1.4.</t>
  </si>
  <si>
    <t xml:space="preserve">МАУ ДО ДЮСШ «Старт»
</t>
  </si>
  <si>
    <t>1.5.</t>
  </si>
  <si>
    <t xml:space="preserve"> Укрепление материально- техничнской базы спортивных учреждений (10)</t>
  </si>
  <si>
    <t>Подпрограмма 2  «Создание условий для развития туризма в городе Урай»</t>
  </si>
  <si>
    <t>Подпрограмма 1  "Развитие физической культуры и спорта в городе Урай"</t>
  </si>
  <si>
    <t>2.</t>
  </si>
  <si>
    <t>2.2.</t>
  </si>
  <si>
    <t xml:space="preserve"> Выявление проблем и перспектив развития сферы туризма в  городе  Урай (11-12)</t>
  </si>
  <si>
    <t>Управление по физической культуре, спорту и туризму администрации города Урай,
управление по культуре и социальным вопросам администрации города Урай</t>
  </si>
  <si>
    <t>Разработка туристических маршрутов (11-12)</t>
  </si>
  <si>
    <t>Мероприятия проводятся согласно Единому календарному плану физкультурных и спортивно-массовых мероприятий на 2019 год. За 9 месяцев 2019 года было проведено 37 мероприятий. Охват участников составил 1741 человек. Приобретена наградная атрибутика для вручения лауреатам городского конкурса "Спортивная элита - 2018", которая состоится 12 апреля 2019 года. На постоянной основе в городской газете «Знамя», на официальном сайте ОМС города Урай и сайтах спортивных учреждений проводятся информационно-рекламные мероприятия о предстоящих (состоявшихся) спортивно-массовых мероприятиях</t>
  </si>
  <si>
    <t xml:space="preserve">МКУ «Управление капитального строительства города Урай»
</t>
  </si>
  <si>
    <t>Финансирование осуществляется по факту выполненных работ</t>
  </si>
  <si>
    <t>В связи с увольнением директора МАУ ДО ДЮСШ "Старт" и изготовлением новой электронной подписи, оплата по договорам прошла не в полном объеме</t>
  </si>
  <si>
    <t>По итогам проведенных мероприятий, направленных на активизацию выставочной деятельности за 9 месяцев 2019 года количество выставок увеличено до 43 (АППГ – 41), из них  27 - в музее истории города Урай; 16  - передвижные выставки из фондов музея.</t>
  </si>
  <si>
    <t>Проводится работа по мониторингу туристского потока - ежемесячно. По итогам мониторинга за 9 месяцев 2019 года этноцентр "Силава" посетило 1093 туристов, из них 763 - дети. В гостиницах города за данный период было размещено 2374 человека. Музей истории города Урай посетило 8908 человек, из них - 5989 дети. В Экстрим-Спорт-Парке Атмосфера количество отдыхающих составило 15320 человек. Перспективы развития заключается в открытии в 2019 году культурно-исторического центра в городе Урай, а также работа по созданию новых туристических маршрутов в рамках проектной инициативы «Создание комплекса туристических  (экскурсионных) маршрутов по городу Урай и Кондинскому району». Проблемами остаются слабо развитая туристская инфраструктура города Урай, а также недостаточное финансирование направления туризма.</t>
  </si>
  <si>
    <t>Местный бюджет</t>
  </si>
  <si>
    <t>Иные источники финансирования</t>
  </si>
  <si>
    <t>Бюджет ХМАО-Югры</t>
  </si>
  <si>
    <t>Федеральный бюджет</t>
  </si>
  <si>
    <t>муниципальной программы "Развитие Физической культуры, спорта и туризма в городе Урай на 2019-2030 годы" за 2019 год</t>
  </si>
  <si>
    <t xml:space="preserve"> бюджет городского округа город Урай</t>
  </si>
  <si>
    <t>За счет остатков прошлых лет в рамках муниципальной программы  "Развитие Физической культуры и спорта  в городе Урай на 2013-2015 годы"</t>
  </si>
  <si>
    <t xml:space="preserve">Ответственный исполнитель 
(управление по физической культуре, спорту и туризму администрации города Урай)
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</si>
  <si>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</si>
  <si>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</si>
  <si>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</si>
  <si>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1 
(управление по культуре и социальным вопросам администрации города Урай)
</t>
  </si>
  <si>
    <t xml:space="preserve">Соисполнитель 2 
(Муниципальное автономное учреждение дополнительного образования «Детско-юношеская спортивная школа «Старт»)
</t>
  </si>
  <si>
    <t xml:space="preserve">Соисполнитель 3
(Муниципальное казенное учреждение «Управление капитального строительства города Урай»)
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</si>
  <si>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</si>
  <si>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</si>
  <si>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</si>
  <si>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ОТЧЕТ
о достижении целевых показателей муниципальной программы за 2019 год</t>
  </si>
  <si>
    <t>Доля граждан, систематически занимающихся физической культурой и спортом &lt;1&gt;</t>
  </si>
  <si>
    <t>%</t>
  </si>
  <si>
    <t xml:space="preserve">&lt;1&gt; Указ Президента Российской Федерации от 07.05.2018 №204 «О национальных целях и стратегических задачах развития Российской Федерации на период до 2024 года»
&lt;2&gt; Портфель проектов «Демография»
&lt;3&gt; Постановление Правительства Ханты-Мансийского автономного округа - Югры от 05.10.2018 №342-п «О государственной программе Ханты-Мансийского автономного округа - Югры «Развитие физической культуры и спорта»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</si>
  <si>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</si>
  <si>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</si>
  <si>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</si>
  <si>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</si>
  <si>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</si>
  <si>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</si>
  <si>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</si>
  <si>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</si>
  <si>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</si>
  <si>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</si>
  <si>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8.1.</t>
  </si>
  <si>
    <t>Доля детей и молодежи, систематически занимающихся физической культурой и спортом, в общей численности детей и молодежи &lt;2&gt;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</si>
  <si>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 &lt;2&gt;</t>
  </si>
  <si>
    <t>Доля граждан старшего возраста, систематически занимающихся физической культурой и спортом, в общей численности граждан старшего возраста &lt;2&gt;</t>
  </si>
  <si>
    <t>Доля граждан, занимающихся физической культурой и спортом по месту работы, в общей численности населения, занятого в экономике</t>
  </si>
  <si>
    <t>Доля обучающихся, систематически занимающихся физической культурой и спортом, в общей численности обучающихся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</si>
  <si>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&lt;3&gt;</t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</si>
  <si>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 &lt;3&gt;</t>
  </si>
  <si>
    <t>из них учащихся и студентов &lt;3&gt;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</si>
  <si>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 &lt;2&gt;</t>
  </si>
  <si>
    <t>Уровень обеспеченности граждан спортивными сооружениями исходя из единовременной пропускной способности объектов спорта &lt;2&gt;</t>
  </si>
  <si>
    <t>Численность туристов, размещенных в коллективных средствах размещения</t>
  </si>
  <si>
    <t>чел.</t>
  </si>
  <si>
    <t>Количество туристических маршрутов</t>
  </si>
  <si>
    <t>ед.</t>
  </si>
  <si>
    <t>"_______"______________ 2020 г.</t>
  </si>
  <si>
    <t>"_______"_______________________ 2020 г.</t>
  </si>
  <si>
    <t>_______________________________В.В. Архипов</t>
  </si>
  <si>
    <t xml:space="preserve"> -</t>
  </si>
  <si>
    <t xml:space="preserve">Недостаточная физическая подготовка абитуриентов ВУЗов, которая не позволяет выполнить нормативы на золотой знак отличия ВФСК "ГТО", который является для них приоритетным, поскольку дает право на преференции при поступлении в ВУЗ, а именно начисление дополнительных баллов (от 1 до 10) </t>
  </si>
  <si>
    <t xml:space="preserve">Активная работа центра тестирования ГТО города Урай, направленная на популяризацию движения ВФСК "ГТО", пропагандирующего здоровый образ жизни, а также занятия физической культурой и спортом </t>
  </si>
  <si>
    <t xml:space="preserve">Планируемый срок перехода на спортивную подготовку – 2020 год (распоряжение администрации города Урай от 21.10.2019 №501-р "Об утверждении плана мероприятий по переходу муниципальных детско-юношеских спортивных школ, курируемых управлением по физической культуре, спорту и туризму администрации города Урай, в организации спортивной подготовки")
</t>
  </si>
  <si>
    <t xml:space="preserve">Ежемесячно проводится работа по мониторингу туристского потока. По итогам мониторинга за 2019 год этноцентр "Силава" посетило 1480 туристов, из них 585 - дети. В гостиницах города за данный период было размещено 3089 человек. Музей истории города Урай посетило 18672 человек, из них - 11579 дети. В Экстрим-Спорт-Парке Атмосфера количество отдыхающих составило 17240 человек. Основные проблемы развития туризма приходятся на слаборазвитую туристскую инфраструктуру города Урай, узкий ассортимент предоставляемых услуг; недостаточное финансирование направления туризма; удаленность от больших центров, сложную транспортную схему. Перспективой развития туризма представляется в продвижении культурно-познавательного туризма, в связи с открытием в 2019 году Культурно-исторического центра и обновленного Музея истории города Урай, обладающего интерактивными технологиями и передовым техническим оснащением, сопоставимым с ведущими музеями России. Разработка новых экскурсионных маршрутов для различных категорий граждан. В 2019 году специалистами управления по физической культуре, спорту и туризму принято участие в 2 заседаниях (09.04.2019, 30.05.2019) рабочей группы по развитию внутреннего туризма с участием представителей малого и среднего бизнеса города Урай, в ходе которых, рассматривались вопросы развития городских туристических маршрутов. В период с 28-28.10.2019 специалистом управления по физической культуре, спорту и туризму администрации города Урай принято участие во II Форуме по брендингу и маркетингу Югры, который проходил в городе Ханты-Мансийске. В ходе работы данного Форума были рассмотрены вопросы создания туристических маршрутов и событийных мероприятий в Югре.
В 2019 году актуализирован туристический паспорт города Урай. Сформирован единый событийный календарь спортивных, культурных и туристических мероприятий, который включил в себя спортивные, культурно-досуговые мероприятия. Календарь размещен на официальном сайте органов местного самоуправления города Урай во вкладке «Туризм» (http://uray.ru/tag/turizm/). Информация для туристов и горожан о событиях и мероприятиях в городе Урай размещается на станицах сообщества «Добро пожаловать в Урай» в социальных сетях ВКонтакте и Инстаграм. Два раза в год информация о проводимых мероприятиях (с фотографиями анонсируемых мероприятий) передается в Управление по туризму ХМАО-Югры для размещения в зимнем и летнем каталогах ХМАО-Югры.
</t>
  </si>
  <si>
    <t>С целью создания условий для развития внутреннего туризма и увеличения туристического потока в 2019 году запущен муниципальный проект «Создание комплекса туристических (экскурсионных) маршрутов по городу Урай и Кондинскому району». В рамках данного муниципального проекта разработаны и внедрены ряд интересных и познавательных туристических маршрутов. Стоит отметить, что по итогам осуществленного мониторинга востребованности таких туристических (экскурсионных) маршрутов, их количество в отчетном периоде составило 5 единиц: 1.Пешеходная экскурсия «Пешком по улице Ленина»; 2.Пешеходная экскурсия «Нескучный парк»; 3.Обзорная автобусная экскурсия по городу «Урай – история и современность»; 4.Пешеходная экскурсия – квест для детей «Памятники Урая»; 5.Экскурсия на исторический комплекс первого нефтепромысла «Сухой бор».</t>
  </si>
  <si>
    <t>Мероприятия проводились согласно Единому календарному плану физкультурных и спортивно-массовых мероприятий на 2019 год. За 12 месяцев 2019 года было проведено 69 мероприятий. Охват участников составил более  3000 человек. Приобретена наградная атрибутика для вручения лауреатам городского конкурса "Спортивная элита - 2018", которая прошла 12 апреля 2019 года. На постоянной основе в городской газете «Знамя», на официальном сайте ОМС города Урай и сайтах спортивных учреждений проводятся информационно-рекламные мероприятия о предстоящих (состоявшихся) спортивно-массовых мероприятиях</t>
  </si>
  <si>
    <t xml:space="preserve">Согласно договору от 10.04.2018 №65 на выполнение работ по строительству объекта "Крытый каток в городе Урай". Выполнялись общестроительные работы, в том числе монтаж инженерных коммуникаций. </t>
  </si>
  <si>
    <t>отчетный год (план)</t>
  </si>
  <si>
    <t>Обоснование отклонений значений целевого показателя на конец отчетного года (при наличии)</t>
  </si>
  <si>
    <t>Степень достижения целевого показателя  (факт/план * 100), %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</si>
  <si>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</si>
  <si>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</si>
  <si>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</si>
  <si>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>7=6/5*100</t>
  </si>
  <si>
    <t>ВСЕГО по муниципальной программе:</t>
  </si>
  <si>
    <t>отчетный год (факт)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</si>
</sst>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_ ;\-#,##0.0\ "/>
  </numFmts>
  <fonts count="25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/>
    <xf numFmtId="0" fontId="10" fillId="0" borderId="1" xfId="0" applyFont="1" applyBorder="1" applyAlignment="1">
      <alignment horizontal="left" vertical="center" wrapText="1"/>
    </xf>
    <xf numFmtId="0" fontId="11" fillId="0" borderId="0" xfId="0" applyFont="1"/>
    <xf numFmtId="165" fontId="11" fillId="0" borderId="0" xfId="0" applyNumberFormat="1" applyFont="1"/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165" fontId="10" fillId="3" borderId="3" xfId="0" applyNumberFormat="1" applyFont="1" applyFill="1" applyBorder="1" applyAlignment="1">
      <alignment horizontal="right" vertical="center"/>
    </xf>
    <xf numFmtId="165" fontId="13" fillId="3" borderId="1" xfId="0" applyNumberFormat="1" applyFont="1" applyFill="1" applyBorder="1" applyAlignment="1">
      <alignment horizontal="right" vertical="center"/>
    </xf>
    <xf numFmtId="165" fontId="14" fillId="3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5" fontId="6" fillId="3" borderId="3" xfId="0" applyNumberFormat="1" applyFont="1" applyFill="1" applyBorder="1" applyAlignment="1">
      <alignment horizontal="right" vertical="center"/>
    </xf>
    <xf numFmtId="165" fontId="15" fillId="3" borderId="3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4" xfId="0" applyFont="1" applyBorder="1"/>
    <xf numFmtId="0" fontId="15" fillId="0" borderId="4" xfId="0" applyFont="1" applyBorder="1" applyAlignment="1">
      <alignment wrapText="1"/>
    </xf>
    <xf numFmtId="165" fontId="9" fillId="0" borderId="0" xfId="0" applyNumberFormat="1" applyFont="1"/>
    <xf numFmtId="165" fontId="16" fillId="3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wrapText="1"/>
    </xf>
    <xf numFmtId="165" fontId="10" fillId="0" borderId="3" xfId="0" applyNumberFormat="1" applyFont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7" fillId="2" borderId="0" xfId="0" applyFont="1" applyFill="1"/>
    <xf numFmtId="165" fontId="17" fillId="2" borderId="0" xfId="0" applyNumberFormat="1" applyFont="1" applyFill="1"/>
    <xf numFmtId="0" fontId="18" fillId="2" borderId="0" xfId="0" applyFont="1" applyFill="1"/>
    <xf numFmtId="165" fontId="15" fillId="0" borderId="0" xfId="0" applyNumberFormat="1" applyFont="1"/>
    <xf numFmtId="0" fontId="10" fillId="2" borderId="0" xfId="0" applyFont="1" applyFill="1"/>
    <xf numFmtId="0" fontId="10" fillId="2" borderId="0" xfId="0" applyFont="1" applyFill="1" applyAlignment="1">
      <alignment wrapText="1"/>
    </xf>
    <xf numFmtId="165" fontId="10" fillId="2" borderId="0" xfId="0" applyNumberFormat="1" applyFont="1" applyFill="1"/>
    <xf numFmtId="0" fontId="9" fillId="2" borderId="0" xfId="0" applyFont="1" applyFill="1"/>
    <xf numFmtId="165" fontId="9" fillId="2" borderId="0" xfId="0" applyNumberFormat="1" applyFont="1" applyFill="1"/>
    <xf numFmtId="165" fontId="19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Border="1"/>
    <xf numFmtId="165" fontId="19" fillId="0" borderId="0" xfId="0" applyNumberFormat="1" applyFont="1" applyBorder="1"/>
    <xf numFmtId="165" fontId="10" fillId="0" borderId="1" xfId="0" applyNumberFormat="1" applyFont="1" applyBorder="1" applyAlignment="1">
      <alignment horizontal="center" vertical="center"/>
    </xf>
    <xf numFmtId="165" fontId="20" fillId="0" borderId="0" xfId="0" applyNumberFormat="1" applyFont="1"/>
    <xf numFmtId="165" fontId="3" fillId="0" borderId="1" xfId="0" applyNumberFormat="1" applyFont="1" applyBorder="1" applyAlignment="1">
      <alignment horizontal="right" vertical="center"/>
    </xf>
    <xf numFmtId="0" fontId="15" fillId="3" borderId="3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15" fillId="3" borderId="5" xfId="0" applyFont="1" applyFill="1" applyBorder="1" applyAlignment="1">
      <alignment wrapText="1"/>
    </xf>
    <xf numFmtId="0" fontId="9" fillId="0" borderId="1" xfId="0" applyFont="1" applyBorder="1"/>
    <xf numFmtId="0" fontId="17" fillId="2" borderId="1" xfId="0" applyFont="1" applyFill="1" applyBorder="1"/>
    <xf numFmtId="164" fontId="3" fillId="2" borderId="1" xfId="0" applyNumberFormat="1" applyFont="1" applyFill="1" applyBorder="1" applyAlignment="1">
      <alignment horizontal="left" vertical="center" wrapText="1"/>
    </xf>
    <xf numFmtId="165" fontId="0" fillId="2" borderId="0" xfId="0" applyNumberFormat="1" applyFill="1"/>
    <xf numFmtId="0" fontId="6" fillId="3" borderId="2" xfId="0" applyFont="1" applyFill="1" applyBorder="1" applyAlignment="1" applyProtection="1">
      <alignment horizontal="left" vertical="center" wrapText="1"/>
      <protection locked="0"/>
    </xf>
    <xf numFmtId="164" fontId="2" fillId="3" borderId="1" xfId="0" applyNumberFormat="1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21" fillId="2" borderId="0" xfId="0" applyFont="1" applyFill="1"/>
    <xf numFmtId="0" fontId="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5" fontId="10" fillId="0" borderId="0" xfId="0" applyNumberFormat="1" applyFont="1"/>
    <xf numFmtId="165" fontId="3" fillId="2" borderId="0" xfId="0" applyNumberFormat="1" applyFont="1" applyFill="1"/>
    <xf numFmtId="0" fontId="3" fillId="2" borderId="0" xfId="0" applyFont="1" applyFill="1"/>
    <xf numFmtId="165" fontId="16" fillId="3" borderId="3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wrapText="1"/>
    </xf>
    <xf numFmtId="165" fontId="15" fillId="2" borderId="3" xfId="0" applyNumberFormat="1" applyFont="1" applyFill="1" applyBorder="1" applyAlignment="1">
      <alignment horizontal="right" vertical="center"/>
    </xf>
    <xf numFmtId="165" fontId="10" fillId="0" borderId="2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17" fillId="0" borderId="0" xfId="0" applyFont="1" applyBorder="1"/>
    <xf numFmtId="165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2" borderId="0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/>
    <xf numFmtId="0" fontId="3" fillId="2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5" fillId="2" borderId="1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2" fillId="2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/>
    <xf numFmtId="165" fontId="20" fillId="2" borderId="0" xfId="0" applyNumberFormat="1" applyFont="1" applyFill="1" applyAlignment="1">
      <alignment vertical="center"/>
    </xf>
    <xf numFmtId="165" fontId="24" fillId="2" borderId="0" xfId="0" applyNumberFormat="1" applyFont="1" applyFill="1" applyBorder="1" applyAlignment="1">
      <alignment horizontal="center" vertical="center"/>
    </xf>
    <xf numFmtId="0" fontId="20" fillId="0" borderId="0" xfId="0" applyFont="1"/>
    <xf numFmtId="165" fontId="24" fillId="0" borderId="0" xfId="0" applyNumberFormat="1" applyFont="1" applyBorder="1" applyAlignment="1">
      <alignment horizontal="center" vertical="center" wrapText="1"/>
    </xf>
    <xf numFmtId="165" fontId="24" fillId="2" borderId="0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Border="1" applyAlignment="1">
      <alignment horizontal="right" vertical="center"/>
    </xf>
    <xf numFmtId="0" fontId="20" fillId="2" borderId="0" xfId="0" applyFont="1" applyFill="1"/>
    <xf numFmtId="165" fontId="10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4" fillId="2" borderId="0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165" fontId="22" fillId="2" borderId="3" xfId="0" applyNumberFormat="1" applyFont="1" applyFill="1" applyBorder="1" applyAlignment="1">
      <alignment horizontal="center" vertical="center"/>
    </xf>
    <xf numFmtId="165" fontId="22" fillId="2" borderId="2" xfId="0" applyNumberFormat="1" applyFont="1" applyFill="1" applyBorder="1" applyAlignment="1">
      <alignment horizontal="center" vertical="center"/>
    </xf>
    <xf numFmtId="165" fontId="22" fillId="2" borderId="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7" fillId="3" borderId="3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165" fontId="10" fillId="0" borderId="3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15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65" fontId="2" fillId="0" borderId="3" xfId="0" applyNumberFormat="1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165" fontId="2" fillId="0" borderId="5" xfId="0" applyNumberFormat="1" applyFont="1" applyBorder="1" applyAlignment="1">
      <alignment horizontal="left" vertical="center"/>
    </xf>
    <xf numFmtId="165" fontId="10" fillId="2" borderId="3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left" vertical="center" wrapText="1"/>
    </xf>
    <xf numFmtId="165" fontId="10" fillId="0" borderId="5" xfId="0" applyNumberFormat="1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4"/>
  <sheetViews>
    <sheetView zoomScale="70" zoomScaleNormal="70" zoomScaleSheetLayoutView="55" workbookViewId="0">
      <pane xSplit="8" ySplit="7" topLeftCell="AJ8" activePane="bottomRight" state="frozen"/>
      <selection pane="topRight" activeCell="I1" sqref="I1"/>
      <selection pane="bottomLeft" activeCell="A8" sqref="A8"/>
      <selection pane="bottomRight" activeCell="B11" sqref="B11:B13"/>
    </sheetView>
  </sheetViews>
  <sheetFormatPr defaultRowHeight="15"/>
  <cols>
    <col min="1" max="1" width="8" customWidth="1"/>
    <col min="2" max="2" width="56.7109375" customWidth="1"/>
    <col min="3" max="3" width="24" customWidth="1"/>
    <col min="4" max="4" width="9.140625" customWidth="1"/>
    <col min="5" max="5" width="15.7109375" customWidth="1"/>
    <col min="6" max="8" width="12.140625" customWidth="1"/>
    <col min="9" max="9" width="9.7109375" customWidth="1"/>
    <col min="10" max="10" width="8.7109375" customWidth="1"/>
    <col min="11" max="11" width="9.85546875" customWidth="1"/>
    <col min="12" max="12" width="10.140625" customWidth="1"/>
    <col min="13" max="13" width="8.5703125" customWidth="1"/>
    <col min="14" max="14" width="9.7109375" customWidth="1"/>
    <col min="15" max="15" width="10" customWidth="1"/>
    <col min="16" max="16" width="8.7109375" customWidth="1"/>
    <col min="17" max="17" width="9.5703125" customWidth="1"/>
    <col min="18" max="18" width="10" customWidth="1"/>
    <col min="19" max="19" width="8.7109375" customWidth="1"/>
    <col min="20" max="20" width="9.5703125" customWidth="1"/>
    <col min="21" max="22" width="11.28515625" customWidth="1"/>
    <col min="23" max="23" width="10.42578125" customWidth="1"/>
    <col min="24" max="25" width="9.7109375" customWidth="1"/>
    <col min="26" max="26" width="9.42578125" customWidth="1"/>
    <col min="27" max="28" width="9.7109375" customWidth="1"/>
    <col min="29" max="29" width="10.5703125" customWidth="1"/>
    <col min="30" max="30" width="9.7109375" customWidth="1"/>
    <col min="31" max="31" width="9.5703125" customWidth="1"/>
    <col min="32" max="32" width="10.140625" customWidth="1"/>
    <col min="33" max="33" width="9.140625" customWidth="1"/>
    <col min="34" max="34" width="8.5703125" customWidth="1"/>
    <col min="35" max="35" width="10.42578125" customWidth="1"/>
    <col min="36" max="36" width="10.28515625" style="58" customWidth="1"/>
    <col min="37" max="37" width="11" style="58" customWidth="1"/>
    <col min="38" max="38" width="12" style="58" customWidth="1"/>
    <col min="39" max="39" width="10.28515625" style="58" customWidth="1"/>
    <col min="40" max="40" width="8.5703125" style="58" customWidth="1"/>
    <col min="41" max="41" width="10.7109375" style="58" customWidth="1"/>
    <col min="42" max="42" width="9.85546875" style="58" customWidth="1"/>
    <col min="43" max="43" width="10.5703125" style="58" customWidth="1"/>
    <col min="44" max="44" width="11.28515625" style="58" customWidth="1"/>
    <col min="45" max="45" width="32.28515625" customWidth="1"/>
    <col min="46" max="46" width="23.42578125" customWidth="1"/>
  </cols>
  <sheetData>
    <row r="1" spans="1:46" ht="15.7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51"/>
      <c r="AK1" s="51"/>
      <c r="AL1" s="51"/>
      <c r="AM1" s="51"/>
      <c r="AN1" s="51"/>
      <c r="AO1" s="51"/>
      <c r="AP1" s="51"/>
      <c r="AQ1" s="51"/>
      <c r="AR1" s="51"/>
      <c r="AS1" s="11"/>
      <c r="AT1" s="11"/>
    </row>
    <row r="2" spans="1:46" ht="15.7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51"/>
      <c r="AK2" s="51"/>
      <c r="AL2" s="51"/>
      <c r="AM2" s="51"/>
      <c r="AN2" s="51"/>
      <c r="AO2" s="51"/>
      <c r="AP2" s="51"/>
      <c r="AQ2" s="51"/>
      <c r="AR2" s="51"/>
      <c r="AS2" s="11"/>
      <c r="AT2" s="11"/>
    </row>
    <row r="3" spans="1:46" ht="15.75">
      <c r="A3" s="273" t="s">
        <v>98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12"/>
      <c r="N3" s="12"/>
      <c r="O3" s="11"/>
      <c r="P3" s="11"/>
      <c r="Q3" s="11"/>
      <c r="R3" s="12"/>
      <c r="S3" s="12"/>
      <c r="T3" s="12"/>
      <c r="U3" s="11"/>
      <c r="V3" s="11"/>
      <c r="W3" s="11"/>
      <c r="X3" s="11"/>
      <c r="Y3" s="11"/>
      <c r="Z3" s="11"/>
      <c r="AA3" s="11"/>
      <c r="AB3" s="12"/>
      <c r="AC3" s="12"/>
      <c r="AD3" s="11"/>
      <c r="AE3" s="11"/>
      <c r="AF3" s="11"/>
      <c r="AG3" s="11"/>
      <c r="AH3" s="11"/>
      <c r="AI3" s="11"/>
      <c r="AJ3" s="52"/>
      <c r="AK3" s="52"/>
      <c r="AL3" s="52"/>
      <c r="AM3" s="51"/>
      <c r="AN3" s="51"/>
      <c r="AO3" s="51"/>
      <c r="AP3" s="51"/>
      <c r="AQ3" s="51"/>
      <c r="AR3" s="51"/>
      <c r="AS3" s="11"/>
      <c r="AT3" s="11"/>
    </row>
    <row r="4" spans="1:46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1"/>
      <c r="AK4" s="51"/>
      <c r="AL4" s="51"/>
      <c r="AM4" s="51"/>
      <c r="AN4" s="51"/>
      <c r="AO4" s="51"/>
      <c r="AP4" s="51"/>
      <c r="AQ4" s="51"/>
      <c r="AR4" s="51"/>
      <c r="AS4" s="11"/>
      <c r="AT4" s="11"/>
    </row>
    <row r="5" spans="1:46" ht="32.25" customHeight="1">
      <c r="A5" s="271" t="s">
        <v>2</v>
      </c>
      <c r="B5" s="271" t="s">
        <v>3</v>
      </c>
      <c r="C5" s="271" t="s">
        <v>4</v>
      </c>
      <c r="D5" s="271" t="s">
        <v>5</v>
      </c>
      <c r="E5" s="271" t="s">
        <v>6</v>
      </c>
      <c r="F5" s="274" t="s">
        <v>7</v>
      </c>
      <c r="G5" s="274"/>
      <c r="H5" s="274"/>
      <c r="I5" s="271" t="s">
        <v>11</v>
      </c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61" t="s">
        <v>24</v>
      </c>
      <c r="AT5" s="271" t="s">
        <v>25</v>
      </c>
    </row>
    <row r="6" spans="1:46">
      <c r="A6" s="271"/>
      <c r="B6" s="271"/>
      <c r="C6" s="271"/>
      <c r="D6" s="271"/>
      <c r="E6" s="271"/>
      <c r="F6" s="274"/>
      <c r="G6" s="274"/>
      <c r="H6" s="274"/>
      <c r="I6" s="271" t="s">
        <v>12</v>
      </c>
      <c r="J6" s="271"/>
      <c r="K6" s="271"/>
      <c r="L6" s="271" t="s">
        <v>13</v>
      </c>
      <c r="M6" s="271"/>
      <c r="N6" s="271"/>
      <c r="O6" s="271" t="s">
        <v>14</v>
      </c>
      <c r="P6" s="271"/>
      <c r="Q6" s="271"/>
      <c r="R6" s="271" t="s">
        <v>15</v>
      </c>
      <c r="S6" s="271"/>
      <c r="T6" s="271"/>
      <c r="U6" s="271" t="s">
        <v>16</v>
      </c>
      <c r="V6" s="271"/>
      <c r="W6" s="271"/>
      <c r="X6" s="271" t="s">
        <v>17</v>
      </c>
      <c r="Y6" s="271"/>
      <c r="Z6" s="271"/>
      <c r="AA6" s="271" t="s">
        <v>18</v>
      </c>
      <c r="AB6" s="271"/>
      <c r="AC6" s="271"/>
      <c r="AD6" s="271" t="s">
        <v>19</v>
      </c>
      <c r="AE6" s="271"/>
      <c r="AF6" s="271"/>
      <c r="AG6" s="271" t="s">
        <v>20</v>
      </c>
      <c r="AH6" s="271"/>
      <c r="AI6" s="271"/>
      <c r="AJ6" s="272" t="s">
        <v>21</v>
      </c>
      <c r="AK6" s="272"/>
      <c r="AL6" s="272"/>
      <c r="AM6" s="272" t="s">
        <v>22</v>
      </c>
      <c r="AN6" s="272"/>
      <c r="AO6" s="272"/>
      <c r="AP6" s="272" t="s">
        <v>23</v>
      </c>
      <c r="AQ6" s="272"/>
      <c r="AR6" s="272"/>
      <c r="AS6" s="261"/>
      <c r="AT6" s="271"/>
    </row>
    <row r="7" spans="1:46" ht="30" customHeight="1">
      <c r="A7" s="271"/>
      <c r="B7" s="271"/>
      <c r="C7" s="271"/>
      <c r="D7" s="271"/>
      <c r="E7" s="271"/>
      <c r="F7" s="67" t="s">
        <v>8</v>
      </c>
      <c r="G7" s="67" t="s">
        <v>9</v>
      </c>
      <c r="H7" s="15" t="s">
        <v>10</v>
      </c>
      <c r="I7" s="13" t="s">
        <v>8</v>
      </c>
      <c r="J7" s="13" t="s">
        <v>9</v>
      </c>
      <c r="K7" s="14" t="s">
        <v>10</v>
      </c>
      <c r="L7" s="13" t="s">
        <v>8</v>
      </c>
      <c r="M7" s="13" t="s">
        <v>9</v>
      </c>
      <c r="N7" s="14" t="s">
        <v>10</v>
      </c>
      <c r="O7" s="13" t="s">
        <v>8</v>
      </c>
      <c r="P7" s="13" t="s">
        <v>9</v>
      </c>
      <c r="Q7" s="14" t="s">
        <v>10</v>
      </c>
      <c r="R7" s="13" t="s">
        <v>8</v>
      </c>
      <c r="S7" s="13" t="s">
        <v>9</v>
      </c>
      <c r="T7" s="14" t="s">
        <v>10</v>
      </c>
      <c r="U7" s="13" t="s">
        <v>8</v>
      </c>
      <c r="V7" s="13" t="s">
        <v>9</v>
      </c>
      <c r="W7" s="14" t="s">
        <v>10</v>
      </c>
      <c r="X7" s="13" t="s">
        <v>8</v>
      </c>
      <c r="Y7" s="13" t="s">
        <v>9</v>
      </c>
      <c r="Z7" s="14" t="s">
        <v>10</v>
      </c>
      <c r="AA7" s="13" t="s">
        <v>8</v>
      </c>
      <c r="AB7" s="13" t="s">
        <v>9</v>
      </c>
      <c r="AC7" s="14" t="s">
        <v>10</v>
      </c>
      <c r="AD7" s="13" t="s">
        <v>8</v>
      </c>
      <c r="AE7" s="13" t="s">
        <v>9</v>
      </c>
      <c r="AF7" s="14" t="s">
        <v>10</v>
      </c>
      <c r="AG7" s="13" t="s">
        <v>8</v>
      </c>
      <c r="AH7" s="13" t="s">
        <v>9</v>
      </c>
      <c r="AI7" s="14" t="s">
        <v>10</v>
      </c>
      <c r="AJ7" s="53" t="s">
        <v>8</v>
      </c>
      <c r="AK7" s="53" t="s">
        <v>9</v>
      </c>
      <c r="AL7" s="54" t="s">
        <v>10</v>
      </c>
      <c r="AM7" s="53" t="s">
        <v>8</v>
      </c>
      <c r="AN7" s="53" t="s">
        <v>9</v>
      </c>
      <c r="AO7" s="54" t="s">
        <v>10</v>
      </c>
      <c r="AP7" s="53" t="s">
        <v>8</v>
      </c>
      <c r="AQ7" s="53" t="s">
        <v>9</v>
      </c>
      <c r="AR7" s="54" t="s">
        <v>10</v>
      </c>
      <c r="AS7" s="261"/>
      <c r="AT7" s="271"/>
    </row>
    <row r="8" spans="1:46" s="1" customFormat="1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7">
        <v>6</v>
      </c>
      <c r="G8" s="67">
        <v>7</v>
      </c>
      <c r="H8" s="15" t="s">
        <v>26</v>
      </c>
      <c r="I8" s="66">
        <v>9</v>
      </c>
      <c r="J8" s="66">
        <v>10</v>
      </c>
      <c r="K8" s="66">
        <v>11</v>
      </c>
      <c r="L8" s="66">
        <v>12</v>
      </c>
      <c r="M8" s="66">
        <v>13</v>
      </c>
      <c r="N8" s="6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55">
        <v>36</v>
      </c>
      <c r="AK8" s="55">
        <v>37</v>
      </c>
      <c r="AL8" s="55">
        <v>38</v>
      </c>
      <c r="AM8" s="55">
        <v>39</v>
      </c>
      <c r="AN8" s="55">
        <v>40</v>
      </c>
      <c r="AO8" s="55">
        <v>41</v>
      </c>
      <c r="AP8" s="55">
        <v>42</v>
      </c>
      <c r="AQ8" s="55">
        <v>43</v>
      </c>
      <c r="AR8" s="55">
        <v>44</v>
      </c>
      <c r="AS8" s="16">
        <v>45</v>
      </c>
      <c r="AT8" s="16">
        <v>46</v>
      </c>
    </row>
    <row r="9" spans="1:46" s="1" customFormat="1" ht="28.5" customHeight="1">
      <c r="A9" s="17">
        <v>1</v>
      </c>
      <c r="B9" s="29" t="s">
        <v>90</v>
      </c>
      <c r="C9" s="249" t="s">
        <v>89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13"/>
    </row>
    <row r="10" spans="1:46" s="1" customFormat="1" ht="28.5" customHeight="1">
      <c r="A10" s="17" t="s">
        <v>69</v>
      </c>
      <c r="B10" s="29" t="s">
        <v>88</v>
      </c>
      <c r="C10" s="249" t="s">
        <v>85</v>
      </c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1"/>
      <c r="AT10" s="18"/>
    </row>
    <row r="11" spans="1:46" s="63" customFormat="1" ht="31.5" customHeight="1">
      <c r="A11" s="262" t="s">
        <v>70</v>
      </c>
      <c r="B11" s="265" t="s">
        <v>51</v>
      </c>
      <c r="C11" s="268"/>
      <c r="D11" s="268"/>
      <c r="E11" s="20" t="s">
        <v>31</v>
      </c>
      <c r="F11" s="30">
        <f>F12+F13</f>
        <v>110306.61</v>
      </c>
      <c r="G11" s="30">
        <f>G12+G13</f>
        <v>0</v>
      </c>
      <c r="H11" s="30">
        <f>G11/F11*100</f>
        <v>0</v>
      </c>
      <c r="I11" s="31">
        <f>I12+I13</f>
        <v>3764.13</v>
      </c>
      <c r="J11" s="31">
        <f>J12+J13</f>
        <v>0</v>
      </c>
      <c r="K11" s="31">
        <f>J11/I11*100</f>
        <v>0</v>
      </c>
      <c r="L11" s="31">
        <f t="shared" ref="L11:AQ11" si="0">L12+L13</f>
        <v>10445.469999999999</v>
      </c>
      <c r="M11" s="31">
        <f t="shared" si="0"/>
        <v>0</v>
      </c>
      <c r="N11" s="31">
        <f>M11/L11*100</f>
        <v>0</v>
      </c>
      <c r="O11" s="31">
        <f t="shared" si="0"/>
        <v>10323.85</v>
      </c>
      <c r="P11" s="31">
        <f t="shared" si="0"/>
        <v>0</v>
      </c>
      <c r="Q11" s="31">
        <f>P11/O11*100</f>
        <v>0</v>
      </c>
      <c r="R11" s="31">
        <f t="shared" si="0"/>
        <v>10369.049999999999</v>
      </c>
      <c r="S11" s="31">
        <f t="shared" si="0"/>
        <v>0</v>
      </c>
      <c r="T11" s="31">
        <f>S11/R11*100</f>
        <v>0</v>
      </c>
      <c r="U11" s="31">
        <f t="shared" si="0"/>
        <v>13104.970000000001</v>
      </c>
      <c r="V11" s="31">
        <f t="shared" si="0"/>
        <v>0</v>
      </c>
      <c r="W11" s="31">
        <f>V11/U11*100</f>
        <v>0</v>
      </c>
      <c r="X11" s="31">
        <f t="shared" si="0"/>
        <v>11072.86</v>
      </c>
      <c r="Y11" s="31">
        <f t="shared" si="0"/>
        <v>0</v>
      </c>
      <c r="Z11" s="31">
        <f>Y11/X11*100</f>
        <v>0</v>
      </c>
      <c r="AA11" s="31">
        <f t="shared" si="0"/>
        <v>10139.5</v>
      </c>
      <c r="AB11" s="31">
        <f t="shared" si="0"/>
        <v>0</v>
      </c>
      <c r="AC11" s="31">
        <f>AB11/AA11*100</f>
        <v>0</v>
      </c>
      <c r="AD11" s="31">
        <f t="shared" si="0"/>
        <v>6440.2</v>
      </c>
      <c r="AE11" s="31">
        <f t="shared" si="0"/>
        <v>0</v>
      </c>
      <c r="AF11" s="31">
        <f>AE11/AD11*100</f>
        <v>0</v>
      </c>
      <c r="AG11" s="31">
        <f t="shared" si="0"/>
        <v>6407.3</v>
      </c>
      <c r="AH11" s="31">
        <f t="shared" si="0"/>
        <v>0</v>
      </c>
      <c r="AI11" s="31">
        <f>AH11/AG11*100</f>
        <v>0</v>
      </c>
      <c r="AJ11" s="48">
        <f t="shared" si="0"/>
        <v>8995.0300000000007</v>
      </c>
      <c r="AK11" s="48">
        <f t="shared" si="0"/>
        <v>0</v>
      </c>
      <c r="AL11" s="48">
        <f>AK11/AJ11*100</f>
        <v>0</v>
      </c>
      <c r="AM11" s="48">
        <f>AM12+AM13</f>
        <v>7809.54</v>
      </c>
      <c r="AN11" s="48">
        <f t="shared" si="0"/>
        <v>0</v>
      </c>
      <c r="AO11" s="48">
        <f>AN11/AM11*100</f>
        <v>0</v>
      </c>
      <c r="AP11" s="48">
        <f t="shared" si="0"/>
        <v>11434.71</v>
      </c>
      <c r="AQ11" s="48">
        <f t="shared" si="0"/>
        <v>0</v>
      </c>
      <c r="AR11" s="48">
        <f>AQ11/AP11*100</f>
        <v>0</v>
      </c>
      <c r="AS11" s="22"/>
      <c r="AT11" s="22"/>
    </row>
    <row r="12" spans="1:46" s="63" customFormat="1" ht="47.25" customHeight="1">
      <c r="A12" s="263"/>
      <c r="B12" s="266"/>
      <c r="C12" s="269"/>
      <c r="D12" s="269"/>
      <c r="E12" s="21" t="s">
        <v>32</v>
      </c>
      <c r="F12" s="32">
        <f>I12+L12+O12+R12+U12+X12+AA12+AD12+AG12+AJ12+AM12+AP12</f>
        <v>10029.859999999999</v>
      </c>
      <c r="G12" s="32">
        <f>J12+M12+P12+S12+V12+Y12+AB12+AE12+AH12+AK12+AN12+AQ12</f>
        <v>0</v>
      </c>
      <c r="H12" s="30">
        <f>G12/F12*100</f>
        <v>0</v>
      </c>
      <c r="I12" s="31">
        <f>I15+I18+I23+I26+I33+I36</f>
        <v>0</v>
      </c>
      <c r="J12" s="31">
        <f>J15+J18+J23+J26+J33+J36</f>
        <v>0</v>
      </c>
      <c r="K12" s="31">
        <v>0</v>
      </c>
      <c r="L12" s="31">
        <f>L15+L18+L23+L26+L33+L36</f>
        <v>1642.85</v>
      </c>
      <c r="M12" s="31">
        <f>M15+M18+M23+M26+M33+M36</f>
        <v>0</v>
      </c>
      <c r="N12" s="31">
        <f>M12/L12*100</f>
        <v>0</v>
      </c>
      <c r="O12" s="31">
        <f>O15+O18+O23+O26+O33+O36</f>
        <v>1642.85</v>
      </c>
      <c r="P12" s="31">
        <f>P15+P18+P23+P26+P33+P36</f>
        <v>0</v>
      </c>
      <c r="Q12" s="31">
        <f>P12/O12*100</f>
        <v>0</v>
      </c>
      <c r="R12" s="31">
        <f>R15+R18+R23+R26+R33+R36</f>
        <v>1218.5</v>
      </c>
      <c r="S12" s="31">
        <f>S15+S18+S23+S26+S33+S36</f>
        <v>0</v>
      </c>
      <c r="T12" s="31">
        <f>S12/R12*100</f>
        <v>0</v>
      </c>
      <c r="U12" s="31">
        <f>U15+U18+U23+U26+U33+U36</f>
        <v>1211.5</v>
      </c>
      <c r="V12" s="31">
        <f>V15+V18+V23+V26+V33+V36</f>
        <v>0</v>
      </c>
      <c r="W12" s="31">
        <f>V12/U12*100</f>
        <v>0</v>
      </c>
      <c r="X12" s="31">
        <f>X15+X18+X23+X26+X33+X36</f>
        <v>651.96</v>
      </c>
      <c r="Y12" s="31">
        <f>Y15+Y18+Y23+Y26+Y33+Y36</f>
        <v>0</v>
      </c>
      <c r="Z12" s="31">
        <f>Y12/X12*100</f>
        <v>0</v>
      </c>
      <c r="AA12" s="31">
        <f>AA15+AA18+AA23+AA26+AA33+AA36</f>
        <v>1014</v>
      </c>
      <c r="AB12" s="31">
        <f>AB15+AB18+AB23+AB26+AB33+AB36</f>
        <v>0</v>
      </c>
      <c r="AC12" s="31">
        <f>AB12/AA12*100</f>
        <v>0</v>
      </c>
      <c r="AD12" s="31">
        <f>AD15+AD18+AD23+AD26+AD33+AD36</f>
        <v>328.9</v>
      </c>
      <c r="AE12" s="31">
        <f>AE15+AE18+AE23+AE26+AE33+AE36</f>
        <v>0</v>
      </c>
      <c r="AF12" s="31">
        <f>AE12/AD12*100</f>
        <v>0</v>
      </c>
      <c r="AG12" s="31">
        <f>AG15+AG18+AG23+AG26+AG33+AG36</f>
        <v>310</v>
      </c>
      <c r="AH12" s="31">
        <f>AH15+AH18+AH23+AH26+AH33+AH36</f>
        <v>0</v>
      </c>
      <c r="AI12" s="31">
        <f>AH12/AG12*100</f>
        <v>0</v>
      </c>
      <c r="AJ12" s="31">
        <f>AJ15+AJ18+AJ23+AJ26+AJ33+AJ36</f>
        <v>310</v>
      </c>
      <c r="AK12" s="31">
        <f>AK15+AK18+AK23+AK26+AK33+AK36</f>
        <v>0</v>
      </c>
      <c r="AL12" s="48">
        <f>AK12/AJ12*100</f>
        <v>0</v>
      </c>
      <c r="AM12" s="31">
        <f>AM15+AM18+AM23+AM26+AM33+AM36</f>
        <v>310</v>
      </c>
      <c r="AN12" s="31">
        <f>AN15+AN18+AN23+AN26+AN33+AN36</f>
        <v>0</v>
      </c>
      <c r="AO12" s="48">
        <f>AN12/AM12*100</f>
        <v>0</v>
      </c>
      <c r="AP12" s="31">
        <f>AP23+AP26</f>
        <v>1389.3</v>
      </c>
      <c r="AQ12" s="31">
        <f>AQ15+AQ18+AQ23+AQ26+AQ33+AQ36</f>
        <v>0</v>
      </c>
      <c r="AR12" s="48">
        <f>AQ12/AP12*100</f>
        <v>0</v>
      </c>
      <c r="AS12" s="22"/>
      <c r="AT12" s="22"/>
    </row>
    <row r="13" spans="1:46" s="63" customFormat="1" ht="54.75" customHeight="1">
      <c r="A13" s="264"/>
      <c r="B13" s="267"/>
      <c r="C13" s="270"/>
      <c r="D13" s="270"/>
      <c r="E13" s="21" t="s">
        <v>33</v>
      </c>
      <c r="F13" s="32">
        <f>I13+L13+O13+R13+U13+X13+AA13+AD13+AG13+AJ13+AM13+AP13</f>
        <v>100276.75</v>
      </c>
      <c r="G13" s="32">
        <f>J13+M13+P13+S13+V13+Y13+AB13+AE13+AH13+AK13+AN13+AQ13</f>
        <v>0</v>
      </c>
      <c r="H13" s="30">
        <f>G13/F13*100</f>
        <v>0</v>
      </c>
      <c r="I13" s="31">
        <f>I16+I19+I24+I27+I34</f>
        <v>3764.13</v>
      </c>
      <c r="J13" s="31">
        <f>J16+J19+J24+J27+J34</f>
        <v>0</v>
      </c>
      <c r="K13" s="31">
        <f>J13/I13*100</f>
        <v>0</v>
      </c>
      <c r="L13" s="31">
        <f>L16+L19+L24+L27+L34</f>
        <v>8802.619999999999</v>
      </c>
      <c r="M13" s="31">
        <f>M16+M19+M24+M27+M34</f>
        <v>0</v>
      </c>
      <c r="N13" s="31">
        <f>M13/L13*100</f>
        <v>0</v>
      </c>
      <c r="O13" s="31">
        <f>O16+O19+O24+O27+O34</f>
        <v>8681</v>
      </c>
      <c r="P13" s="31">
        <f>P16+P19+P24+P27+P34</f>
        <v>0</v>
      </c>
      <c r="Q13" s="31">
        <f>P13/O13*100</f>
        <v>0</v>
      </c>
      <c r="R13" s="31">
        <f>R16+R19+R24+R27+R34</f>
        <v>9150.5499999999993</v>
      </c>
      <c r="S13" s="31">
        <f>S16+S19+S24+S27+S34</f>
        <v>0</v>
      </c>
      <c r="T13" s="31">
        <f>S13/R13*100</f>
        <v>0</v>
      </c>
      <c r="U13" s="31">
        <f>U16+U19+U24+U27+U34</f>
        <v>11893.470000000001</v>
      </c>
      <c r="V13" s="31">
        <f>V16+V19+V24+V27+V34</f>
        <v>0</v>
      </c>
      <c r="W13" s="31">
        <f>V13/U13*100</f>
        <v>0</v>
      </c>
      <c r="X13" s="31">
        <f>X16+X19+X24+X27+X34</f>
        <v>10420.9</v>
      </c>
      <c r="Y13" s="31">
        <f>Y16+Y19+Y24+Y27+Y34</f>
        <v>0</v>
      </c>
      <c r="Z13" s="31">
        <f>Y13/X13*100</f>
        <v>0</v>
      </c>
      <c r="AA13" s="31">
        <f>AA16+AA19+AA24+AA27+AA34</f>
        <v>9125.5</v>
      </c>
      <c r="AB13" s="31">
        <f>AB16+AB19+AB24+AB27+AB34</f>
        <v>0</v>
      </c>
      <c r="AC13" s="31">
        <f>AB13/AA13*100</f>
        <v>0</v>
      </c>
      <c r="AD13" s="31">
        <f>AD16+AD19+AD24+AD27+AD34</f>
        <v>6111.3</v>
      </c>
      <c r="AE13" s="31">
        <f>AE16+AE19+AE24+AE27+AE34</f>
        <v>0</v>
      </c>
      <c r="AF13" s="31">
        <f>AE13/AD13*100</f>
        <v>0</v>
      </c>
      <c r="AG13" s="31">
        <f>AG16+AG19+AG24+AG27+AG34</f>
        <v>6097.3</v>
      </c>
      <c r="AH13" s="31">
        <f>AH16+AH19+AH24+AH27+AH34</f>
        <v>0</v>
      </c>
      <c r="AI13" s="31">
        <f>AH13/AG13*100</f>
        <v>0</v>
      </c>
      <c r="AJ13" s="31">
        <f>AJ16+AJ19+AJ24+AJ27+AJ34</f>
        <v>8685.0300000000007</v>
      </c>
      <c r="AK13" s="31">
        <f>AK16+AK19+AK24+AK27+AK34</f>
        <v>0</v>
      </c>
      <c r="AL13" s="48">
        <f>AK13/AJ13*100</f>
        <v>0</v>
      </c>
      <c r="AM13" s="31">
        <f>AM16+AM19+AM24+AM27+AM34</f>
        <v>7499.54</v>
      </c>
      <c r="AN13" s="31">
        <f>AN16+AN19+AN24+AN27+AN34</f>
        <v>0</v>
      </c>
      <c r="AO13" s="48">
        <f>AN13/AM13*100</f>
        <v>0</v>
      </c>
      <c r="AP13" s="31">
        <f>AP24+AP27+AP34+AP37+AP19</f>
        <v>10045.41</v>
      </c>
      <c r="AQ13" s="31">
        <f>AQ16+AQ19+AQ24+AQ27+AQ34</f>
        <v>0</v>
      </c>
      <c r="AR13" s="48">
        <f>AQ13/AP13*100</f>
        <v>0</v>
      </c>
      <c r="AS13" s="22"/>
      <c r="AT13" s="22"/>
    </row>
    <row r="14" spans="1:46" s="2" customFormat="1" ht="19.5" customHeight="1">
      <c r="A14" s="209" t="s">
        <v>71</v>
      </c>
      <c r="B14" s="255" t="s">
        <v>41</v>
      </c>
      <c r="C14" s="213" t="s">
        <v>36</v>
      </c>
      <c r="D14" s="216"/>
      <c r="E14" s="5" t="s">
        <v>31</v>
      </c>
      <c r="F14" s="32">
        <f>F15+F16</f>
        <v>56</v>
      </c>
      <c r="G14" s="32">
        <f>G15+G16</f>
        <v>0</v>
      </c>
      <c r="H14" s="32">
        <f>G14/F14*100</f>
        <v>0</v>
      </c>
      <c r="I14" s="33"/>
      <c r="J14" s="33"/>
      <c r="K14" s="33"/>
      <c r="L14" s="33">
        <f>L15+L16</f>
        <v>56</v>
      </c>
      <c r="M14" s="33">
        <f>M15+M16</f>
        <v>0</v>
      </c>
      <c r="N14" s="33">
        <f>M14/L14*100</f>
        <v>0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7"/>
      <c r="AB14" s="37"/>
      <c r="AC14" s="37"/>
      <c r="AD14" s="33"/>
      <c r="AE14" s="33"/>
      <c r="AF14" s="33"/>
      <c r="AG14" s="33"/>
      <c r="AH14" s="33"/>
      <c r="AI14" s="33"/>
      <c r="AJ14" s="49"/>
      <c r="AK14" s="49"/>
      <c r="AL14" s="49"/>
      <c r="AM14" s="49"/>
      <c r="AN14" s="49"/>
      <c r="AO14" s="49"/>
      <c r="AP14" s="49"/>
      <c r="AQ14" s="49"/>
      <c r="AR14" s="49"/>
      <c r="AS14" s="243"/>
      <c r="AT14" s="198"/>
    </row>
    <row r="15" spans="1:46" s="2" customFormat="1" ht="25.5">
      <c r="A15" s="209"/>
      <c r="B15" s="256"/>
      <c r="C15" s="214"/>
      <c r="D15" s="217"/>
      <c r="E15" s="4" t="s">
        <v>32</v>
      </c>
      <c r="F15" s="32">
        <f>I15+L15+O15+R15+U15+X15+AA15+AD15+AG15+AJ15+AM15+AP15</f>
        <v>0</v>
      </c>
      <c r="G15" s="32">
        <f>J15+M15+P15+S15+V15+Y15+AB15+AE15+AH15+AK15+AN15+AQ15</f>
        <v>0</v>
      </c>
      <c r="H15" s="32">
        <v>0</v>
      </c>
      <c r="I15" s="33"/>
      <c r="J15" s="33"/>
      <c r="K15" s="33"/>
      <c r="L15" s="33"/>
      <c r="M15" s="33"/>
      <c r="N15" s="34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7"/>
      <c r="AB15" s="37"/>
      <c r="AC15" s="37"/>
      <c r="AD15" s="33"/>
      <c r="AE15" s="33"/>
      <c r="AF15" s="33"/>
      <c r="AG15" s="33"/>
      <c r="AH15" s="33"/>
      <c r="AI15" s="33"/>
      <c r="AJ15" s="49"/>
      <c r="AK15" s="49"/>
      <c r="AL15" s="49"/>
      <c r="AM15" s="49"/>
      <c r="AN15" s="49"/>
      <c r="AO15" s="49"/>
      <c r="AP15" s="49"/>
      <c r="AQ15" s="49"/>
      <c r="AR15" s="49"/>
      <c r="AS15" s="244"/>
      <c r="AT15" s="199"/>
    </row>
    <row r="16" spans="1:46" s="2" customFormat="1" ht="75.75" customHeight="1">
      <c r="A16" s="209"/>
      <c r="B16" s="257"/>
      <c r="C16" s="215"/>
      <c r="D16" s="218"/>
      <c r="E16" s="4" t="s">
        <v>33</v>
      </c>
      <c r="F16" s="32">
        <f>I16+L16+O16+R16+U16+X16+AA16+AD16+AG16+AJ16+AM16+AP16</f>
        <v>56</v>
      </c>
      <c r="G16" s="32">
        <f>J16+M16+P16+S16+V16+Y16+AB16+AE16+AH16+AK16+AN16+AQ16</f>
        <v>0</v>
      </c>
      <c r="H16" s="32">
        <f t="shared" ref="H16:H27" si="1">G16/F16*100</f>
        <v>0</v>
      </c>
      <c r="I16" s="33"/>
      <c r="J16" s="33"/>
      <c r="K16" s="33"/>
      <c r="L16" s="33">
        <v>56</v>
      </c>
      <c r="M16" s="33"/>
      <c r="N16" s="33">
        <f>M16/L16*100</f>
        <v>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7"/>
      <c r="AB16" s="37"/>
      <c r="AC16" s="37"/>
      <c r="AD16" s="33"/>
      <c r="AE16" s="33"/>
      <c r="AF16" s="33"/>
      <c r="AG16" s="33"/>
      <c r="AH16" s="33"/>
      <c r="AI16" s="33"/>
      <c r="AJ16" s="49"/>
      <c r="AK16" s="49"/>
      <c r="AL16" s="49"/>
      <c r="AM16" s="49"/>
      <c r="AN16" s="49"/>
      <c r="AO16" s="49"/>
      <c r="AP16" s="49"/>
      <c r="AQ16" s="49"/>
      <c r="AR16" s="49"/>
      <c r="AS16" s="245"/>
      <c r="AT16" s="200"/>
    </row>
    <row r="17" spans="1:46" s="2" customFormat="1" ht="19.5" customHeight="1">
      <c r="A17" s="209" t="s">
        <v>72</v>
      </c>
      <c r="B17" s="255" t="s">
        <v>42</v>
      </c>
      <c r="C17" s="213" t="s">
        <v>37</v>
      </c>
      <c r="D17" s="216"/>
      <c r="E17" s="5" t="s">
        <v>31</v>
      </c>
      <c r="F17" s="32">
        <f>F18+F19</f>
        <v>317</v>
      </c>
      <c r="G17" s="32">
        <f>G18+G19</f>
        <v>0</v>
      </c>
      <c r="H17" s="32">
        <f t="shared" si="1"/>
        <v>0</v>
      </c>
      <c r="I17" s="33">
        <f>I18+I19</f>
        <v>0</v>
      </c>
      <c r="J17" s="33">
        <f>J18+J19</f>
        <v>0</v>
      </c>
      <c r="K17" s="33">
        <v>0</v>
      </c>
      <c r="L17" s="33">
        <f>L18+L19</f>
        <v>23</v>
      </c>
      <c r="M17" s="33">
        <f>M18+M19</f>
        <v>0</v>
      </c>
      <c r="N17" s="33">
        <f>M17/L17*100</f>
        <v>0</v>
      </c>
      <c r="O17" s="33">
        <f>O18+O19</f>
        <v>85.4</v>
      </c>
      <c r="P17" s="33">
        <f>P18+P19</f>
        <v>0</v>
      </c>
      <c r="Q17" s="33">
        <f>P17/O17*100</f>
        <v>0</v>
      </c>
      <c r="R17" s="33">
        <f>R18+R19</f>
        <v>53.400000000000006</v>
      </c>
      <c r="S17" s="33">
        <f>S18+S19</f>
        <v>0</v>
      </c>
      <c r="T17" s="33">
        <f>S17/R17*100</f>
        <v>0</v>
      </c>
      <c r="U17" s="33">
        <f>U18+U19</f>
        <v>34.299999999999997</v>
      </c>
      <c r="V17" s="33">
        <f>V18+V19</f>
        <v>0</v>
      </c>
      <c r="W17" s="33">
        <f>V17/U17*100</f>
        <v>0</v>
      </c>
      <c r="X17" s="33">
        <f>X18+X19</f>
        <v>10.4</v>
      </c>
      <c r="Y17" s="33">
        <f>Y18+Y19</f>
        <v>0</v>
      </c>
      <c r="Z17" s="33">
        <f>Y17/X17*100</f>
        <v>0</v>
      </c>
      <c r="AA17" s="33">
        <f>AA18+AA19</f>
        <v>28.7</v>
      </c>
      <c r="AB17" s="33">
        <f>AB18+AB19</f>
        <v>0</v>
      </c>
      <c r="AC17" s="33">
        <f>AB17/AA17*100</f>
        <v>0</v>
      </c>
      <c r="AD17" s="33">
        <f>AD18+AD19</f>
        <v>10.4</v>
      </c>
      <c r="AE17" s="33">
        <f>AE18+AE19</f>
        <v>0</v>
      </c>
      <c r="AF17" s="33">
        <f>AE17/AD17*100</f>
        <v>0</v>
      </c>
      <c r="AG17" s="33">
        <f>AG18+AG19</f>
        <v>19.8</v>
      </c>
      <c r="AH17" s="33">
        <f>AH18+AH19</f>
        <v>0</v>
      </c>
      <c r="AI17" s="33">
        <f>AH17/AG17*100</f>
        <v>0</v>
      </c>
      <c r="AJ17" s="49">
        <f>AJ18+AJ19</f>
        <v>2.8</v>
      </c>
      <c r="AK17" s="49">
        <f>AK18+AK19</f>
        <v>0</v>
      </c>
      <c r="AL17" s="49">
        <f>AK17/AJ17*100</f>
        <v>0</v>
      </c>
      <c r="AM17" s="49">
        <f>AM18+AM19</f>
        <v>39.9</v>
      </c>
      <c r="AN17" s="49">
        <f>AN18+AN19</f>
        <v>0</v>
      </c>
      <c r="AO17" s="49">
        <f>AN17/AM17*100</f>
        <v>0</v>
      </c>
      <c r="AP17" s="49">
        <f>AP18+AP19</f>
        <v>9</v>
      </c>
      <c r="AQ17" s="49">
        <f>AQ18+AQ19</f>
        <v>0</v>
      </c>
      <c r="AR17" s="49">
        <v>0</v>
      </c>
      <c r="AS17" s="258"/>
      <c r="AT17" s="198"/>
    </row>
    <row r="18" spans="1:46" s="2" customFormat="1" ht="25.5">
      <c r="A18" s="209"/>
      <c r="B18" s="256"/>
      <c r="C18" s="214"/>
      <c r="D18" s="217"/>
      <c r="E18" s="4" t="s">
        <v>32</v>
      </c>
      <c r="F18" s="32">
        <f>I18+L18+O18+R18+U18+X18+AA18+AD18+AG18+AJ18+AM18+AP18</f>
        <v>0</v>
      </c>
      <c r="G18" s="32">
        <f>J18+M18+P18+S18+V18+Y18+AB18+AE18+AH18+AK18+AN18+AQ18</f>
        <v>0</v>
      </c>
      <c r="H18" s="35">
        <v>0</v>
      </c>
      <c r="I18" s="33"/>
      <c r="J18" s="33"/>
      <c r="K18" s="3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7"/>
      <c r="AB18" s="37"/>
      <c r="AC18" s="37"/>
      <c r="AD18" s="33"/>
      <c r="AE18" s="33"/>
      <c r="AF18" s="33"/>
      <c r="AG18" s="33"/>
      <c r="AH18" s="33"/>
      <c r="AI18" s="33"/>
      <c r="AJ18" s="49"/>
      <c r="AK18" s="49"/>
      <c r="AL18" s="49"/>
      <c r="AM18" s="49"/>
      <c r="AN18" s="49"/>
      <c r="AO18" s="49"/>
      <c r="AP18" s="49"/>
      <c r="AQ18" s="49"/>
      <c r="AR18" s="49"/>
      <c r="AS18" s="259"/>
      <c r="AT18" s="199"/>
    </row>
    <row r="19" spans="1:46" s="2" customFormat="1" ht="54" customHeight="1">
      <c r="A19" s="209"/>
      <c r="B19" s="257"/>
      <c r="C19" s="215"/>
      <c r="D19" s="218"/>
      <c r="E19" s="4" t="s">
        <v>33</v>
      </c>
      <c r="F19" s="32">
        <f>I19+L19+O19+R19+U19+X19+AA19+AD19+AG19+AJ19+AM19+AP19-0.1</f>
        <v>317</v>
      </c>
      <c r="G19" s="32">
        <f>J19+M19+P19+S19+V19+Y19+AB19+AE19+AH19+AK19+AN19+AQ19</f>
        <v>0</v>
      </c>
      <c r="H19" s="32">
        <f>G19/F19*100</f>
        <v>0</v>
      </c>
      <c r="I19" s="33"/>
      <c r="J19" s="33"/>
      <c r="K19" s="33">
        <v>0</v>
      </c>
      <c r="L19" s="33">
        <f>13.8+9.2</f>
        <v>23</v>
      </c>
      <c r="M19" s="33"/>
      <c r="N19" s="33">
        <f>M19/L19*100</f>
        <v>0</v>
      </c>
      <c r="O19" s="33">
        <f>85.4</f>
        <v>85.4</v>
      </c>
      <c r="P19" s="33"/>
      <c r="Q19" s="33">
        <f>P19/O19*100</f>
        <v>0</v>
      </c>
      <c r="R19" s="33">
        <f>48.2+5.2</f>
        <v>53.400000000000006</v>
      </c>
      <c r="S19" s="33"/>
      <c r="T19" s="33">
        <f>S19/R19*100</f>
        <v>0</v>
      </c>
      <c r="U19" s="33">
        <f>23.9+10.4</f>
        <v>34.299999999999997</v>
      </c>
      <c r="V19" s="33"/>
      <c r="W19" s="33">
        <f>V19/U19*100</f>
        <v>0</v>
      </c>
      <c r="X19" s="33">
        <v>10.4</v>
      </c>
      <c r="Y19" s="33"/>
      <c r="Z19" s="33">
        <f>Y19/X19*100</f>
        <v>0</v>
      </c>
      <c r="AA19" s="37">
        <v>28.7</v>
      </c>
      <c r="AB19" s="37"/>
      <c r="AC19" s="33">
        <f>AB19/AA19*100</f>
        <v>0</v>
      </c>
      <c r="AD19" s="33">
        <v>10.4</v>
      </c>
      <c r="AE19" s="33"/>
      <c r="AF19" s="33"/>
      <c r="AG19" s="37">
        <f>15.9+3.9</f>
        <v>19.8</v>
      </c>
      <c r="AH19" s="37"/>
      <c r="AI19" s="37">
        <f>AH19/AG19*100</f>
        <v>0</v>
      </c>
      <c r="AJ19" s="49">
        <v>2.8</v>
      </c>
      <c r="AK19" s="49"/>
      <c r="AL19" s="49">
        <f>AK19/AJ19*100</f>
        <v>0</v>
      </c>
      <c r="AM19" s="49">
        <f>30.8+9.1</f>
        <v>39.9</v>
      </c>
      <c r="AN19" s="49"/>
      <c r="AO19" s="49">
        <f>AN19/AM19*100</f>
        <v>0</v>
      </c>
      <c r="AP19" s="49">
        <v>9</v>
      </c>
      <c r="AQ19" s="49">
        <v>0</v>
      </c>
      <c r="AR19" s="49">
        <v>0</v>
      </c>
      <c r="AS19" s="260"/>
      <c r="AT19" s="200"/>
    </row>
    <row r="20" spans="1:46" s="2" customFormat="1" ht="45.75" hidden="1" customHeight="1">
      <c r="A20" s="68" t="s">
        <v>73</v>
      </c>
      <c r="B20" s="7" t="s">
        <v>43</v>
      </c>
      <c r="C20" s="69" t="s">
        <v>35</v>
      </c>
      <c r="D20" s="19"/>
      <c r="E20" s="4" t="s">
        <v>38</v>
      </c>
      <c r="F20" s="32"/>
      <c r="G20" s="32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7"/>
      <c r="AB20" s="37"/>
      <c r="AC20" s="37"/>
      <c r="AD20" s="33"/>
      <c r="AE20" s="33"/>
      <c r="AF20" s="33"/>
      <c r="AG20" s="33"/>
      <c r="AH20" s="33"/>
      <c r="AI20" s="33"/>
      <c r="AJ20" s="49"/>
      <c r="AK20" s="49"/>
      <c r="AL20" s="49"/>
      <c r="AM20" s="49"/>
      <c r="AN20" s="49"/>
      <c r="AO20" s="49"/>
      <c r="AP20" s="49"/>
      <c r="AQ20" s="49"/>
      <c r="AR20" s="49"/>
      <c r="AS20" s="26"/>
      <c r="AT20" s="25"/>
    </row>
    <row r="21" spans="1:46" s="2" customFormat="1" ht="84" hidden="1" customHeight="1">
      <c r="A21" s="68" t="s">
        <v>73</v>
      </c>
      <c r="B21" s="7" t="s">
        <v>43</v>
      </c>
      <c r="C21" s="69" t="s">
        <v>35</v>
      </c>
      <c r="D21" s="19"/>
      <c r="E21" s="4" t="s">
        <v>38</v>
      </c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7"/>
      <c r="AB21" s="37"/>
      <c r="AC21" s="37"/>
      <c r="AD21" s="33"/>
      <c r="AE21" s="33"/>
      <c r="AF21" s="33"/>
      <c r="AG21" s="33"/>
      <c r="AH21" s="33"/>
      <c r="AI21" s="33"/>
      <c r="AJ21" s="49"/>
      <c r="AK21" s="49"/>
      <c r="AL21" s="49"/>
      <c r="AM21" s="49"/>
      <c r="AN21" s="49"/>
      <c r="AO21" s="49"/>
      <c r="AP21" s="49"/>
      <c r="AQ21" s="49"/>
      <c r="AR21" s="49"/>
      <c r="AS21" s="26"/>
      <c r="AT21" s="47"/>
    </row>
    <row r="22" spans="1:46" s="2" customFormat="1" ht="19.5" customHeight="1">
      <c r="A22" s="209" t="s">
        <v>74</v>
      </c>
      <c r="B22" s="223" t="s">
        <v>44</v>
      </c>
      <c r="C22" s="213" t="s">
        <v>39</v>
      </c>
      <c r="D22" s="216"/>
      <c r="E22" s="5" t="s">
        <v>31</v>
      </c>
      <c r="F22" s="32">
        <f>F23+F24</f>
        <v>48189.2</v>
      </c>
      <c r="G22" s="32">
        <f>G23+G24</f>
        <v>0</v>
      </c>
      <c r="H22" s="32">
        <f t="shared" si="1"/>
        <v>0</v>
      </c>
      <c r="I22" s="33">
        <f>I23+I24</f>
        <v>1865.1</v>
      </c>
      <c r="J22" s="33">
        <f>J23+J24</f>
        <v>0</v>
      </c>
      <c r="K22" s="33">
        <f>J22/I22*100</f>
        <v>0</v>
      </c>
      <c r="L22" s="33">
        <f>L23+L24</f>
        <v>3909.8</v>
      </c>
      <c r="M22" s="33">
        <f>M23+M24</f>
        <v>0</v>
      </c>
      <c r="N22" s="33">
        <f t="shared" ref="N22:N27" si="2">M22/L22*100</f>
        <v>0</v>
      </c>
      <c r="O22" s="33">
        <f>O23+O24</f>
        <v>3665.1</v>
      </c>
      <c r="P22" s="33">
        <f>P23+P24</f>
        <v>0</v>
      </c>
      <c r="Q22" s="33">
        <f>P22/O22*100</f>
        <v>0</v>
      </c>
      <c r="R22" s="33">
        <f>R23+R24</f>
        <v>4183</v>
      </c>
      <c r="S22" s="33">
        <f>S23+S24</f>
        <v>0</v>
      </c>
      <c r="T22" s="33">
        <f t="shared" ref="T22:T27" si="3">S22/R22*100</f>
        <v>0</v>
      </c>
      <c r="U22" s="33">
        <f>U23+U24</f>
        <v>6013.4</v>
      </c>
      <c r="V22" s="33">
        <f>V23+V24</f>
        <v>0</v>
      </c>
      <c r="W22" s="33">
        <f t="shared" ref="W22:W27" si="4">V22/U22*100</f>
        <v>0</v>
      </c>
      <c r="X22" s="33">
        <f>X23+X24</f>
        <v>4471.6000000000004</v>
      </c>
      <c r="Y22" s="33">
        <f>Y23+Y24</f>
        <v>0</v>
      </c>
      <c r="Z22" s="33">
        <f>Y22/X22*100</f>
        <v>0</v>
      </c>
      <c r="AA22" s="37">
        <f>AA23+AA24</f>
        <v>4155</v>
      </c>
      <c r="AB22" s="37">
        <f>AB23+AB24</f>
        <v>0</v>
      </c>
      <c r="AC22" s="37">
        <f>AB22/AA22*100</f>
        <v>0</v>
      </c>
      <c r="AD22" s="33">
        <f>AD23+AD24</f>
        <v>2631</v>
      </c>
      <c r="AE22" s="33">
        <f>AE23+AE24</f>
        <v>0</v>
      </c>
      <c r="AF22" s="33">
        <f>AE22/AD22*100</f>
        <v>0</v>
      </c>
      <c r="AG22" s="33">
        <f>AG23+AG24</f>
        <v>2825.4</v>
      </c>
      <c r="AH22" s="33">
        <f>AH23+AH24</f>
        <v>0</v>
      </c>
      <c r="AI22" s="33">
        <f t="shared" ref="AI22:AI27" si="5">AH22/AG22*100</f>
        <v>0</v>
      </c>
      <c r="AJ22" s="49">
        <f>AJ23+AJ24</f>
        <v>3946.6</v>
      </c>
      <c r="AK22" s="49">
        <f>AK23+AK24</f>
        <v>0</v>
      </c>
      <c r="AL22" s="49">
        <f t="shared" ref="AL22:AL27" si="6">AK22/AJ22*100</f>
        <v>0</v>
      </c>
      <c r="AM22" s="49">
        <f>AM23+AM24</f>
        <v>3895.6</v>
      </c>
      <c r="AN22" s="49">
        <f>AN23+AN24</f>
        <v>0</v>
      </c>
      <c r="AO22" s="49">
        <f t="shared" ref="AO22:AO27" si="7">AN22/AM22*100</f>
        <v>0</v>
      </c>
      <c r="AP22" s="49">
        <f>AP23+AP24</f>
        <v>6627.5999999999995</v>
      </c>
      <c r="AQ22" s="49">
        <f>AQ23+AQ24</f>
        <v>0</v>
      </c>
      <c r="AR22" s="49">
        <f t="shared" ref="AR22:AR27" si="8">AQ22/AP22*100</f>
        <v>0</v>
      </c>
      <c r="AS22" s="243"/>
      <c r="AT22" s="198"/>
    </row>
    <row r="23" spans="1:46" s="2" customFormat="1" ht="25.5">
      <c r="A23" s="209"/>
      <c r="B23" s="224"/>
      <c r="C23" s="214"/>
      <c r="D23" s="217"/>
      <c r="E23" s="4" t="s">
        <v>32</v>
      </c>
      <c r="F23" s="32">
        <f>I23+L23+O23+R23+U23+X23+AA23+AD23+AG23+AJ23+AM23+AP23</f>
        <v>4489.3</v>
      </c>
      <c r="G23" s="32">
        <f>J23+M23+P23+S23+V23+Y23+AB23+AE23+AH23+AK23+AN23+AQ23</f>
        <v>0</v>
      </c>
      <c r="H23" s="32">
        <f t="shared" si="1"/>
        <v>0</v>
      </c>
      <c r="I23" s="33"/>
      <c r="J23" s="33"/>
      <c r="K23" s="33">
        <v>0</v>
      </c>
      <c r="L23" s="33">
        <v>310</v>
      </c>
      <c r="M23" s="33"/>
      <c r="N23" s="33">
        <f t="shared" si="2"/>
        <v>0</v>
      </c>
      <c r="O23" s="33">
        <v>310</v>
      </c>
      <c r="P23" s="33"/>
      <c r="Q23" s="33">
        <f>P23/O23*100</f>
        <v>0</v>
      </c>
      <c r="R23" s="33">
        <v>310</v>
      </c>
      <c r="S23" s="33"/>
      <c r="T23" s="33">
        <f t="shared" si="3"/>
        <v>0</v>
      </c>
      <c r="U23" s="33">
        <v>310</v>
      </c>
      <c r="V23" s="33"/>
      <c r="W23" s="33">
        <f t="shared" si="4"/>
        <v>0</v>
      </c>
      <c r="X23" s="37">
        <v>310</v>
      </c>
      <c r="Y23" s="33"/>
      <c r="Z23" s="33">
        <f>Y23/X23*100</f>
        <v>0</v>
      </c>
      <c r="AA23" s="37">
        <v>310</v>
      </c>
      <c r="AB23" s="37"/>
      <c r="AC23" s="37">
        <f>AB23/AA23*100</f>
        <v>0</v>
      </c>
      <c r="AD23" s="33">
        <v>310</v>
      </c>
      <c r="AE23" s="33"/>
      <c r="AF23" s="33">
        <f>AE23/AD23*100</f>
        <v>0</v>
      </c>
      <c r="AG23" s="33">
        <v>310</v>
      </c>
      <c r="AH23" s="33"/>
      <c r="AI23" s="33">
        <f t="shared" si="5"/>
        <v>0</v>
      </c>
      <c r="AJ23" s="49">
        <v>310</v>
      </c>
      <c r="AK23" s="49"/>
      <c r="AL23" s="49">
        <f t="shared" si="6"/>
        <v>0</v>
      </c>
      <c r="AM23" s="49">
        <v>310</v>
      </c>
      <c r="AN23" s="49"/>
      <c r="AO23" s="49">
        <f t="shared" si="7"/>
        <v>0</v>
      </c>
      <c r="AP23" s="49">
        <f>754.3+635</f>
        <v>1389.3</v>
      </c>
      <c r="AQ23" s="49"/>
      <c r="AR23" s="49">
        <f t="shared" si="8"/>
        <v>0</v>
      </c>
      <c r="AS23" s="244"/>
      <c r="AT23" s="199"/>
    </row>
    <row r="24" spans="1:46" s="2" customFormat="1" ht="38.25">
      <c r="A24" s="209"/>
      <c r="B24" s="225"/>
      <c r="C24" s="215"/>
      <c r="D24" s="218"/>
      <c r="E24" s="4" t="s">
        <v>33</v>
      </c>
      <c r="F24" s="32">
        <f>I24+L24+O24+R24+U24+X24+AA24+AD24+AG24+AJ24+AM24+AP24</f>
        <v>43699.899999999994</v>
      </c>
      <c r="G24" s="32">
        <f>J24+M24+P24+S24+V24+Y24+AB24+AE24+AH24+AK24+AN24+AQ24</f>
        <v>0</v>
      </c>
      <c r="H24" s="32">
        <f t="shared" si="1"/>
        <v>0</v>
      </c>
      <c r="I24" s="33">
        <v>1865.1</v>
      </c>
      <c r="J24" s="33"/>
      <c r="K24" s="33">
        <f>J24/I24*100</f>
        <v>0</v>
      </c>
      <c r="L24" s="33">
        <v>3599.8</v>
      </c>
      <c r="M24" s="33"/>
      <c r="N24" s="33">
        <f t="shared" si="2"/>
        <v>0</v>
      </c>
      <c r="O24" s="33">
        <v>3355.1</v>
      </c>
      <c r="P24" s="33"/>
      <c r="Q24" s="33">
        <f>P24/O24*100</f>
        <v>0</v>
      </c>
      <c r="R24" s="33">
        <v>3873</v>
      </c>
      <c r="S24" s="33"/>
      <c r="T24" s="33">
        <f t="shared" si="3"/>
        <v>0</v>
      </c>
      <c r="U24" s="33">
        <v>5703.4</v>
      </c>
      <c r="V24" s="33"/>
      <c r="W24" s="33">
        <f t="shared" si="4"/>
        <v>0</v>
      </c>
      <c r="X24" s="33">
        <v>4161.6000000000004</v>
      </c>
      <c r="Y24" s="33"/>
      <c r="Z24" s="33">
        <f>Y24/X24*100</f>
        <v>0</v>
      </c>
      <c r="AA24" s="37">
        <v>3845</v>
      </c>
      <c r="AB24" s="37"/>
      <c r="AC24" s="37">
        <f>AB24/AA24*100</f>
        <v>0</v>
      </c>
      <c r="AD24" s="33">
        <v>2321</v>
      </c>
      <c r="AE24" s="33"/>
      <c r="AF24" s="33">
        <f>AE24/AD24*100</f>
        <v>0</v>
      </c>
      <c r="AG24" s="33">
        <v>2515.4</v>
      </c>
      <c r="AH24" s="33"/>
      <c r="AI24" s="33">
        <f t="shared" si="5"/>
        <v>0</v>
      </c>
      <c r="AJ24" s="49">
        <v>3636.6</v>
      </c>
      <c r="AK24" s="49"/>
      <c r="AL24" s="49">
        <f t="shared" si="6"/>
        <v>0</v>
      </c>
      <c r="AM24" s="49">
        <v>3585.6</v>
      </c>
      <c r="AN24" s="49"/>
      <c r="AO24" s="49">
        <f t="shared" si="7"/>
        <v>0</v>
      </c>
      <c r="AP24" s="49">
        <f>5204.9+33.4</f>
        <v>5238.2999999999993</v>
      </c>
      <c r="AQ24" s="49"/>
      <c r="AR24" s="49">
        <f t="shared" si="8"/>
        <v>0</v>
      </c>
      <c r="AS24" s="245"/>
      <c r="AT24" s="200"/>
    </row>
    <row r="25" spans="1:46" s="2" customFormat="1" ht="19.5" customHeight="1">
      <c r="A25" s="209" t="s">
        <v>75</v>
      </c>
      <c r="B25" s="223" t="s">
        <v>45</v>
      </c>
      <c r="C25" s="213" t="s">
        <v>40</v>
      </c>
      <c r="D25" s="216"/>
      <c r="E25" s="5" t="s">
        <v>31</v>
      </c>
      <c r="F25" s="32">
        <f>F26+F27</f>
        <v>61744.31</v>
      </c>
      <c r="G25" s="32">
        <f>G26+G27</f>
        <v>0</v>
      </c>
      <c r="H25" s="32">
        <f t="shared" si="1"/>
        <v>0</v>
      </c>
      <c r="I25" s="33">
        <f>I26+I27</f>
        <v>1899.03</v>
      </c>
      <c r="J25" s="33">
        <f>J26+J27</f>
        <v>0</v>
      </c>
      <c r="K25" s="33">
        <f>J25/I25*100</f>
        <v>0</v>
      </c>
      <c r="L25" s="33">
        <f>L26+L27</f>
        <v>6456.67</v>
      </c>
      <c r="M25" s="33">
        <f>M26+M27</f>
        <v>0</v>
      </c>
      <c r="N25" s="33">
        <f t="shared" si="2"/>
        <v>0</v>
      </c>
      <c r="O25" s="33">
        <f>O26+O27</f>
        <v>6573.35</v>
      </c>
      <c r="P25" s="33">
        <f>P26+P27</f>
        <v>0</v>
      </c>
      <c r="Q25" s="33">
        <f>P25/O25*100</f>
        <v>0</v>
      </c>
      <c r="R25" s="33">
        <f>R26+R27</f>
        <v>6132.65</v>
      </c>
      <c r="S25" s="33">
        <f>S26+S27</f>
        <v>0</v>
      </c>
      <c r="T25" s="33">
        <f t="shared" si="3"/>
        <v>0</v>
      </c>
      <c r="U25" s="33">
        <f>U26+U27</f>
        <v>7057.27</v>
      </c>
      <c r="V25" s="33">
        <f>V26+V27</f>
        <v>0</v>
      </c>
      <c r="W25" s="33">
        <f t="shared" si="4"/>
        <v>0</v>
      </c>
      <c r="X25" s="33">
        <f>X26+X27</f>
        <v>6590.86</v>
      </c>
      <c r="Y25" s="33">
        <f>Y26+Y27</f>
        <v>0</v>
      </c>
      <c r="Z25" s="33">
        <f>Y25/X25*100</f>
        <v>0</v>
      </c>
      <c r="AA25" s="37">
        <f>AA26+AA27</f>
        <v>5955.8</v>
      </c>
      <c r="AB25" s="37">
        <f>AB26+AB27</f>
        <v>0</v>
      </c>
      <c r="AC25" s="37">
        <f>AB25/AA25*100</f>
        <v>0</v>
      </c>
      <c r="AD25" s="33">
        <f>AD26+AD27</f>
        <v>3798.8</v>
      </c>
      <c r="AE25" s="33">
        <f>AE26+AE27</f>
        <v>0</v>
      </c>
      <c r="AF25" s="33">
        <f>AE25/AD25*100</f>
        <v>0</v>
      </c>
      <c r="AG25" s="33">
        <f>AG26+AG27</f>
        <v>3562.1</v>
      </c>
      <c r="AH25" s="33">
        <f>AH26+AH27</f>
        <v>0</v>
      </c>
      <c r="AI25" s="33">
        <f t="shared" si="5"/>
        <v>0</v>
      </c>
      <c r="AJ25" s="49">
        <f>AJ26+AJ27</f>
        <v>5045.63</v>
      </c>
      <c r="AK25" s="49">
        <f>AK26+AK27</f>
        <v>0</v>
      </c>
      <c r="AL25" s="49">
        <f t="shared" si="6"/>
        <v>0</v>
      </c>
      <c r="AM25" s="49">
        <f>AM26+AM27</f>
        <v>3874.04</v>
      </c>
      <c r="AN25" s="49">
        <f>AN26+AN27</f>
        <v>0</v>
      </c>
      <c r="AO25" s="49">
        <f t="shared" si="7"/>
        <v>0</v>
      </c>
      <c r="AP25" s="49">
        <f>AP26+AP27</f>
        <v>4798.1099999999997</v>
      </c>
      <c r="AQ25" s="49">
        <f>AQ26+AQ27</f>
        <v>0</v>
      </c>
      <c r="AR25" s="49">
        <f t="shared" si="8"/>
        <v>0</v>
      </c>
      <c r="AS25" s="243"/>
      <c r="AT25" s="198"/>
    </row>
    <row r="26" spans="1:46" s="2" customFormat="1" ht="25.5">
      <c r="A26" s="209"/>
      <c r="B26" s="224"/>
      <c r="C26" s="214"/>
      <c r="D26" s="217"/>
      <c r="E26" s="4" t="s">
        <v>32</v>
      </c>
      <c r="F26" s="32">
        <f>I26+L26+O26+R26+U26+X26+AA26+AD26+AG26+AJ26+AM26+AP26</f>
        <v>5540.5599999999995</v>
      </c>
      <c r="G26" s="32">
        <f>J26+M26+P26+S26+V26+Y26+AB26+AE26+AH26+AK26+AN26+AQ26</f>
        <v>0</v>
      </c>
      <c r="H26" s="32">
        <f t="shared" si="1"/>
        <v>0</v>
      </c>
      <c r="I26" s="33"/>
      <c r="J26" s="33"/>
      <c r="K26" s="33"/>
      <c r="L26" s="33">
        <v>1332.85</v>
      </c>
      <c r="M26" s="33"/>
      <c r="N26" s="33">
        <f t="shared" si="2"/>
        <v>0</v>
      </c>
      <c r="O26" s="33">
        <v>1332.85</v>
      </c>
      <c r="P26" s="33"/>
      <c r="Q26" s="33">
        <v>0</v>
      </c>
      <c r="R26" s="33">
        <v>908.5</v>
      </c>
      <c r="S26" s="33"/>
      <c r="T26" s="33">
        <f t="shared" si="3"/>
        <v>0</v>
      </c>
      <c r="U26" s="33">
        <v>901.5</v>
      </c>
      <c r="V26" s="33"/>
      <c r="W26" s="33">
        <f t="shared" si="4"/>
        <v>0</v>
      </c>
      <c r="X26" s="33">
        <v>341.96</v>
      </c>
      <c r="Y26" s="33"/>
      <c r="Z26" s="33">
        <v>0</v>
      </c>
      <c r="AA26" s="37">
        <v>704</v>
      </c>
      <c r="AB26" s="37"/>
      <c r="AC26" s="37">
        <v>0</v>
      </c>
      <c r="AD26" s="33">
        <v>18.899999999999999</v>
      </c>
      <c r="AE26" s="33"/>
      <c r="AF26" s="33">
        <v>0</v>
      </c>
      <c r="AG26" s="33"/>
      <c r="AH26" s="33"/>
      <c r="AI26" s="33">
        <v>0</v>
      </c>
      <c r="AJ26" s="49"/>
      <c r="AK26" s="49"/>
      <c r="AL26" s="49">
        <v>0</v>
      </c>
      <c r="AM26" s="49"/>
      <c r="AN26" s="49"/>
      <c r="AO26" s="49">
        <v>0</v>
      </c>
      <c r="AP26" s="49"/>
      <c r="AQ26" s="49"/>
      <c r="AR26" s="49">
        <v>0</v>
      </c>
      <c r="AS26" s="244"/>
      <c r="AT26" s="199"/>
    </row>
    <row r="27" spans="1:46" s="2" customFormat="1" ht="38.25">
      <c r="A27" s="209"/>
      <c r="B27" s="225"/>
      <c r="C27" s="215"/>
      <c r="D27" s="218"/>
      <c r="E27" s="4" t="s">
        <v>33</v>
      </c>
      <c r="F27" s="32">
        <f>I27+L27+O27+R27+U27+X27+AA27+AD27+AG27+AJ27+AM27+AP27</f>
        <v>56203.75</v>
      </c>
      <c r="G27" s="32">
        <f>J27+M27+P27+S27+V27+Y27+AB27+AE27+AH27+AK27+AN27+AQ27</f>
        <v>0</v>
      </c>
      <c r="H27" s="32">
        <f t="shared" si="1"/>
        <v>0</v>
      </c>
      <c r="I27" s="33">
        <v>1899.03</v>
      </c>
      <c r="J27" s="33"/>
      <c r="K27" s="33">
        <f>J27/I27*100</f>
        <v>0</v>
      </c>
      <c r="L27" s="33">
        <v>5123.82</v>
      </c>
      <c r="M27" s="33"/>
      <c r="N27" s="33">
        <f t="shared" si="2"/>
        <v>0</v>
      </c>
      <c r="O27" s="33">
        <v>5240.5</v>
      </c>
      <c r="P27" s="33"/>
      <c r="Q27" s="33">
        <f>P27/O27*100</f>
        <v>0</v>
      </c>
      <c r="R27" s="33">
        <v>5224.1499999999996</v>
      </c>
      <c r="S27" s="33"/>
      <c r="T27" s="33">
        <f t="shared" si="3"/>
        <v>0</v>
      </c>
      <c r="U27" s="33">
        <v>6155.77</v>
      </c>
      <c r="V27" s="33"/>
      <c r="W27" s="33">
        <f t="shared" si="4"/>
        <v>0</v>
      </c>
      <c r="X27" s="33">
        <v>6248.9</v>
      </c>
      <c r="Y27" s="33"/>
      <c r="Z27" s="33">
        <f>Y27/X27*100</f>
        <v>0</v>
      </c>
      <c r="AA27" s="37">
        <v>5251.8</v>
      </c>
      <c r="AB27" s="37"/>
      <c r="AC27" s="37">
        <f>AB27/AA27*100</f>
        <v>0</v>
      </c>
      <c r="AD27" s="33">
        <v>3779.9</v>
      </c>
      <c r="AE27" s="33"/>
      <c r="AF27" s="33">
        <f>AE27/AD27*100</f>
        <v>0</v>
      </c>
      <c r="AG27" s="33">
        <v>3562.1</v>
      </c>
      <c r="AH27" s="33"/>
      <c r="AI27" s="33">
        <f t="shared" si="5"/>
        <v>0</v>
      </c>
      <c r="AJ27" s="49">
        <v>5045.63</v>
      </c>
      <c r="AK27" s="49"/>
      <c r="AL27" s="49">
        <f t="shared" si="6"/>
        <v>0</v>
      </c>
      <c r="AM27" s="49">
        <v>3874.04</v>
      </c>
      <c r="AN27" s="49"/>
      <c r="AO27" s="49">
        <f t="shared" si="7"/>
        <v>0</v>
      </c>
      <c r="AP27" s="49">
        <v>4798.1099999999997</v>
      </c>
      <c r="AQ27" s="49"/>
      <c r="AR27" s="49">
        <f t="shared" si="8"/>
        <v>0</v>
      </c>
      <c r="AS27" s="245"/>
      <c r="AT27" s="200"/>
    </row>
    <row r="28" spans="1:46" s="2" customFormat="1" ht="78" hidden="1" customHeight="1">
      <c r="A28" s="68" t="s">
        <v>76</v>
      </c>
      <c r="B28" s="7" t="s">
        <v>46</v>
      </c>
      <c r="C28" s="69" t="s">
        <v>47</v>
      </c>
      <c r="D28" s="19"/>
      <c r="E28" s="4" t="s">
        <v>38</v>
      </c>
      <c r="F28" s="28"/>
      <c r="G28" s="28"/>
      <c r="H28" s="2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7"/>
      <c r="AB28" s="27"/>
      <c r="AC28" s="27"/>
      <c r="AD28" s="25"/>
      <c r="AE28" s="25"/>
      <c r="AF28" s="25"/>
      <c r="AG28" s="25"/>
      <c r="AH28" s="25"/>
      <c r="AI28" s="25"/>
      <c r="AJ28" s="50"/>
      <c r="AK28" s="50"/>
      <c r="AL28" s="50"/>
      <c r="AM28" s="50"/>
      <c r="AN28" s="50"/>
      <c r="AO28" s="50"/>
      <c r="AP28" s="50"/>
      <c r="AQ28" s="50"/>
      <c r="AR28" s="50"/>
      <c r="AS28" s="26"/>
      <c r="AT28" s="25"/>
    </row>
    <row r="29" spans="1:46" s="2" customFormat="1" ht="92.25" hidden="1" customHeight="1">
      <c r="A29" s="68" t="s">
        <v>77</v>
      </c>
      <c r="B29" s="6" t="s">
        <v>48</v>
      </c>
      <c r="C29" s="10" t="s">
        <v>35</v>
      </c>
      <c r="D29" s="19"/>
      <c r="E29" s="4" t="s">
        <v>38</v>
      </c>
      <c r="F29" s="28"/>
      <c r="G29" s="28"/>
      <c r="H29" s="28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7"/>
      <c r="AB29" s="27"/>
      <c r="AC29" s="27"/>
      <c r="AD29" s="25"/>
      <c r="AE29" s="25"/>
      <c r="AF29" s="25"/>
      <c r="AG29" s="25"/>
      <c r="AH29" s="25"/>
      <c r="AI29" s="25"/>
      <c r="AJ29" s="50"/>
      <c r="AK29" s="50"/>
      <c r="AL29" s="50"/>
      <c r="AM29" s="50"/>
      <c r="AN29" s="50"/>
      <c r="AO29" s="50"/>
      <c r="AP29" s="50"/>
      <c r="AQ29" s="50"/>
      <c r="AR29" s="50"/>
      <c r="AS29" s="26"/>
      <c r="AT29" s="25"/>
    </row>
    <row r="30" spans="1:46" s="2" customFormat="1" ht="138.75" hidden="1" customHeight="1">
      <c r="A30" s="68" t="s">
        <v>76</v>
      </c>
      <c r="B30" s="7" t="s">
        <v>46</v>
      </c>
      <c r="C30" s="69" t="s">
        <v>47</v>
      </c>
      <c r="D30" s="19"/>
      <c r="E30" s="4" t="s">
        <v>38</v>
      </c>
      <c r="F30" s="28"/>
      <c r="G30" s="28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7"/>
      <c r="AB30" s="27"/>
      <c r="AC30" s="27"/>
      <c r="AD30" s="25"/>
      <c r="AE30" s="25"/>
      <c r="AF30" s="25"/>
      <c r="AG30" s="25"/>
      <c r="AH30" s="25"/>
      <c r="AI30" s="25"/>
      <c r="AJ30" s="50"/>
      <c r="AK30" s="50"/>
      <c r="AL30" s="50"/>
      <c r="AM30" s="50"/>
      <c r="AN30" s="50"/>
      <c r="AO30" s="50"/>
      <c r="AP30" s="50"/>
      <c r="AQ30" s="50"/>
      <c r="AR30" s="50"/>
      <c r="AS30" s="26"/>
      <c r="AT30" s="47"/>
    </row>
    <row r="31" spans="1:46" s="2" customFormat="1" ht="138.75" hidden="1" customHeight="1">
      <c r="A31" s="68" t="s">
        <v>77</v>
      </c>
      <c r="B31" s="6" t="s">
        <v>48</v>
      </c>
      <c r="C31" s="10" t="s">
        <v>35</v>
      </c>
      <c r="D31" s="19"/>
      <c r="E31" s="4" t="s">
        <v>38</v>
      </c>
      <c r="F31" s="28"/>
      <c r="G31" s="28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5"/>
      <c r="AE31" s="25"/>
      <c r="AF31" s="25"/>
      <c r="AG31" s="25"/>
      <c r="AH31" s="25"/>
      <c r="AI31" s="25"/>
      <c r="AJ31" s="50"/>
      <c r="AK31" s="50"/>
      <c r="AL31" s="50"/>
      <c r="AM31" s="50"/>
      <c r="AN31" s="50"/>
      <c r="AO31" s="50"/>
      <c r="AP31" s="50"/>
      <c r="AQ31" s="50"/>
      <c r="AR31" s="50"/>
      <c r="AS31" s="26"/>
      <c r="AT31" s="47"/>
    </row>
    <row r="32" spans="1:46" s="2" customFormat="1" ht="19.5" hidden="1" customHeight="1">
      <c r="A32" s="209" t="s">
        <v>96</v>
      </c>
      <c r="B32" s="240" t="s">
        <v>49</v>
      </c>
      <c r="C32" s="213" t="s">
        <v>50</v>
      </c>
      <c r="D32" s="216"/>
      <c r="E32" s="5" t="s">
        <v>31</v>
      </c>
      <c r="F32" s="45">
        <f>F33+F34</f>
        <v>0</v>
      </c>
      <c r="G32" s="45">
        <f>G33+G34</f>
        <v>0</v>
      </c>
      <c r="H32" s="45">
        <v>0</v>
      </c>
      <c r="I32" s="33">
        <f>I33+I34</f>
        <v>0</v>
      </c>
      <c r="J32" s="33">
        <f>J33+J34</f>
        <v>0</v>
      </c>
      <c r="K32" s="33">
        <v>0</v>
      </c>
      <c r="L32" s="33">
        <f>L33+L34</f>
        <v>0</v>
      </c>
      <c r="M32" s="33">
        <f>M33+M34</f>
        <v>0</v>
      </c>
      <c r="N32" s="33">
        <v>0</v>
      </c>
      <c r="O32" s="33">
        <f>O33+O34</f>
        <v>0</v>
      </c>
      <c r="P32" s="33">
        <f>P33+P34</f>
        <v>0</v>
      </c>
      <c r="Q32" s="33">
        <v>0</v>
      </c>
      <c r="R32" s="33">
        <f>R33+R34</f>
        <v>0</v>
      </c>
      <c r="S32" s="33">
        <f>S33+S34</f>
        <v>0</v>
      </c>
      <c r="T32" s="33">
        <v>0</v>
      </c>
      <c r="U32" s="33">
        <f>U33+U34</f>
        <v>0</v>
      </c>
      <c r="V32" s="33">
        <f>V33+V34</f>
        <v>0</v>
      </c>
      <c r="W32" s="33">
        <v>0</v>
      </c>
      <c r="X32" s="33">
        <f>X33+X34</f>
        <v>0</v>
      </c>
      <c r="Y32" s="33">
        <f>Y33+Y34</f>
        <v>0</v>
      </c>
      <c r="Z32" s="33">
        <v>0</v>
      </c>
      <c r="AA32" s="37">
        <f>AA33+AA34</f>
        <v>0</v>
      </c>
      <c r="AB32" s="37">
        <f>AB33+AB34</f>
        <v>0</v>
      </c>
      <c r="AC32" s="37">
        <v>0</v>
      </c>
      <c r="AD32" s="33">
        <f>AD33+AD34</f>
        <v>0</v>
      </c>
      <c r="AE32" s="33">
        <f>AE33+AE34</f>
        <v>0</v>
      </c>
      <c r="AF32" s="33">
        <v>0</v>
      </c>
      <c r="AG32" s="33">
        <f>AG33+AG34</f>
        <v>0</v>
      </c>
      <c r="AH32" s="33">
        <f>AH33+AH34</f>
        <v>0</v>
      </c>
      <c r="AI32" s="33" t="e">
        <f>AH32/AG32*100</f>
        <v>#DIV/0!</v>
      </c>
      <c r="AJ32" s="49">
        <f>AJ33+AJ34</f>
        <v>0</v>
      </c>
      <c r="AK32" s="49">
        <f>AK33+AK34</f>
        <v>0</v>
      </c>
      <c r="AL32" s="49" t="e">
        <f>AK32/AJ32*100</f>
        <v>#DIV/0!</v>
      </c>
      <c r="AM32" s="49">
        <f>AM33+AM34</f>
        <v>0</v>
      </c>
      <c r="AN32" s="49">
        <f>AN33+AN34</f>
        <v>0</v>
      </c>
      <c r="AO32" s="49" t="e">
        <f>AN32/AM32*100</f>
        <v>#DIV/0!</v>
      </c>
      <c r="AP32" s="49">
        <f>AP33+AP34</f>
        <v>0</v>
      </c>
      <c r="AQ32" s="49">
        <f>AQ33+AQ34</f>
        <v>0</v>
      </c>
      <c r="AR32" s="49" t="e">
        <f>AQ32/AP32*100</f>
        <v>#DIV/0!</v>
      </c>
      <c r="AS32" s="243"/>
      <c r="AT32" s="198"/>
    </row>
    <row r="33" spans="1:48" s="2" customFormat="1" ht="25.5" hidden="1">
      <c r="A33" s="209"/>
      <c r="B33" s="241"/>
      <c r="C33" s="214"/>
      <c r="D33" s="217"/>
      <c r="E33" s="4" t="s">
        <v>32</v>
      </c>
      <c r="F33" s="45">
        <f>I33+L33+O33+R33+U33+X33+AA33+AD33+AG33+AJ33+AM33+AP33</f>
        <v>0</v>
      </c>
      <c r="G33" s="45">
        <f>J33+M33+P33+S33+V33+Y33+AB33+AE33+AH33+AK33+AN33+AQ33</f>
        <v>0</v>
      </c>
      <c r="H33" s="45">
        <v>0</v>
      </c>
      <c r="I33" s="33"/>
      <c r="J33" s="33"/>
      <c r="K33" s="33"/>
      <c r="L33" s="65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7"/>
      <c r="AB33" s="37"/>
      <c r="AC33" s="37"/>
      <c r="AD33" s="33"/>
      <c r="AE33" s="33"/>
      <c r="AF33" s="33"/>
      <c r="AG33" s="33"/>
      <c r="AH33" s="33"/>
      <c r="AI33" s="33"/>
      <c r="AJ33" s="49"/>
      <c r="AK33" s="49"/>
      <c r="AL33" s="49"/>
      <c r="AM33" s="49"/>
      <c r="AN33" s="49"/>
      <c r="AO33" s="49"/>
      <c r="AP33" s="49"/>
      <c r="AQ33" s="49"/>
      <c r="AR33" s="49"/>
      <c r="AS33" s="244"/>
      <c r="AT33" s="199"/>
    </row>
    <row r="34" spans="1:48" s="2" customFormat="1" ht="102" hidden="1" customHeight="1">
      <c r="A34" s="209"/>
      <c r="B34" s="242"/>
      <c r="C34" s="215"/>
      <c r="D34" s="218"/>
      <c r="E34" s="4" t="s">
        <v>33</v>
      </c>
      <c r="F34" s="32">
        <f>I34+L34+O34+R34+U34+X34+AA34+AD34+AG34+AJ34+AM34+AP34</f>
        <v>0</v>
      </c>
      <c r="G34" s="45">
        <f>J34+M34+P34+S34+V34+Y34+AB34+AE34+AH34+AK34+AN34+AQ34</f>
        <v>0</v>
      </c>
      <c r="H34" s="45">
        <v>0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7"/>
      <c r="AB34" s="37"/>
      <c r="AC34" s="37"/>
      <c r="AD34" s="33">
        <v>0</v>
      </c>
      <c r="AE34" s="33"/>
      <c r="AF34" s="33"/>
      <c r="AG34" s="33">
        <v>0</v>
      </c>
      <c r="AH34" s="33">
        <v>0</v>
      </c>
      <c r="AI34" s="33">
        <v>0</v>
      </c>
      <c r="AJ34" s="49">
        <v>0</v>
      </c>
      <c r="AK34" s="49"/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v>0</v>
      </c>
      <c r="AS34" s="245"/>
      <c r="AT34" s="200"/>
    </row>
    <row r="35" spans="1:48" s="2" customFormat="1" ht="15.75" hidden="1">
      <c r="A35" s="209" t="s">
        <v>97</v>
      </c>
      <c r="B35" s="240" t="s">
        <v>93</v>
      </c>
      <c r="C35" s="213" t="s">
        <v>50</v>
      </c>
      <c r="D35" s="46"/>
      <c r="E35" s="5" t="s">
        <v>31</v>
      </c>
      <c r="F35" s="45">
        <f>F36+F37</f>
        <v>0</v>
      </c>
      <c r="G35" s="45">
        <f>G36+G37</f>
        <v>0</v>
      </c>
      <c r="H35" s="45"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7"/>
      <c r="AB35" s="37"/>
      <c r="AC35" s="37"/>
      <c r="AD35" s="33"/>
      <c r="AE35" s="33"/>
      <c r="AF35" s="33"/>
      <c r="AG35" s="33"/>
      <c r="AH35" s="33"/>
      <c r="AI35" s="33"/>
      <c r="AJ35" s="49"/>
      <c r="AK35" s="49"/>
      <c r="AL35" s="49"/>
      <c r="AM35" s="49"/>
      <c r="AN35" s="49"/>
      <c r="AO35" s="49"/>
      <c r="AP35" s="49"/>
      <c r="AQ35" s="49"/>
      <c r="AR35" s="49"/>
      <c r="AS35" s="243"/>
      <c r="AT35" s="72"/>
    </row>
    <row r="36" spans="1:48" s="2" customFormat="1" ht="25.5" hidden="1">
      <c r="A36" s="209"/>
      <c r="B36" s="241"/>
      <c r="C36" s="214"/>
      <c r="D36" s="46"/>
      <c r="E36" s="4" t="s">
        <v>32</v>
      </c>
      <c r="F36" s="45">
        <f>I36+L36+O36+R36+U36+X36+AA36+AD36+AG36+AJ36+AM36+AP36</f>
        <v>0</v>
      </c>
      <c r="G36" s="45">
        <f>J36+M36+P36+S36+V36+Y36+AB36+AE36+AH36+AK36+AN36+AQ36</f>
        <v>0</v>
      </c>
      <c r="H36" s="45">
        <v>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7"/>
      <c r="AB36" s="37"/>
      <c r="AC36" s="37"/>
      <c r="AD36" s="33"/>
      <c r="AE36" s="33"/>
      <c r="AF36" s="33"/>
      <c r="AG36" s="33"/>
      <c r="AH36" s="33"/>
      <c r="AI36" s="33"/>
      <c r="AJ36" s="49"/>
      <c r="AK36" s="49"/>
      <c r="AL36" s="49"/>
      <c r="AM36" s="49"/>
      <c r="AN36" s="49"/>
      <c r="AO36" s="49"/>
      <c r="AP36" s="49"/>
      <c r="AQ36" s="49"/>
      <c r="AR36" s="49"/>
      <c r="AS36" s="244"/>
      <c r="AT36" s="72"/>
    </row>
    <row r="37" spans="1:48" s="2" customFormat="1" ht="38.25" hidden="1">
      <c r="A37" s="209"/>
      <c r="B37" s="242"/>
      <c r="C37" s="215"/>
      <c r="D37" s="46"/>
      <c r="E37" s="4" t="s">
        <v>33</v>
      </c>
      <c r="F37" s="32">
        <f>I37+L37+O37+R37+U37+X37+AA37+AD37+AG37+AJ37+AM37+AP37</f>
        <v>0</v>
      </c>
      <c r="G37" s="45">
        <f>J37+M37+P37+S37+V37+Y37+AB37+AE37+AH37+AK37+AN37+AQ37</f>
        <v>0</v>
      </c>
      <c r="H37" s="45"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7"/>
      <c r="AB37" s="37"/>
      <c r="AC37" s="37"/>
      <c r="AD37" s="33"/>
      <c r="AE37" s="33"/>
      <c r="AF37" s="33"/>
      <c r="AG37" s="33"/>
      <c r="AH37" s="33"/>
      <c r="AI37" s="33"/>
      <c r="AJ37" s="49"/>
      <c r="AK37" s="49"/>
      <c r="AL37" s="49"/>
      <c r="AM37" s="49"/>
      <c r="AN37" s="49"/>
      <c r="AO37" s="49"/>
      <c r="AP37" s="49">
        <v>0</v>
      </c>
      <c r="AQ37" s="49"/>
      <c r="AR37" s="49"/>
      <c r="AS37" s="245"/>
      <c r="AT37" s="72"/>
    </row>
    <row r="38" spans="1:48" s="2" customFormat="1" ht="21.75" hidden="1" customHeight="1">
      <c r="A38" s="73">
        <v>2</v>
      </c>
      <c r="B38" s="29" t="s">
        <v>91</v>
      </c>
      <c r="C38" s="246" t="s">
        <v>86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8"/>
      <c r="AT38" s="25"/>
    </row>
    <row r="39" spans="1:48" s="2" customFormat="1" ht="21.75" hidden="1" customHeight="1">
      <c r="A39" s="73" t="s">
        <v>78</v>
      </c>
      <c r="B39" s="29" t="s">
        <v>92</v>
      </c>
      <c r="C39" s="249" t="s">
        <v>87</v>
      </c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1"/>
      <c r="AT39" s="25"/>
    </row>
    <row r="40" spans="1:48" s="2" customFormat="1" ht="31.5" hidden="1">
      <c r="A40" s="73" t="s">
        <v>79</v>
      </c>
      <c r="B40" s="8" t="s">
        <v>58</v>
      </c>
      <c r="C40" s="69"/>
      <c r="D40" s="70"/>
      <c r="E40" s="4"/>
      <c r="F40" s="23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50"/>
      <c r="AK40" s="50"/>
      <c r="AL40" s="50"/>
      <c r="AM40" s="50"/>
      <c r="AN40" s="50"/>
      <c r="AO40" s="50"/>
      <c r="AP40" s="50"/>
      <c r="AQ40" s="50"/>
      <c r="AR40" s="50"/>
      <c r="AS40" s="71"/>
      <c r="AT40" s="25"/>
      <c r="AU40" s="9"/>
      <c r="AV40" s="9"/>
    </row>
    <row r="41" spans="1:48" s="2" customFormat="1" ht="23.25" hidden="1" customHeight="1">
      <c r="A41" s="222" t="s">
        <v>80</v>
      </c>
      <c r="B41" s="223" t="s">
        <v>64</v>
      </c>
      <c r="C41" s="213" t="s">
        <v>59</v>
      </c>
      <c r="D41" s="216"/>
      <c r="E41" s="226" t="s">
        <v>38</v>
      </c>
      <c r="F41" s="252">
        <v>0</v>
      </c>
      <c r="G41" s="252">
        <v>0</v>
      </c>
      <c r="H41" s="252">
        <v>0</v>
      </c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7"/>
      <c r="AT41" s="232"/>
      <c r="AU41" s="233"/>
      <c r="AV41" s="9"/>
    </row>
    <row r="42" spans="1:48" s="2" customFormat="1" ht="23.25" hidden="1" customHeight="1">
      <c r="A42" s="222"/>
      <c r="B42" s="224"/>
      <c r="C42" s="214"/>
      <c r="D42" s="217"/>
      <c r="E42" s="227"/>
      <c r="F42" s="253"/>
      <c r="G42" s="253"/>
      <c r="H42" s="253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8"/>
      <c r="AT42" s="232"/>
      <c r="AU42" s="233"/>
      <c r="AV42" s="9"/>
    </row>
    <row r="43" spans="1:48" s="2" customFormat="1" ht="71.25" hidden="1" customHeight="1">
      <c r="A43" s="222"/>
      <c r="B43" s="225"/>
      <c r="C43" s="215"/>
      <c r="D43" s="218"/>
      <c r="E43" s="228"/>
      <c r="F43" s="254"/>
      <c r="G43" s="254"/>
      <c r="H43" s="254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9"/>
      <c r="AT43" s="232"/>
      <c r="AU43" s="233"/>
      <c r="AV43" s="9"/>
    </row>
    <row r="44" spans="1:48" s="2" customFormat="1" ht="37.5" hidden="1" customHeight="1">
      <c r="A44" s="222" t="s">
        <v>81</v>
      </c>
      <c r="B44" s="223" t="s">
        <v>65</v>
      </c>
      <c r="C44" s="213" t="s">
        <v>60</v>
      </c>
      <c r="D44" s="216"/>
      <c r="E44" s="226" t="s">
        <v>38</v>
      </c>
      <c r="F44" s="229">
        <v>0</v>
      </c>
      <c r="G44" s="229">
        <v>0</v>
      </c>
      <c r="H44" s="229">
        <v>0</v>
      </c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01"/>
      <c r="AK44" s="201"/>
      <c r="AL44" s="201"/>
      <c r="AM44" s="201"/>
      <c r="AN44" s="201"/>
      <c r="AO44" s="201"/>
      <c r="AP44" s="201"/>
      <c r="AQ44" s="201"/>
      <c r="AR44" s="201"/>
      <c r="AS44" s="204"/>
      <c r="AT44" s="207"/>
      <c r="AU44" s="208"/>
      <c r="AV44" s="9"/>
    </row>
    <row r="45" spans="1:48" s="2" customFormat="1" ht="37.5" hidden="1" customHeight="1">
      <c r="A45" s="222"/>
      <c r="B45" s="224"/>
      <c r="C45" s="214"/>
      <c r="D45" s="217"/>
      <c r="E45" s="227"/>
      <c r="F45" s="230"/>
      <c r="G45" s="230"/>
      <c r="H45" s="23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02"/>
      <c r="AK45" s="202"/>
      <c r="AL45" s="202"/>
      <c r="AM45" s="202"/>
      <c r="AN45" s="202"/>
      <c r="AO45" s="202"/>
      <c r="AP45" s="202"/>
      <c r="AQ45" s="202"/>
      <c r="AR45" s="202"/>
      <c r="AS45" s="205"/>
      <c r="AT45" s="207"/>
      <c r="AU45" s="208"/>
      <c r="AV45" s="9"/>
    </row>
    <row r="46" spans="1:48" s="2" customFormat="1" ht="37.5" hidden="1" customHeight="1">
      <c r="A46" s="222"/>
      <c r="B46" s="225"/>
      <c r="C46" s="215"/>
      <c r="D46" s="218"/>
      <c r="E46" s="228"/>
      <c r="F46" s="231"/>
      <c r="G46" s="231"/>
      <c r="H46" s="23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03"/>
      <c r="AK46" s="203"/>
      <c r="AL46" s="203"/>
      <c r="AM46" s="203"/>
      <c r="AN46" s="203"/>
      <c r="AO46" s="203"/>
      <c r="AP46" s="203"/>
      <c r="AQ46" s="203"/>
      <c r="AR46" s="203"/>
      <c r="AS46" s="206"/>
      <c r="AT46" s="207"/>
      <c r="AU46" s="208"/>
      <c r="AV46" s="9"/>
    </row>
    <row r="47" spans="1:48" s="2" customFormat="1" ht="25.5" hidden="1" customHeight="1">
      <c r="A47" s="222" t="s">
        <v>82</v>
      </c>
      <c r="B47" s="223" t="s">
        <v>66</v>
      </c>
      <c r="C47" s="213" t="s">
        <v>61</v>
      </c>
      <c r="D47" s="216"/>
      <c r="E47" s="226" t="s">
        <v>38</v>
      </c>
      <c r="F47" s="229">
        <v>0</v>
      </c>
      <c r="G47" s="229">
        <v>0</v>
      </c>
      <c r="H47" s="229">
        <v>0</v>
      </c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01"/>
      <c r="AK47" s="201"/>
      <c r="AL47" s="201"/>
      <c r="AM47" s="201"/>
      <c r="AN47" s="201"/>
      <c r="AO47" s="201"/>
      <c r="AP47" s="201"/>
      <c r="AQ47" s="201"/>
      <c r="AR47" s="201"/>
      <c r="AS47" s="204"/>
      <c r="AT47" s="207"/>
      <c r="AU47" s="208"/>
      <c r="AV47" s="9"/>
    </row>
    <row r="48" spans="1:48" s="2" customFormat="1" ht="25.5" hidden="1" customHeight="1">
      <c r="A48" s="222"/>
      <c r="B48" s="224"/>
      <c r="C48" s="214"/>
      <c r="D48" s="217"/>
      <c r="E48" s="227"/>
      <c r="F48" s="230"/>
      <c r="G48" s="230"/>
      <c r="H48" s="23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02"/>
      <c r="AK48" s="202"/>
      <c r="AL48" s="202"/>
      <c r="AM48" s="202"/>
      <c r="AN48" s="202"/>
      <c r="AO48" s="202"/>
      <c r="AP48" s="202"/>
      <c r="AQ48" s="202"/>
      <c r="AR48" s="202"/>
      <c r="AS48" s="205"/>
      <c r="AT48" s="207"/>
      <c r="AU48" s="208"/>
      <c r="AV48" s="9"/>
    </row>
    <row r="49" spans="1:48" s="2" customFormat="1" ht="45" hidden="1" customHeight="1">
      <c r="A49" s="222"/>
      <c r="B49" s="225"/>
      <c r="C49" s="215"/>
      <c r="D49" s="218"/>
      <c r="E49" s="228"/>
      <c r="F49" s="231"/>
      <c r="G49" s="231"/>
      <c r="H49" s="23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03"/>
      <c r="AK49" s="203"/>
      <c r="AL49" s="203"/>
      <c r="AM49" s="203"/>
      <c r="AN49" s="203"/>
      <c r="AO49" s="203"/>
      <c r="AP49" s="203"/>
      <c r="AQ49" s="203"/>
      <c r="AR49" s="203"/>
      <c r="AS49" s="206"/>
      <c r="AT49" s="207"/>
      <c r="AU49" s="208"/>
      <c r="AV49" s="9"/>
    </row>
    <row r="50" spans="1:48" s="2" customFormat="1" ht="15.75" hidden="1" customHeight="1">
      <c r="A50" s="222" t="s">
        <v>83</v>
      </c>
      <c r="B50" s="223" t="s">
        <v>67</v>
      </c>
      <c r="C50" s="213" t="s">
        <v>62</v>
      </c>
      <c r="D50" s="216"/>
      <c r="E50" s="226" t="s">
        <v>38</v>
      </c>
      <c r="F50" s="229">
        <v>0</v>
      </c>
      <c r="G50" s="229">
        <v>0</v>
      </c>
      <c r="H50" s="229">
        <v>0</v>
      </c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01"/>
      <c r="AK50" s="201"/>
      <c r="AL50" s="201"/>
      <c r="AM50" s="201"/>
      <c r="AN50" s="201"/>
      <c r="AO50" s="201"/>
      <c r="AP50" s="201"/>
      <c r="AQ50" s="201"/>
      <c r="AR50" s="201"/>
      <c r="AS50" s="204"/>
      <c r="AT50" s="207"/>
      <c r="AU50" s="208"/>
      <c r="AV50" s="9"/>
    </row>
    <row r="51" spans="1:48" s="2" customFormat="1" ht="15" hidden="1" customHeight="1">
      <c r="A51" s="222"/>
      <c r="B51" s="224"/>
      <c r="C51" s="214"/>
      <c r="D51" s="217"/>
      <c r="E51" s="227"/>
      <c r="F51" s="230"/>
      <c r="G51" s="230"/>
      <c r="H51" s="23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02"/>
      <c r="AK51" s="202"/>
      <c r="AL51" s="202"/>
      <c r="AM51" s="202"/>
      <c r="AN51" s="202"/>
      <c r="AO51" s="202"/>
      <c r="AP51" s="202"/>
      <c r="AQ51" s="202"/>
      <c r="AR51" s="202"/>
      <c r="AS51" s="205"/>
      <c r="AT51" s="207"/>
      <c r="AU51" s="208"/>
      <c r="AV51" s="9"/>
    </row>
    <row r="52" spans="1:48" s="2" customFormat="1" ht="61.5" hidden="1" customHeight="1">
      <c r="A52" s="222"/>
      <c r="B52" s="225"/>
      <c r="C52" s="215"/>
      <c r="D52" s="218"/>
      <c r="E52" s="228"/>
      <c r="F52" s="231"/>
      <c r="G52" s="231"/>
      <c r="H52" s="23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03"/>
      <c r="AK52" s="203"/>
      <c r="AL52" s="203"/>
      <c r="AM52" s="203"/>
      <c r="AN52" s="203"/>
      <c r="AO52" s="203"/>
      <c r="AP52" s="203"/>
      <c r="AQ52" s="203"/>
      <c r="AR52" s="203"/>
      <c r="AS52" s="206"/>
      <c r="AT52" s="207"/>
      <c r="AU52" s="208"/>
      <c r="AV52" s="9"/>
    </row>
    <row r="53" spans="1:48" s="2" customFormat="1" ht="15.75" hidden="1" customHeight="1">
      <c r="A53" s="222" t="s">
        <v>84</v>
      </c>
      <c r="B53" s="223" t="s">
        <v>68</v>
      </c>
      <c r="C53" s="213" t="s">
        <v>63</v>
      </c>
      <c r="D53" s="216"/>
      <c r="E53" s="226" t="s">
        <v>38</v>
      </c>
      <c r="F53" s="229">
        <v>0</v>
      </c>
      <c r="G53" s="229">
        <v>0</v>
      </c>
      <c r="H53" s="229">
        <v>0</v>
      </c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01"/>
      <c r="AK53" s="201"/>
      <c r="AL53" s="201"/>
      <c r="AM53" s="201"/>
      <c r="AN53" s="201"/>
      <c r="AO53" s="201"/>
      <c r="AP53" s="201"/>
      <c r="AQ53" s="201"/>
      <c r="AR53" s="201"/>
      <c r="AS53" s="204"/>
      <c r="AT53" s="207"/>
      <c r="AU53" s="208"/>
      <c r="AV53" s="9"/>
    </row>
    <row r="54" spans="1:48" s="2" customFormat="1" ht="15" hidden="1" customHeight="1">
      <c r="A54" s="222"/>
      <c r="B54" s="224"/>
      <c r="C54" s="214"/>
      <c r="D54" s="217"/>
      <c r="E54" s="227"/>
      <c r="F54" s="230"/>
      <c r="G54" s="230"/>
      <c r="H54" s="23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02"/>
      <c r="AK54" s="202"/>
      <c r="AL54" s="202"/>
      <c r="AM54" s="202"/>
      <c r="AN54" s="202"/>
      <c r="AO54" s="202"/>
      <c r="AP54" s="202"/>
      <c r="AQ54" s="202"/>
      <c r="AR54" s="202"/>
      <c r="AS54" s="205"/>
      <c r="AT54" s="207"/>
      <c r="AU54" s="208"/>
      <c r="AV54" s="9"/>
    </row>
    <row r="55" spans="1:48" s="2" customFormat="1" ht="178.5" hidden="1" customHeight="1">
      <c r="A55" s="222"/>
      <c r="B55" s="225"/>
      <c r="C55" s="215"/>
      <c r="D55" s="218"/>
      <c r="E55" s="228"/>
      <c r="F55" s="231"/>
      <c r="G55" s="231"/>
      <c r="H55" s="23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03"/>
      <c r="AK55" s="203"/>
      <c r="AL55" s="203"/>
      <c r="AM55" s="203"/>
      <c r="AN55" s="203"/>
      <c r="AO55" s="203"/>
      <c r="AP55" s="203"/>
      <c r="AQ55" s="203"/>
      <c r="AR55" s="203"/>
      <c r="AS55" s="206"/>
      <c r="AT55" s="207"/>
      <c r="AU55" s="208"/>
      <c r="AV55" s="9"/>
    </row>
    <row r="56" spans="1:48" s="2" customFormat="1" ht="19.5" customHeight="1">
      <c r="A56" s="209"/>
      <c r="B56" s="210" t="s">
        <v>34</v>
      </c>
      <c r="C56" s="213"/>
      <c r="D56" s="216"/>
      <c r="E56" s="5" t="s">
        <v>31</v>
      </c>
      <c r="F56" s="32">
        <f>F57+F58</f>
        <v>110306.59999999999</v>
      </c>
      <c r="G56" s="32">
        <f>G57+G58</f>
        <v>0</v>
      </c>
      <c r="H56" s="45">
        <f>G56/F56*100</f>
        <v>0</v>
      </c>
      <c r="I56" s="33">
        <f>I57+I58</f>
        <v>3764.13</v>
      </c>
      <c r="J56" s="33">
        <f>J57+J58</f>
        <v>0</v>
      </c>
      <c r="K56" s="33">
        <f>J56/I56*100</f>
        <v>0</v>
      </c>
      <c r="L56" s="33">
        <f>L57+L58</f>
        <v>10445.459999999999</v>
      </c>
      <c r="M56" s="33">
        <f>M57+M58</f>
        <v>0</v>
      </c>
      <c r="N56" s="33">
        <f>M56/L56*100</f>
        <v>0</v>
      </c>
      <c r="O56" s="33">
        <f>O57+O58</f>
        <v>10323.85</v>
      </c>
      <c r="P56" s="33">
        <f>P57+P58</f>
        <v>0</v>
      </c>
      <c r="Q56" s="33">
        <f>P56/O56*100</f>
        <v>0</v>
      </c>
      <c r="R56" s="33">
        <f>R57+R58</f>
        <v>10369.049999999999</v>
      </c>
      <c r="S56" s="33">
        <f>S57+S58</f>
        <v>0</v>
      </c>
      <c r="T56" s="33">
        <f>S56/R56*100</f>
        <v>0</v>
      </c>
      <c r="U56" s="33">
        <f>U57+U58</f>
        <v>13104.970000000001</v>
      </c>
      <c r="V56" s="33">
        <f>V57+V58</f>
        <v>0</v>
      </c>
      <c r="W56" s="33">
        <f>V56/U56*100</f>
        <v>0</v>
      </c>
      <c r="X56" s="33">
        <f>X57+X58</f>
        <v>11072.86</v>
      </c>
      <c r="Y56" s="33">
        <f>Y57+Y58</f>
        <v>0</v>
      </c>
      <c r="Z56" s="33">
        <f>Y56/X56*100</f>
        <v>0</v>
      </c>
      <c r="AA56" s="33">
        <f>AA57+AA58</f>
        <v>10139.5</v>
      </c>
      <c r="AB56" s="33">
        <f>AB57+AB58</f>
        <v>0</v>
      </c>
      <c r="AC56" s="33">
        <f>AB56/AA56*100</f>
        <v>0</v>
      </c>
      <c r="AD56" s="33">
        <f>AD57+AD58</f>
        <v>6440.2</v>
      </c>
      <c r="AE56" s="33">
        <f>AE57+AE58</f>
        <v>0</v>
      </c>
      <c r="AF56" s="33">
        <f>AE56/AD56*100</f>
        <v>0</v>
      </c>
      <c r="AG56" s="33">
        <f>AG57+AG58</f>
        <v>6407.3</v>
      </c>
      <c r="AH56" s="33">
        <f>AH57+AH58</f>
        <v>0</v>
      </c>
      <c r="AI56" s="33">
        <f>AH56/AG56*100</f>
        <v>0</v>
      </c>
      <c r="AJ56" s="49">
        <f>AJ57+AJ58</f>
        <v>8995.0300000000007</v>
      </c>
      <c r="AK56" s="49">
        <f>AK57+AK58</f>
        <v>0</v>
      </c>
      <c r="AL56" s="49">
        <f>AK56/AJ56*100</f>
        <v>0</v>
      </c>
      <c r="AM56" s="49">
        <f>AM57+AM58</f>
        <v>7809.54</v>
      </c>
      <c r="AN56" s="49">
        <f>AN57+AN58</f>
        <v>0</v>
      </c>
      <c r="AO56" s="49">
        <f>AN56/AM56*100</f>
        <v>0</v>
      </c>
      <c r="AP56" s="49">
        <f>AP57+AP58</f>
        <v>11434.71</v>
      </c>
      <c r="AQ56" s="49">
        <f>AQ57+AQ58</f>
        <v>0</v>
      </c>
      <c r="AR56" s="49">
        <f>AQ56/AP56*100</f>
        <v>0</v>
      </c>
      <c r="AS56" s="198"/>
      <c r="AT56" s="198"/>
    </row>
    <row r="57" spans="1:48" s="2" customFormat="1" ht="25.5">
      <c r="A57" s="209"/>
      <c r="B57" s="211"/>
      <c r="C57" s="214"/>
      <c r="D57" s="217"/>
      <c r="E57" s="4" t="s">
        <v>32</v>
      </c>
      <c r="F57" s="32">
        <f>I57+L57+O57+R57+U57+X57+AA57+AD57+AG57+AJ57+AM57+AP57</f>
        <v>10029.859999999999</v>
      </c>
      <c r="G57" s="32">
        <f>J57+M57+P57+S57+V57+Y57+AB57+AE57+AH57+AK57+AN57+AQ57</f>
        <v>0</v>
      </c>
      <c r="H57" s="45">
        <f>G57/F57*100</f>
        <v>0</v>
      </c>
      <c r="I57" s="33">
        <f>I15+I18+I23+I26+I33</f>
        <v>0</v>
      </c>
      <c r="J57" s="33">
        <f>J15+J18+J23+J26+J33</f>
        <v>0</v>
      </c>
      <c r="K57" s="33">
        <v>0</v>
      </c>
      <c r="L57" s="33">
        <f>L15+L18+L23+L26+L33</f>
        <v>1642.85</v>
      </c>
      <c r="M57" s="33">
        <f>M15+M18+M23+M26+M33</f>
        <v>0</v>
      </c>
      <c r="N57" s="33">
        <f>M57/L57*100</f>
        <v>0</v>
      </c>
      <c r="O57" s="33">
        <f>O15+O18+O23+O26+O33</f>
        <v>1642.85</v>
      </c>
      <c r="P57" s="33">
        <f>P15+P18+P23+P26+P33</f>
        <v>0</v>
      </c>
      <c r="Q57" s="33">
        <f>P57/O57*100</f>
        <v>0</v>
      </c>
      <c r="R57" s="33">
        <f>R15+R18+R23+R26+R33</f>
        <v>1218.5</v>
      </c>
      <c r="S57" s="33">
        <f>S15+S18+S23+S26+S33</f>
        <v>0</v>
      </c>
      <c r="T57" s="33">
        <f>S57/R57*100</f>
        <v>0</v>
      </c>
      <c r="U57" s="33">
        <f>U15+U18+U23+U26+U33</f>
        <v>1211.5</v>
      </c>
      <c r="V57" s="33">
        <f>V15+V18+V23+V26+V33</f>
        <v>0</v>
      </c>
      <c r="W57" s="33">
        <f>V57/U57*100</f>
        <v>0</v>
      </c>
      <c r="X57" s="33">
        <f>X15+X18+X23+X26+X33</f>
        <v>651.96</v>
      </c>
      <c r="Y57" s="33">
        <f>Y15+Y18+Y23+Y26+Y33</f>
        <v>0</v>
      </c>
      <c r="Z57" s="33">
        <f>Y57/X57*100</f>
        <v>0</v>
      </c>
      <c r="AA57" s="33">
        <f>AA15+AA18+AA23+AA26+AA33</f>
        <v>1014</v>
      </c>
      <c r="AB57" s="33">
        <f>AB15+AB18+AB23+AB26+AB33</f>
        <v>0</v>
      </c>
      <c r="AC57" s="33">
        <f>AB57/AA57*100</f>
        <v>0</v>
      </c>
      <c r="AD57" s="33">
        <f>AD15+AD18+AD23+AD26+AD33</f>
        <v>328.9</v>
      </c>
      <c r="AE57" s="33">
        <f>AE15+AE18+AE23+AE26+AE33</f>
        <v>0</v>
      </c>
      <c r="AF57" s="33">
        <f>AE57/AD57*100</f>
        <v>0</v>
      </c>
      <c r="AG57" s="33">
        <f>AG15+AG18+AG23+AG26+AG33</f>
        <v>310</v>
      </c>
      <c r="AH57" s="33">
        <f>AH15+AH18+AH23+AH26+AH33</f>
        <v>0</v>
      </c>
      <c r="AI57" s="33">
        <f>AH57/AG57*100</f>
        <v>0</v>
      </c>
      <c r="AJ57" s="49">
        <f>AJ15+AJ18+AJ23+AJ26+AJ33</f>
        <v>310</v>
      </c>
      <c r="AK57" s="49">
        <f>AK15+AK18+AK23+AK26+AK33</f>
        <v>0</v>
      </c>
      <c r="AL57" s="49">
        <f>AK57/AJ57*100</f>
        <v>0</v>
      </c>
      <c r="AM57" s="49">
        <f>AM15+AM18+AM23+AM26+AM33</f>
        <v>310</v>
      </c>
      <c r="AN57" s="49">
        <f>AN15+AN18+AN23+AN26+AN33</f>
        <v>0</v>
      </c>
      <c r="AO57" s="49">
        <f>AN57/AM57*100</f>
        <v>0</v>
      </c>
      <c r="AP57" s="49">
        <f>AP15+AP18+AP23+AP26+AP33</f>
        <v>1389.3</v>
      </c>
      <c r="AQ57" s="49">
        <f>AQ15+AQ18+AQ23+AQ26+AQ33</f>
        <v>0</v>
      </c>
      <c r="AR57" s="49">
        <f>AQ57/AP57*100</f>
        <v>0</v>
      </c>
      <c r="AS57" s="199"/>
      <c r="AT57" s="199"/>
    </row>
    <row r="58" spans="1:48" s="2" customFormat="1" ht="38.25">
      <c r="A58" s="209"/>
      <c r="B58" s="212"/>
      <c r="C58" s="215"/>
      <c r="D58" s="218"/>
      <c r="E58" s="4" t="s">
        <v>33</v>
      </c>
      <c r="F58" s="32">
        <f>I58+L58+O58+R58+U58+X58+AA58+AD58+AG58+AJ58+AM58+AP58</f>
        <v>100276.73999999999</v>
      </c>
      <c r="G58" s="32">
        <f>J58+M58+P58+S58+V58+Y58+AB58+AE58+AH58+AK58+AN58+AQ58</f>
        <v>0</v>
      </c>
      <c r="H58" s="45">
        <f>G58/F58*100</f>
        <v>0</v>
      </c>
      <c r="I58" s="33">
        <f>I16+I19+I24+I27+I34</f>
        <v>3764.13</v>
      </c>
      <c r="J58" s="33">
        <f>J16+J19+J24+J27+J34</f>
        <v>0</v>
      </c>
      <c r="K58" s="33">
        <f>J58/I58*100</f>
        <v>0</v>
      </c>
      <c r="L58" s="33">
        <f>L16+L19+L24+L27+L34-0.01</f>
        <v>8802.6099999999988</v>
      </c>
      <c r="M58" s="33">
        <f>M16+M19+M24+M27+M34</f>
        <v>0</v>
      </c>
      <c r="N58" s="33">
        <f>M58/L58*100</f>
        <v>0</v>
      </c>
      <c r="O58" s="33">
        <f>O16+O19+O24+O27+O34</f>
        <v>8681</v>
      </c>
      <c r="P58" s="33">
        <f>P16+P19+P24+P27+P34</f>
        <v>0</v>
      </c>
      <c r="Q58" s="33">
        <f>P58/O58*100</f>
        <v>0</v>
      </c>
      <c r="R58" s="33">
        <f>R16+R19+R24+R27+R34</f>
        <v>9150.5499999999993</v>
      </c>
      <c r="S58" s="33">
        <f>S16+S19+S24+S27+S34</f>
        <v>0</v>
      </c>
      <c r="T58" s="33">
        <f>S58/R58*100</f>
        <v>0</v>
      </c>
      <c r="U58" s="33">
        <f>U16+U19+U24+U27+U34</f>
        <v>11893.470000000001</v>
      </c>
      <c r="V58" s="33">
        <f>V16+V19+V24+V27+V34</f>
        <v>0</v>
      </c>
      <c r="W58" s="33">
        <f>V58/U58*100</f>
        <v>0</v>
      </c>
      <c r="X58" s="33">
        <f>X16+X19+X24+X27+X34</f>
        <v>10420.9</v>
      </c>
      <c r="Y58" s="33">
        <f>Y16+Y19+Y24+Y27+Y34</f>
        <v>0</v>
      </c>
      <c r="Z58" s="33">
        <f>Y58/X58*100</f>
        <v>0</v>
      </c>
      <c r="AA58" s="33">
        <f>AA16+AA19+AA24+AA27+AA34</f>
        <v>9125.5</v>
      </c>
      <c r="AB58" s="33">
        <f>AB16+AB19+AB24+AB27+AB34</f>
        <v>0</v>
      </c>
      <c r="AC58" s="33">
        <f>AB58/AA58*100</f>
        <v>0</v>
      </c>
      <c r="AD58" s="33">
        <f>AD16+AD19+AD24+AD27+AD34</f>
        <v>6111.3</v>
      </c>
      <c r="AE58" s="33">
        <f>AE16+AE19+AE24+AE27+AE34</f>
        <v>0</v>
      </c>
      <c r="AF58" s="33">
        <f>AE58/AD58*100</f>
        <v>0</v>
      </c>
      <c r="AG58" s="33">
        <f>AG16+AG19+AG24+AG27+AG34</f>
        <v>6097.3</v>
      </c>
      <c r="AH58" s="33">
        <f>AH16+AH19+AH24+AH27+AH34</f>
        <v>0</v>
      </c>
      <c r="AI58" s="33">
        <f>AH58/AG58*100</f>
        <v>0</v>
      </c>
      <c r="AJ58" s="49">
        <f>AJ16+AJ19+AJ24+AJ27+AJ34</f>
        <v>8685.0300000000007</v>
      </c>
      <c r="AK58" s="49">
        <f>AK16+AK19+AK24+AK27+AK34</f>
        <v>0</v>
      </c>
      <c r="AL58" s="49">
        <f>AK58/AJ58*100</f>
        <v>0</v>
      </c>
      <c r="AM58" s="49">
        <f>AM16+AM19+AM24+AM27+AM34</f>
        <v>7499.54</v>
      </c>
      <c r="AN58" s="49">
        <f>AN16+AN19+AN24+AN27+AN34</f>
        <v>0</v>
      </c>
      <c r="AO58" s="49">
        <f>AN58/AM58*100</f>
        <v>0</v>
      </c>
      <c r="AP58" s="49">
        <f>AP16+AP19+AP24+AP27+AP34+AP37</f>
        <v>10045.41</v>
      </c>
      <c r="AQ58" s="49">
        <f>AQ16+AQ19+AQ24+AQ27+AQ34</f>
        <v>0</v>
      </c>
      <c r="AR58" s="49">
        <f>AQ58/AP58*100</f>
        <v>0</v>
      </c>
      <c r="AS58" s="200"/>
      <c r="AT58" s="200"/>
    </row>
    <row r="59" spans="1:48" s="2" customFormat="1" ht="12.75">
      <c r="B59" s="3"/>
      <c r="C59" s="3"/>
      <c r="D59" s="3"/>
      <c r="AJ59" s="56"/>
      <c r="AK59" s="56"/>
      <c r="AL59" s="56"/>
      <c r="AM59" s="56"/>
      <c r="AN59" s="56"/>
      <c r="AO59" s="56"/>
      <c r="AP59" s="56"/>
      <c r="AQ59" s="56"/>
      <c r="AR59" s="56"/>
    </row>
    <row r="60" spans="1:48" s="2" customFormat="1" ht="12.75">
      <c r="B60" s="3"/>
      <c r="C60" s="3"/>
      <c r="D60" s="3"/>
      <c r="AJ60" s="56"/>
      <c r="AK60" s="56"/>
      <c r="AL60" s="56"/>
      <c r="AM60" s="56"/>
      <c r="AN60" s="56"/>
      <c r="AO60" s="56"/>
      <c r="AP60" s="56"/>
      <c r="AQ60" s="56"/>
      <c r="AR60" s="56"/>
    </row>
    <row r="61" spans="1:48" s="2" customFormat="1" ht="15.75">
      <c r="A61" s="40" t="s">
        <v>27</v>
      </c>
      <c r="B61" s="41"/>
      <c r="C61" s="41"/>
      <c r="D61" s="41"/>
      <c r="E61" s="40"/>
      <c r="F61" s="40"/>
      <c r="G61" s="59"/>
      <c r="H61" s="40"/>
      <c r="I61" s="40"/>
      <c r="J61" s="40"/>
      <c r="K61" s="40"/>
      <c r="L61" s="59"/>
      <c r="M61" s="40"/>
      <c r="AA61" s="44"/>
      <c r="AJ61" s="56"/>
      <c r="AK61" s="57"/>
      <c r="AL61" s="56"/>
      <c r="AM61" s="57"/>
      <c r="AN61" s="56"/>
      <c r="AO61" s="56"/>
      <c r="AP61" s="56"/>
      <c r="AQ61" s="56"/>
      <c r="AR61" s="56"/>
    </row>
    <row r="62" spans="1:48" s="2" customFormat="1" ht="15.75">
      <c r="A62" s="40" t="s">
        <v>28</v>
      </c>
      <c r="B62" s="41"/>
      <c r="C62" s="41"/>
      <c r="D62" s="41"/>
      <c r="E62" s="40"/>
      <c r="F62" s="40"/>
      <c r="G62" s="59"/>
      <c r="H62" s="40"/>
      <c r="I62" s="40"/>
      <c r="J62" s="40"/>
      <c r="K62" s="59"/>
      <c r="L62" s="40"/>
      <c r="M62" s="40"/>
      <c r="U62" s="44"/>
      <c r="AH62" s="44"/>
      <c r="AJ62" s="56"/>
      <c r="AK62" s="57"/>
      <c r="AL62" s="56"/>
      <c r="AM62" s="56"/>
      <c r="AN62" s="56"/>
      <c r="AO62" s="56"/>
      <c r="AP62" s="56"/>
      <c r="AQ62" s="56"/>
      <c r="AR62" s="56"/>
    </row>
    <row r="63" spans="1:48" s="2" customFormat="1" ht="15.75">
      <c r="A63" s="40" t="s">
        <v>52</v>
      </c>
      <c r="B63" s="41"/>
      <c r="C63" s="41"/>
      <c r="D63" s="41"/>
      <c r="E63" s="40"/>
      <c r="F63" s="40"/>
      <c r="G63" s="40"/>
      <c r="H63" s="40"/>
      <c r="I63" s="40"/>
      <c r="J63" s="40"/>
      <c r="K63" s="59"/>
      <c r="L63" s="40"/>
      <c r="M63" s="40"/>
      <c r="AB63" s="44"/>
      <c r="AJ63" s="56"/>
      <c r="AK63" s="56"/>
      <c r="AL63" s="56"/>
      <c r="AM63" s="56"/>
      <c r="AN63" s="56"/>
      <c r="AO63" s="56"/>
      <c r="AP63" s="56"/>
      <c r="AQ63" s="56"/>
      <c r="AR63" s="56"/>
    </row>
    <row r="64" spans="1:48" s="2" customFormat="1" ht="15.75">
      <c r="A64" s="40" t="s">
        <v>53</v>
      </c>
      <c r="B64" s="41"/>
      <c r="C64" s="41"/>
      <c r="D64" s="41"/>
      <c r="E64" s="40"/>
      <c r="F64" s="40"/>
      <c r="G64" s="40"/>
      <c r="H64" s="40"/>
      <c r="I64" s="74"/>
      <c r="J64" s="74"/>
      <c r="K64" s="75"/>
      <c r="L64" s="74"/>
      <c r="M64" s="74"/>
      <c r="AH64" s="44"/>
      <c r="AJ64" s="56"/>
      <c r="AK64" s="56"/>
      <c r="AL64" s="56"/>
      <c r="AM64" s="57"/>
      <c r="AN64" s="56"/>
      <c r="AO64" s="56"/>
      <c r="AP64" s="56"/>
      <c r="AQ64" s="56"/>
      <c r="AR64" s="56"/>
    </row>
    <row r="65" spans="1:44" s="2" customFormat="1" ht="15.75">
      <c r="A65" s="42"/>
      <c r="B65" s="43"/>
      <c r="C65" s="41" t="s">
        <v>54</v>
      </c>
      <c r="D65" s="41"/>
      <c r="E65" s="40"/>
      <c r="F65" s="40"/>
      <c r="G65" s="40"/>
      <c r="H65" s="40"/>
      <c r="I65" s="74"/>
      <c r="J65" s="74"/>
      <c r="K65" s="74"/>
      <c r="L65" s="74"/>
      <c r="M65" s="74"/>
      <c r="AH65" s="44"/>
      <c r="AJ65" s="56"/>
      <c r="AK65" s="56"/>
      <c r="AL65" s="56"/>
      <c r="AM65" s="56"/>
      <c r="AN65" s="56"/>
      <c r="AO65" s="56"/>
      <c r="AP65" s="56"/>
      <c r="AQ65" s="56"/>
      <c r="AR65" s="56"/>
    </row>
    <row r="66" spans="1:44" s="2" customFormat="1" ht="15.75">
      <c r="A66" s="40" t="s">
        <v>99</v>
      </c>
      <c r="B66" s="41"/>
      <c r="C66" s="41"/>
      <c r="D66" s="41"/>
      <c r="E66" s="40"/>
      <c r="F66" s="40"/>
      <c r="G66" s="40"/>
      <c r="H66" s="40"/>
      <c r="I66" s="40"/>
      <c r="J66" s="41"/>
      <c r="K66" s="40"/>
      <c r="L66" s="40"/>
      <c r="M66" s="40"/>
      <c r="AJ66" s="56"/>
      <c r="AK66" s="56"/>
      <c r="AL66" s="56"/>
      <c r="AM66" s="56"/>
      <c r="AN66" s="56"/>
      <c r="AO66" s="56"/>
      <c r="AP66" s="56"/>
      <c r="AQ66" s="56"/>
      <c r="AR66" s="56"/>
    </row>
    <row r="67" spans="1:44" s="2" customFormat="1" ht="15.75">
      <c r="A67" s="40"/>
      <c r="B67" s="41"/>
      <c r="C67" s="41"/>
      <c r="D67" s="41"/>
      <c r="E67" s="40"/>
      <c r="F67" s="40"/>
      <c r="G67" s="40"/>
      <c r="H67" s="40"/>
      <c r="I67" s="40"/>
      <c r="J67" s="40"/>
      <c r="K67" s="40"/>
      <c r="L67" s="40"/>
      <c r="M67" s="40"/>
      <c r="AJ67" s="56"/>
      <c r="AK67" s="56"/>
      <c r="AL67" s="56"/>
      <c r="AM67" s="56"/>
      <c r="AN67" s="56"/>
      <c r="AO67" s="56"/>
      <c r="AP67" s="56"/>
      <c r="AQ67" s="56"/>
      <c r="AR67" s="56"/>
    </row>
    <row r="68" spans="1:44" s="2" customFormat="1" ht="12.75">
      <c r="A68" s="38"/>
      <c r="B68" s="39"/>
      <c r="C68" s="39"/>
      <c r="D68" s="39"/>
      <c r="E68" s="38"/>
      <c r="F68" s="38"/>
      <c r="G68" s="38"/>
      <c r="H68" s="38"/>
      <c r="I68" s="38"/>
      <c r="J68" s="38"/>
      <c r="K68" s="38"/>
      <c r="L68" s="38"/>
      <c r="M68" s="38"/>
      <c r="AJ68" s="56"/>
      <c r="AK68" s="56"/>
      <c r="AL68" s="56"/>
      <c r="AM68" s="56"/>
      <c r="AN68" s="56"/>
      <c r="AO68" s="56"/>
      <c r="AP68" s="56"/>
      <c r="AQ68" s="56"/>
      <c r="AR68" s="56"/>
    </row>
    <row r="69" spans="1:44" s="2" customFormat="1" ht="12.75">
      <c r="A69" s="38" t="s">
        <v>30</v>
      </c>
      <c r="B69" s="39"/>
      <c r="C69" s="39"/>
      <c r="D69" s="39"/>
      <c r="E69" s="38"/>
      <c r="F69" s="38"/>
      <c r="G69" s="38"/>
      <c r="H69" s="38"/>
      <c r="I69" s="38"/>
      <c r="J69" s="38"/>
      <c r="K69" s="38"/>
      <c r="L69" s="38"/>
      <c r="M69" s="38"/>
      <c r="AJ69" s="56"/>
      <c r="AK69" s="56"/>
      <c r="AL69" s="56"/>
      <c r="AM69" s="56"/>
      <c r="AN69" s="56"/>
      <c r="AO69" s="56"/>
      <c r="AP69" s="56"/>
      <c r="AQ69" s="56"/>
      <c r="AR69" s="56"/>
    </row>
    <row r="70" spans="1:44" s="2" customFormat="1" ht="12.75">
      <c r="A70" s="38" t="s">
        <v>55</v>
      </c>
      <c r="B70" s="39"/>
      <c r="C70" s="39"/>
      <c r="D70" s="39"/>
      <c r="E70" s="38"/>
      <c r="F70" s="38"/>
      <c r="G70" s="38"/>
      <c r="H70" s="38"/>
      <c r="I70" s="38"/>
      <c r="J70" s="38"/>
      <c r="K70" s="38"/>
      <c r="L70" s="38"/>
      <c r="M70" s="38"/>
      <c r="AJ70" s="56"/>
      <c r="AK70" s="56"/>
      <c r="AL70" s="56"/>
      <c r="AM70" s="56"/>
      <c r="AN70" s="56"/>
      <c r="AO70" s="56"/>
      <c r="AP70" s="56"/>
      <c r="AQ70" s="56"/>
      <c r="AR70" s="56"/>
    </row>
    <row r="71" spans="1:44" s="63" customFormat="1" ht="12.75">
      <c r="A71" s="60" t="s">
        <v>29</v>
      </c>
      <c r="B71" s="61"/>
      <c r="C71" s="61"/>
      <c r="D71" s="61"/>
      <c r="E71" s="60"/>
      <c r="F71" s="60"/>
      <c r="G71" s="60"/>
      <c r="H71" s="60"/>
      <c r="I71" s="60"/>
      <c r="J71" s="62"/>
      <c r="K71" s="60"/>
      <c r="L71" s="60"/>
      <c r="M71" s="60"/>
      <c r="R71" s="64"/>
      <c r="AB71" s="64"/>
      <c r="AJ71" s="56"/>
      <c r="AK71" s="56"/>
      <c r="AL71" s="57"/>
      <c r="AM71" s="56"/>
      <c r="AN71" s="56"/>
      <c r="AO71" s="56"/>
      <c r="AP71" s="56"/>
      <c r="AQ71" s="56"/>
      <c r="AR71" s="56"/>
    </row>
    <row r="72" spans="1:44" s="2" customFormat="1" ht="12.75">
      <c r="A72" s="38" t="s">
        <v>56</v>
      </c>
      <c r="B72" s="39"/>
      <c r="C72" s="39"/>
      <c r="D72" s="39"/>
      <c r="E72" s="38"/>
      <c r="F72" s="38"/>
      <c r="G72" s="38"/>
      <c r="H72" s="38"/>
      <c r="I72" s="38"/>
      <c r="J72" s="38"/>
      <c r="K72" s="38"/>
      <c r="L72" s="38"/>
      <c r="M72" s="38"/>
      <c r="AJ72" s="56"/>
      <c r="AK72" s="56"/>
      <c r="AL72" s="56"/>
      <c r="AM72" s="56"/>
      <c r="AN72" s="56"/>
      <c r="AO72" s="56"/>
      <c r="AP72" s="56"/>
      <c r="AQ72" s="56"/>
      <c r="AR72" s="56"/>
    </row>
    <row r="73" spans="1:44" s="2" customFormat="1" ht="12.75">
      <c r="A73" s="38" t="s">
        <v>57</v>
      </c>
      <c r="B73" s="39"/>
      <c r="C73" s="39"/>
      <c r="D73" s="39"/>
      <c r="E73" s="38"/>
      <c r="F73" s="38"/>
      <c r="G73" s="38"/>
      <c r="H73" s="38"/>
      <c r="I73" s="38"/>
      <c r="J73" s="38"/>
      <c r="K73" s="38"/>
      <c r="L73" s="38"/>
      <c r="M73" s="38"/>
      <c r="AJ73" s="56"/>
      <c r="AK73" s="56"/>
      <c r="AL73" s="56"/>
      <c r="AM73" s="56"/>
      <c r="AN73" s="56"/>
      <c r="AO73" s="56"/>
      <c r="AP73" s="56"/>
      <c r="AQ73" s="56"/>
      <c r="AR73" s="56"/>
    </row>
    <row r="74" spans="1:44" s="2" customFormat="1" ht="12.75">
      <c r="B74" s="3"/>
      <c r="C74" s="3"/>
      <c r="D74" s="3"/>
      <c r="AJ74" s="56"/>
      <c r="AK74" s="56"/>
      <c r="AL74" s="56"/>
      <c r="AM74" s="56"/>
      <c r="AN74" s="56"/>
      <c r="AO74" s="56"/>
      <c r="AP74" s="56"/>
      <c r="AQ74" s="56"/>
      <c r="AR74" s="56"/>
    </row>
    <row r="75" spans="1:44" s="2" customFormat="1" ht="12.75">
      <c r="B75" s="3"/>
      <c r="C75" s="3"/>
      <c r="D75" s="3"/>
      <c r="AJ75" s="56"/>
      <c r="AK75" s="56"/>
      <c r="AL75" s="56"/>
      <c r="AM75" s="56"/>
      <c r="AN75" s="56"/>
      <c r="AO75" s="56"/>
      <c r="AP75" s="56"/>
      <c r="AQ75" s="56"/>
      <c r="AR75" s="56"/>
    </row>
    <row r="76" spans="1:44" s="2" customFormat="1" ht="12.75">
      <c r="B76" s="3"/>
      <c r="C76" s="3"/>
      <c r="D76" s="3"/>
      <c r="AJ76" s="56"/>
      <c r="AK76" s="56"/>
      <c r="AL76" s="56"/>
      <c r="AM76" s="56"/>
      <c r="AN76" s="56"/>
      <c r="AO76" s="56"/>
      <c r="AP76" s="56"/>
      <c r="AQ76" s="56"/>
      <c r="AR76" s="56"/>
    </row>
    <row r="77" spans="1:44" s="2" customFormat="1" ht="12.75">
      <c r="B77" s="3"/>
      <c r="C77" s="3"/>
      <c r="D77" s="3"/>
      <c r="AJ77" s="56"/>
      <c r="AK77" s="56"/>
      <c r="AL77" s="56"/>
      <c r="AM77" s="56"/>
      <c r="AN77" s="56"/>
      <c r="AO77" s="56"/>
      <c r="AP77" s="56"/>
      <c r="AQ77" s="56"/>
      <c r="AR77" s="56"/>
    </row>
    <row r="78" spans="1:44" s="2" customFormat="1" ht="12.75">
      <c r="B78" s="3"/>
      <c r="C78" s="3"/>
      <c r="D78" s="3"/>
      <c r="AJ78" s="56"/>
      <c r="AK78" s="56"/>
      <c r="AL78" s="56"/>
      <c r="AM78" s="56"/>
      <c r="AN78" s="56"/>
      <c r="AO78" s="56"/>
      <c r="AP78" s="56"/>
      <c r="AQ78" s="56"/>
      <c r="AR78" s="56"/>
    </row>
    <row r="79" spans="1:44" s="2" customFormat="1" ht="12.75">
      <c r="B79" s="3"/>
      <c r="C79" s="3"/>
      <c r="D79" s="3"/>
      <c r="AJ79" s="56"/>
      <c r="AK79" s="56"/>
      <c r="AL79" s="56"/>
      <c r="AM79" s="56"/>
      <c r="AN79" s="56"/>
      <c r="AO79" s="56"/>
      <c r="AP79" s="56"/>
      <c r="AQ79" s="56"/>
      <c r="AR79" s="56"/>
    </row>
    <row r="80" spans="1:44" s="2" customFormat="1" ht="12.75">
      <c r="B80" s="3"/>
      <c r="C80" s="3"/>
      <c r="D80" s="3"/>
      <c r="AJ80" s="56"/>
      <c r="AK80" s="56"/>
      <c r="AL80" s="56"/>
      <c r="AM80" s="56"/>
      <c r="AN80" s="56"/>
      <c r="AO80" s="56"/>
      <c r="AP80" s="56"/>
      <c r="AQ80" s="56"/>
      <c r="AR80" s="56"/>
    </row>
    <row r="81" spans="2:44" s="2" customFormat="1" ht="12.75">
      <c r="B81" s="3"/>
      <c r="C81" s="3"/>
      <c r="D81" s="3"/>
      <c r="AJ81" s="56"/>
      <c r="AK81" s="56"/>
      <c r="AL81" s="56"/>
      <c r="AM81" s="56"/>
      <c r="AN81" s="56"/>
      <c r="AO81" s="56"/>
      <c r="AP81" s="56"/>
      <c r="AQ81" s="56"/>
      <c r="AR81" s="56"/>
    </row>
    <row r="82" spans="2:44" s="2" customFormat="1" ht="12.75">
      <c r="B82" s="3"/>
      <c r="C82" s="3"/>
      <c r="D82" s="3"/>
      <c r="AJ82" s="56"/>
      <c r="AK82" s="56"/>
      <c r="AL82" s="56"/>
      <c r="AM82" s="56"/>
      <c r="AN82" s="56"/>
      <c r="AO82" s="56"/>
      <c r="AP82" s="56"/>
      <c r="AQ82" s="56"/>
      <c r="AR82" s="56"/>
    </row>
    <row r="83" spans="2:44" s="2" customFormat="1" ht="12.75">
      <c r="B83" s="3"/>
      <c r="C83" s="3"/>
      <c r="D83" s="3"/>
      <c r="AJ83" s="56"/>
      <c r="AK83" s="56"/>
      <c r="AL83" s="56"/>
      <c r="AM83" s="56"/>
      <c r="AN83" s="56"/>
      <c r="AO83" s="56"/>
      <c r="AP83" s="56"/>
      <c r="AQ83" s="56"/>
      <c r="AR83" s="56"/>
    </row>
    <row r="84" spans="2:44" s="2" customFormat="1" ht="12.75">
      <c r="B84" s="3"/>
      <c r="C84" s="3"/>
      <c r="D84" s="3"/>
      <c r="AJ84" s="56"/>
      <c r="AK84" s="56"/>
      <c r="AL84" s="56"/>
      <c r="AM84" s="56"/>
      <c r="AN84" s="56"/>
      <c r="AO84" s="56"/>
      <c r="AP84" s="56"/>
      <c r="AQ84" s="56"/>
      <c r="AR84" s="56"/>
    </row>
    <row r="85" spans="2:44" s="2" customFormat="1" ht="12.75">
      <c r="B85" s="3"/>
      <c r="C85" s="3"/>
      <c r="D85" s="3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2:44" s="2" customFormat="1" ht="12.75">
      <c r="B86" s="3"/>
      <c r="C86" s="3"/>
      <c r="D86" s="3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2:44" s="2" customFormat="1" ht="12.75">
      <c r="B87" s="3"/>
      <c r="C87" s="3"/>
      <c r="D87" s="3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2:44" s="2" customFormat="1" ht="12.75">
      <c r="B88" s="3"/>
      <c r="C88" s="3"/>
      <c r="D88" s="3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2:44" s="2" customFormat="1" ht="12.75">
      <c r="B89" s="3"/>
      <c r="C89" s="3"/>
      <c r="D89" s="3"/>
      <c r="AJ89" s="56"/>
      <c r="AK89" s="56"/>
      <c r="AL89" s="56"/>
      <c r="AM89" s="56"/>
      <c r="AN89" s="56"/>
      <c r="AO89" s="56"/>
      <c r="AP89" s="56"/>
      <c r="AQ89" s="56"/>
      <c r="AR89" s="56"/>
    </row>
    <row r="90" spans="2:44" s="2" customFormat="1" ht="12.75">
      <c r="B90" s="3"/>
      <c r="C90" s="3"/>
      <c r="D90" s="3"/>
      <c r="AJ90" s="56"/>
      <c r="AK90" s="56"/>
      <c r="AL90" s="56"/>
      <c r="AM90" s="56"/>
      <c r="AN90" s="56"/>
      <c r="AO90" s="56"/>
      <c r="AP90" s="56"/>
      <c r="AQ90" s="56"/>
      <c r="AR90" s="56"/>
    </row>
    <row r="91" spans="2:44" s="2" customFormat="1" ht="12.75">
      <c r="B91" s="3"/>
      <c r="C91" s="3"/>
      <c r="D91" s="3"/>
      <c r="AJ91" s="56"/>
      <c r="AK91" s="56"/>
      <c r="AL91" s="56"/>
      <c r="AM91" s="56"/>
      <c r="AN91" s="56"/>
      <c r="AO91" s="56"/>
      <c r="AP91" s="56"/>
      <c r="AQ91" s="56"/>
      <c r="AR91" s="56"/>
    </row>
    <row r="92" spans="2:44" s="2" customFormat="1" ht="12.75">
      <c r="B92" s="3"/>
      <c r="C92" s="3"/>
      <c r="D92" s="3"/>
      <c r="AJ92" s="56"/>
      <c r="AK92" s="56"/>
      <c r="AL92" s="56"/>
      <c r="AM92" s="56"/>
      <c r="AN92" s="56"/>
      <c r="AO92" s="56"/>
      <c r="AP92" s="56"/>
      <c r="AQ92" s="56"/>
      <c r="AR92" s="56"/>
    </row>
    <row r="93" spans="2:44" s="2" customFormat="1" ht="12.75">
      <c r="B93" s="3"/>
      <c r="C93" s="3"/>
      <c r="D93" s="3"/>
      <c r="AJ93" s="56"/>
      <c r="AK93" s="56"/>
      <c r="AL93" s="56"/>
      <c r="AM93" s="56"/>
      <c r="AN93" s="56"/>
      <c r="AO93" s="56"/>
      <c r="AP93" s="56"/>
      <c r="AQ93" s="56"/>
      <c r="AR93" s="56"/>
    </row>
    <row r="94" spans="2:44" s="2" customFormat="1" ht="12.75">
      <c r="B94" s="3"/>
      <c r="C94" s="3"/>
      <c r="D94" s="3"/>
      <c r="AJ94" s="56"/>
      <c r="AK94" s="56"/>
      <c r="AL94" s="56"/>
      <c r="AM94" s="56"/>
      <c r="AN94" s="56"/>
      <c r="AO94" s="56"/>
      <c r="AP94" s="56"/>
      <c r="AQ94" s="56"/>
      <c r="AR94" s="56"/>
    </row>
    <row r="95" spans="2:44" s="2" customFormat="1" ht="12.75">
      <c r="B95" s="3"/>
      <c r="C95" s="3"/>
      <c r="D95" s="3"/>
      <c r="AJ95" s="56"/>
      <c r="AK95" s="56"/>
      <c r="AL95" s="56"/>
      <c r="AM95" s="56"/>
      <c r="AN95" s="56"/>
      <c r="AO95" s="56"/>
      <c r="AP95" s="56"/>
      <c r="AQ95" s="56"/>
      <c r="AR95" s="56"/>
    </row>
    <row r="96" spans="2:44" s="2" customFormat="1" ht="12.75">
      <c r="B96" s="3"/>
      <c r="C96" s="3"/>
      <c r="D96" s="3"/>
      <c r="AJ96" s="56"/>
      <c r="AK96" s="56"/>
      <c r="AL96" s="56"/>
      <c r="AM96" s="56"/>
      <c r="AN96" s="56"/>
      <c r="AO96" s="56"/>
      <c r="AP96" s="56"/>
      <c r="AQ96" s="56"/>
      <c r="AR96" s="56"/>
    </row>
    <row r="97" spans="2:44" s="2" customFormat="1" ht="12.75">
      <c r="B97" s="3"/>
      <c r="C97" s="3"/>
      <c r="D97" s="3"/>
      <c r="AJ97" s="56"/>
      <c r="AK97" s="56"/>
      <c r="AL97" s="56"/>
      <c r="AM97" s="56"/>
      <c r="AN97" s="56"/>
      <c r="AO97" s="56"/>
      <c r="AP97" s="56"/>
      <c r="AQ97" s="56"/>
      <c r="AR97" s="56"/>
    </row>
    <row r="98" spans="2:44" s="2" customFormat="1" ht="12.75">
      <c r="B98" s="3"/>
      <c r="C98" s="3"/>
      <c r="D98" s="3"/>
      <c r="AJ98" s="56"/>
      <c r="AK98" s="56"/>
      <c r="AL98" s="56"/>
      <c r="AM98" s="56"/>
      <c r="AN98" s="56"/>
      <c r="AO98" s="56"/>
      <c r="AP98" s="56"/>
      <c r="AQ98" s="56"/>
      <c r="AR98" s="56"/>
    </row>
    <row r="99" spans="2:44" s="2" customFormat="1" ht="12.75">
      <c r="B99" s="3"/>
      <c r="C99" s="3"/>
      <c r="D99" s="3"/>
      <c r="AJ99" s="56"/>
      <c r="AK99" s="56"/>
      <c r="AL99" s="56"/>
      <c r="AM99" s="56"/>
      <c r="AN99" s="56"/>
      <c r="AO99" s="56"/>
      <c r="AP99" s="56"/>
      <c r="AQ99" s="56"/>
      <c r="AR99" s="56"/>
    </row>
    <row r="100" spans="2:44" s="2" customFormat="1" ht="12.75">
      <c r="B100" s="3"/>
      <c r="C100" s="3"/>
      <c r="D100" s="3"/>
      <c r="AJ100" s="56"/>
      <c r="AK100" s="56"/>
      <c r="AL100" s="56"/>
      <c r="AM100" s="56"/>
      <c r="AN100" s="56"/>
      <c r="AO100" s="56"/>
      <c r="AP100" s="56"/>
      <c r="AQ100" s="56"/>
      <c r="AR100" s="56"/>
    </row>
    <row r="101" spans="2:44" s="2" customFormat="1" ht="12.75">
      <c r="B101" s="3"/>
      <c r="C101" s="3"/>
      <c r="D101" s="3"/>
      <c r="AJ101" s="56"/>
      <c r="AK101" s="56"/>
      <c r="AL101" s="56"/>
      <c r="AM101" s="56"/>
      <c r="AN101" s="56"/>
      <c r="AO101" s="56"/>
      <c r="AP101" s="56"/>
      <c r="AQ101" s="56"/>
      <c r="AR101" s="56"/>
    </row>
    <row r="102" spans="2:44" s="2" customFormat="1" ht="12.75">
      <c r="B102" s="3"/>
      <c r="C102" s="3"/>
      <c r="D102" s="3"/>
      <c r="AJ102" s="56"/>
      <c r="AK102" s="56"/>
      <c r="AL102" s="56"/>
      <c r="AM102" s="56"/>
      <c r="AN102" s="56"/>
      <c r="AO102" s="56"/>
      <c r="AP102" s="56"/>
      <c r="AQ102" s="56"/>
      <c r="AR102" s="56"/>
    </row>
    <row r="103" spans="2:44" s="2" customFormat="1" ht="12.75">
      <c r="B103" s="3"/>
      <c r="C103" s="3"/>
      <c r="D103" s="3"/>
      <c r="AJ103" s="56"/>
      <c r="AK103" s="56"/>
      <c r="AL103" s="56"/>
      <c r="AM103" s="56"/>
      <c r="AN103" s="56"/>
      <c r="AO103" s="56"/>
      <c r="AP103" s="56"/>
      <c r="AQ103" s="56"/>
      <c r="AR103" s="56"/>
    </row>
    <row r="104" spans="2:44" s="2" customFormat="1" ht="12.75">
      <c r="B104" s="3"/>
      <c r="C104" s="3"/>
      <c r="D104" s="3"/>
      <c r="AJ104" s="56"/>
      <c r="AK104" s="56"/>
      <c r="AL104" s="56"/>
      <c r="AM104" s="56"/>
      <c r="AN104" s="56"/>
      <c r="AO104" s="56"/>
      <c r="AP104" s="56"/>
      <c r="AQ104" s="56"/>
      <c r="AR104" s="56"/>
    </row>
    <row r="105" spans="2:44" s="2" customFormat="1" ht="12.75">
      <c r="B105" s="3"/>
      <c r="C105" s="3"/>
      <c r="D105" s="3"/>
      <c r="AJ105" s="56"/>
      <c r="AK105" s="56"/>
      <c r="AL105" s="56"/>
      <c r="AM105" s="56"/>
      <c r="AN105" s="56"/>
      <c r="AO105" s="56"/>
      <c r="AP105" s="56"/>
      <c r="AQ105" s="56"/>
      <c r="AR105" s="56"/>
    </row>
    <row r="106" spans="2:44" s="2" customFormat="1" ht="12.75">
      <c r="B106" s="3"/>
      <c r="C106" s="3"/>
      <c r="D106" s="3"/>
      <c r="AJ106" s="56"/>
      <c r="AK106" s="56"/>
      <c r="AL106" s="56"/>
      <c r="AM106" s="56"/>
      <c r="AN106" s="56"/>
      <c r="AO106" s="56"/>
      <c r="AP106" s="56"/>
      <c r="AQ106" s="56"/>
      <c r="AR106" s="56"/>
    </row>
    <row r="107" spans="2:44" s="2" customFormat="1" ht="12.75">
      <c r="B107" s="3"/>
      <c r="C107" s="3"/>
      <c r="D107" s="3"/>
      <c r="AJ107" s="56"/>
      <c r="AK107" s="56"/>
      <c r="AL107" s="56"/>
      <c r="AM107" s="56"/>
      <c r="AN107" s="56"/>
      <c r="AO107" s="56"/>
      <c r="AP107" s="56"/>
      <c r="AQ107" s="56"/>
      <c r="AR107" s="56"/>
    </row>
    <row r="108" spans="2:44" s="2" customFormat="1" ht="12.75">
      <c r="B108" s="3"/>
      <c r="C108" s="3"/>
      <c r="D108" s="3"/>
      <c r="AJ108" s="56"/>
      <c r="AK108" s="56"/>
      <c r="AL108" s="56"/>
      <c r="AM108" s="56"/>
      <c r="AN108" s="56"/>
      <c r="AO108" s="56"/>
      <c r="AP108" s="56"/>
      <c r="AQ108" s="56"/>
      <c r="AR108" s="56"/>
    </row>
    <row r="109" spans="2:44" s="2" customFormat="1" ht="12.75">
      <c r="B109" s="3"/>
      <c r="C109" s="3"/>
      <c r="D109" s="3"/>
      <c r="AJ109" s="56"/>
      <c r="AK109" s="56"/>
      <c r="AL109" s="56"/>
      <c r="AM109" s="56"/>
      <c r="AN109" s="56"/>
      <c r="AO109" s="56"/>
      <c r="AP109" s="56"/>
      <c r="AQ109" s="56"/>
      <c r="AR109" s="56"/>
    </row>
    <row r="110" spans="2:44" s="2" customFormat="1" ht="12.75">
      <c r="B110" s="3"/>
      <c r="C110" s="3"/>
      <c r="D110" s="3"/>
      <c r="AJ110" s="56"/>
      <c r="AK110" s="56"/>
      <c r="AL110" s="56"/>
      <c r="AM110" s="56"/>
      <c r="AN110" s="56"/>
      <c r="AO110" s="56"/>
      <c r="AP110" s="56"/>
      <c r="AQ110" s="56"/>
      <c r="AR110" s="56"/>
    </row>
    <row r="111" spans="2:44" s="2" customFormat="1" ht="12.75">
      <c r="B111" s="3"/>
      <c r="C111" s="3"/>
      <c r="D111" s="3"/>
      <c r="AJ111" s="56"/>
      <c r="AK111" s="56"/>
      <c r="AL111" s="56"/>
      <c r="AM111" s="56"/>
      <c r="AN111" s="56"/>
      <c r="AO111" s="56"/>
      <c r="AP111" s="56"/>
      <c r="AQ111" s="56"/>
      <c r="AR111" s="56"/>
    </row>
    <row r="112" spans="2:44" s="2" customFormat="1" ht="12.75">
      <c r="B112" s="3"/>
      <c r="C112" s="3"/>
      <c r="D112" s="3"/>
      <c r="AJ112" s="56"/>
      <c r="AK112" s="56"/>
      <c r="AL112" s="56"/>
      <c r="AM112" s="56"/>
      <c r="AN112" s="56"/>
      <c r="AO112" s="56"/>
      <c r="AP112" s="56"/>
      <c r="AQ112" s="56"/>
      <c r="AR112" s="56"/>
    </row>
    <row r="113" spans="2:44" s="2" customFormat="1" ht="12.75">
      <c r="B113" s="3"/>
      <c r="C113" s="3"/>
      <c r="D113" s="3"/>
      <c r="AJ113" s="56"/>
      <c r="AK113" s="56"/>
      <c r="AL113" s="56"/>
      <c r="AM113" s="56"/>
      <c r="AN113" s="56"/>
      <c r="AO113" s="56"/>
      <c r="AP113" s="56"/>
      <c r="AQ113" s="56"/>
      <c r="AR113" s="56"/>
    </row>
    <row r="114" spans="2:44" s="2" customFormat="1" ht="12.75">
      <c r="B114" s="3"/>
      <c r="C114" s="3"/>
      <c r="D114" s="3"/>
      <c r="AJ114" s="56"/>
      <c r="AK114" s="56"/>
      <c r="AL114" s="56"/>
      <c r="AM114" s="56"/>
      <c r="AN114" s="56"/>
      <c r="AO114" s="56"/>
      <c r="AP114" s="56"/>
      <c r="AQ114" s="56"/>
      <c r="AR114" s="56"/>
    </row>
    <row r="115" spans="2:44" s="2" customFormat="1" ht="12.75">
      <c r="B115" s="3"/>
      <c r="C115" s="3"/>
      <c r="D115" s="3"/>
      <c r="AJ115" s="56"/>
      <c r="AK115" s="56"/>
      <c r="AL115" s="56"/>
      <c r="AM115" s="56"/>
      <c r="AN115" s="56"/>
      <c r="AO115" s="56"/>
      <c r="AP115" s="56"/>
      <c r="AQ115" s="56"/>
      <c r="AR115" s="56"/>
    </row>
    <row r="116" spans="2:44" s="2" customFormat="1" ht="12.75">
      <c r="B116" s="3"/>
      <c r="C116" s="3"/>
      <c r="D116" s="3"/>
      <c r="AJ116" s="56"/>
      <c r="AK116" s="56"/>
      <c r="AL116" s="56"/>
      <c r="AM116" s="56"/>
      <c r="AN116" s="56"/>
      <c r="AO116" s="56"/>
      <c r="AP116" s="56"/>
      <c r="AQ116" s="56"/>
      <c r="AR116" s="56"/>
    </row>
    <row r="117" spans="2:44" s="2" customFormat="1" ht="12.75">
      <c r="B117" s="3"/>
      <c r="C117" s="3"/>
      <c r="D117" s="3"/>
      <c r="AJ117" s="56"/>
      <c r="AK117" s="56"/>
      <c r="AL117" s="56"/>
      <c r="AM117" s="56"/>
      <c r="AN117" s="56"/>
      <c r="AO117" s="56"/>
      <c r="AP117" s="56"/>
      <c r="AQ117" s="56"/>
      <c r="AR117" s="56"/>
    </row>
    <row r="118" spans="2:44" s="2" customFormat="1" ht="12.75">
      <c r="B118" s="3"/>
      <c r="C118" s="3"/>
      <c r="D118" s="3"/>
      <c r="AJ118" s="56"/>
      <c r="AK118" s="56"/>
      <c r="AL118" s="56"/>
      <c r="AM118" s="56"/>
      <c r="AN118" s="56"/>
      <c r="AO118" s="56"/>
      <c r="AP118" s="56"/>
      <c r="AQ118" s="56"/>
      <c r="AR118" s="56"/>
    </row>
    <row r="119" spans="2:44" s="2" customFormat="1" ht="12.75">
      <c r="B119" s="3"/>
      <c r="C119" s="3"/>
      <c r="D119" s="3"/>
      <c r="AJ119" s="56"/>
      <c r="AK119" s="56"/>
      <c r="AL119" s="56"/>
      <c r="AM119" s="56"/>
      <c r="AN119" s="56"/>
      <c r="AO119" s="56"/>
      <c r="AP119" s="56"/>
      <c r="AQ119" s="56"/>
      <c r="AR119" s="56"/>
    </row>
    <row r="120" spans="2:44" s="2" customFormat="1" ht="12.75">
      <c r="B120" s="3"/>
      <c r="C120" s="3"/>
      <c r="D120" s="3"/>
      <c r="AJ120" s="56"/>
      <c r="AK120" s="56"/>
      <c r="AL120" s="56"/>
      <c r="AM120" s="56"/>
      <c r="AN120" s="56"/>
      <c r="AO120" s="56"/>
      <c r="AP120" s="56"/>
      <c r="AQ120" s="56"/>
      <c r="AR120" s="56"/>
    </row>
    <row r="121" spans="2:44" s="2" customFormat="1" ht="12.75">
      <c r="B121" s="3"/>
      <c r="C121" s="3"/>
      <c r="D121" s="3"/>
      <c r="AJ121" s="56"/>
      <c r="AK121" s="56"/>
      <c r="AL121" s="56"/>
      <c r="AM121" s="56"/>
      <c r="AN121" s="56"/>
      <c r="AO121" s="56"/>
      <c r="AP121" s="56"/>
      <c r="AQ121" s="56"/>
      <c r="AR121" s="56"/>
    </row>
    <row r="122" spans="2:44" s="2" customFormat="1" ht="12.75">
      <c r="B122" s="3"/>
      <c r="C122" s="3"/>
      <c r="D122" s="3"/>
      <c r="AJ122" s="56"/>
      <c r="AK122" s="56"/>
      <c r="AL122" s="56"/>
      <c r="AM122" s="56"/>
      <c r="AN122" s="56"/>
      <c r="AO122" s="56"/>
      <c r="AP122" s="56"/>
      <c r="AQ122" s="56"/>
      <c r="AR122" s="56"/>
    </row>
    <row r="123" spans="2:44" s="2" customFormat="1" ht="12.75">
      <c r="B123" s="3"/>
      <c r="C123" s="3"/>
      <c r="D123" s="3"/>
      <c r="AJ123" s="56"/>
      <c r="AK123" s="56"/>
      <c r="AL123" s="56"/>
      <c r="AM123" s="56"/>
      <c r="AN123" s="56"/>
      <c r="AO123" s="56"/>
      <c r="AP123" s="56"/>
      <c r="AQ123" s="56"/>
      <c r="AR123" s="56"/>
    </row>
    <row r="124" spans="2:44" s="2" customFormat="1" ht="12.75">
      <c r="B124" s="3"/>
      <c r="C124" s="3"/>
      <c r="D124" s="3"/>
      <c r="AJ124" s="56"/>
      <c r="AK124" s="56"/>
      <c r="AL124" s="56"/>
      <c r="AM124" s="56"/>
      <c r="AN124" s="56"/>
      <c r="AO124" s="56"/>
      <c r="AP124" s="56"/>
      <c r="AQ124" s="56"/>
      <c r="AR124" s="56"/>
    </row>
    <row r="125" spans="2:44" s="2" customFormat="1" ht="12.75">
      <c r="B125" s="3"/>
      <c r="C125" s="3"/>
      <c r="D125" s="3"/>
      <c r="AJ125" s="56"/>
      <c r="AK125" s="56"/>
      <c r="AL125" s="56"/>
      <c r="AM125" s="56"/>
      <c r="AN125" s="56"/>
      <c r="AO125" s="56"/>
      <c r="AP125" s="56"/>
      <c r="AQ125" s="56"/>
      <c r="AR125" s="56"/>
    </row>
    <row r="126" spans="2:44" s="2" customFormat="1" ht="12.75">
      <c r="B126" s="3"/>
      <c r="C126" s="3"/>
      <c r="D126" s="3"/>
      <c r="AJ126" s="56"/>
      <c r="AK126" s="56"/>
      <c r="AL126" s="56"/>
      <c r="AM126" s="56"/>
      <c r="AN126" s="56"/>
      <c r="AO126" s="56"/>
      <c r="AP126" s="56"/>
      <c r="AQ126" s="56"/>
      <c r="AR126" s="56"/>
    </row>
    <row r="127" spans="2:44" s="2" customFormat="1" ht="12.75">
      <c r="B127" s="3"/>
      <c r="C127" s="3"/>
      <c r="D127" s="3"/>
      <c r="AJ127" s="56"/>
      <c r="AK127" s="56"/>
      <c r="AL127" s="56"/>
      <c r="AM127" s="56"/>
      <c r="AN127" s="56"/>
      <c r="AO127" s="56"/>
      <c r="AP127" s="56"/>
      <c r="AQ127" s="56"/>
      <c r="AR127" s="56"/>
    </row>
    <row r="128" spans="2:44" s="2" customFormat="1" ht="12.75">
      <c r="B128" s="3"/>
      <c r="C128" s="3"/>
      <c r="D128" s="3"/>
      <c r="AJ128" s="56"/>
      <c r="AK128" s="56"/>
      <c r="AL128" s="56"/>
      <c r="AM128" s="56"/>
      <c r="AN128" s="56"/>
      <c r="AO128" s="56"/>
      <c r="AP128" s="56"/>
      <c r="AQ128" s="56"/>
      <c r="AR128" s="56"/>
    </row>
    <row r="129" spans="2:44" s="2" customFormat="1" ht="12.75">
      <c r="B129" s="3"/>
      <c r="C129" s="3"/>
      <c r="D129" s="3"/>
      <c r="AJ129" s="56"/>
      <c r="AK129" s="56"/>
      <c r="AL129" s="56"/>
      <c r="AM129" s="56"/>
      <c r="AN129" s="56"/>
      <c r="AO129" s="56"/>
      <c r="AP129" s="56"/>
      <c r="AQ129" s="56"/>
      <c r="AR129" s="56"/>
    </row>
    <row r="130" spans="2:44" s="2" customFormat="1" ht="12.75">
      <c r="B130" s="3"/>
      <c r="C130" s="3"/>
      <c r="D130" s="3"/>
      <c r="AJ130" s="56"/>
      <c r="AK130" s="56"/>
      <c r="AL130" s="56"/>
      <c r="AM130" s="56"/>
      <c r="AN130" s="56"/>
      <c r="AO130" s="56"/>
      <c r="AP130" s="56"/>
      <c r="AQ130" s="56"/>
      <c r="AR130" s="56"/>
    </row>
    <row r="131" spans="2:44" s="2" customFormat="1" ht="12.75">
      <c r="B131" s="3"/>
      <c r="C131" s="3"/>
      <c r="D131" s="3"/>
      <c r="AJ131" s="56"/>
      <c r="AK131" s="56"/>
      <c r="AL131" s="56"/>
      <c r="AM131" s="56"/>
      <c r="AN131" s="56"/>
      <c r="AO131" s="56"/>
      <c r="AP131" s="56"/>
      <c r="AQ131" s="56"/>
      <c r="AR131" s="56"/>
    </row>
    <row r="132" spans="2:44" s="2" customFormat="1" ht="12.75">
      <c r="B132" s="3"/>
      <c r="C132" s="3"/>
      <c r="D132" s="3"/>
      <c r="AJ132" s="56"/>
      <c r="AK132" s="56"/>
      <c r="AL132" s="56"/>
      <c r="AM132" s="56"/>
      <c r="AN132" s="56"/>
      <c r="AO132" s="56"/>
      <c r="AP132" s="56"/>
      <c r="AQ132" s="56"/>
      <c r="AR132" s="56"/>
    </row>
    <row r="133" spans="2:44" s="2" customFormat="1" ht="12.75">
      <c r="B133" s="3"/>
      <c r="C133" s="3"/>
      <c r="D133" s="3"/>
      <c r="AJ133" s="56"/>
      <c r="AK133" s="56"/>
      <c r="AL133" s="56"/>
      <c r="AM133" s="56"/>
      <c r="AN133" s="56"/>
      <c r="AO133" s="56"/>
      <c r="AP133" s="56"/>
      <c r="AQ133" s="56"/>
      <c r="AR133" s="56"/>
    </row>
    <row r="134" spans="2:44" s="2" customFormat="1" ht="12.75">
      <c r="B134" s="3"/>
      <c r="C134" s="3"/>
      <c r="D134" s="3"/>
      <c r="AJ134" s="56"/>
      <c r="AK134" s="56"/>
      <c r="AL134" s="56"/>
      <c r="AM134" s="56"/>
      <c r="AN134" s="56"/>
      <c r="AO134" s="56"/>
      <c r="AP134" s="56"/>
      <c r="AQ134" s="56"/>
      <c r="AR134" s="56"/>
    </row>
    <row r="135" spans="2:44" s="2" customFormat="1" ht="12.75">
      <c r="B135" s="3"/>
      <c r="C135" s="3"/>
      <c r="D135" s="3"/>
      <c r="AJ135" s="56"/>
      <c r="AK135" s="56"/>
      <c r="AL135" s="56"/>
      <c r="AM135" s="56"/>
      <c r="AN135" s="56"/>
      <c r="AO135" s="56"/>
      <c r="AP135" s="56"/>
      <c r="AQ135" s="56"/>
      <c r="AR135" s="56"/>
    </row>
    <row r="136" spans="2:44" s="2" customFormat="1" ht="12.75">
      <c r="B136" s="3"/>
      <c r="C136" s="3"/>
      <c r="D136" s="3"/>
      <c r="AJ136" s="56"/>
      <c r="AK136" s="56"/>
      <c r="AL136" s="56"/>
      <c r="AM136" s="56"/>
      <c r="AN136" s="56"/>
      <c r="AO136" s="56"/>
      <c r="AP136" s="56"/>
      <c r="AQ136" s="56"/>
      <c r="AR136" s="56"/>
    </row>
    <row r="137" spans="2:44" s="2" customFormat="1" ht="12.75">
      <c r="B137" s="3"/>
      <c r="C137" s="3"/>
      <c r="D137" s="3"/>
      <c r="AJ137" s="56"/>
      <c r="AK137" s="56"/>
      <c r="AL137" s="56"/>
      <c r="AM137" s="56"/>
      <c r="AN137" s="56"/>
      <c r="AO137" s="56"/>
      <c r="AP137" s="56"/>
      <c r="AQ137" s="56"/>
      <c r="AR137" s="56"/>
    </row>
    <row r="138" spans="2:44" s="2" customFormat="1" ht="12.75">
      <c r="B138" s="3"/>
      <c r="C138" s="3"/>
      <c r="D138" s="3"/>
      <c r="AJ138" s="56"/>
      <c r="AK138" s="56"/>
      <c r="AL138" s="56"/>
      <c r="AM138" s="56"/>
      <c r="AN138" s="56"/>
      <c r="AO138" s="56"/>
      <c r="AP138" s="56"/>
      <c r="AQ138" s="56"/>
      <c r="AR138" s="56"/>
    </row>
    <row r="139" spans="2:44" s="2" customFormat="1" ht="12.75">
      <c r="B139" s="3"/>
      <c r="C139" s="3"/>
      <c r="D139" s="3"/>
      <c r="AJ139" s="56"/>
      <c r="AK139" s="56"/>
      <c r="AL139" s="56"/>
      <c r="AM139" s="56"/>
      <c r="AN139" s="56"/>
      <c r="AO139" s="56"/>
      <c r="AP139" s="56"/>
      <c r="AQ139" s="56"/>
      <c r="AR139" s="56"/>
    </row>
    <row r="140" spans="2:44" s="2" customFormat="1" ht="12.75">
      <c r="B140" s="3"/>
      <c r="C140" s="3"/>
      <c r="D140" s="3"/>
      <c r="AJ140" s="56"/>
      <c r="AK140" s="56"/>
      <c r="AL140" s="56"/>
      <c r="AM140" s="56"/>
      <c r="AN140" s="56"/>
      <c r="AO140" s="56"/>
      <c r="AP140" s="56"/>
      <c r="AQ140" s="56"/>
      <c r="AR140" s="56"/>
    </row>
    <row r="141" spans="2:44" s="2" customFormat="1" ht="12.75">
      <c r="B141" s="3"/>
      <c r="C141" s="3"/>
      <c r="D141" s="3"/>
      <c r="AJ141" s="56"/>
      <c r="AK141" s="56"/>
      <c r="AL141" s="56"/>
      <c r="AM141" s="56"/>
      <c r="AN141" s="56"/>
      <c r="AO141" s="56"/>
      <c r="AP141" s="56"/>
      <c r="AQ141" s="56"/>
      <c r="AR141" s="56"/>
    </row>
    <row r="142" spans="2:44" s="2" customFormat="1" ht="12.75">
      <c r="B142" s="3"/>
      <c r="C142" s="3"/>
      <c r="D142" s="3"/>
      <c r="AJ142" s="56"/>
      <c r="AK142" s="56"/>
      <c r="AL142" s="56"/>
      <c r="AM142" s="56"/>
      <c r="AN142" s="56"/>
      <c r="AO142" s="56"/>
      <c r="AP142" s="56"/>
      <c r="AQ142" s="56"/>
      <c r="AR142" s="56"/>
    </row>
    <row r="143" spans="2:44" s="2" customFormat="1" ht="12.75">
      <c r="B143" s="3"/>
      <c r="C143" s="3"/>
      <c r="D143" s="3"/>
      <c r="AJ143" s="56"/>
      <c r="AK143" s="56"/>
      <c r="AL143" s="56"/>
      <c r="AM143" s="56"/>
      <c r="AN143" s="56"/>
      <c r="AO143" s="56"/>
      <c r="AP143" s="56"/>
      <c r="AQ143" s="56"/>
      <c r="AR143" s="56"/>
    </row>
    <row r="144" spans="2:44" s="2" customFormat="1" ht="12.75">
      <c r="B144" s="3"/>
      <c r="C144" s="3"/>
      <c r="D144" s="3"/>
      <c r="AJ144" s="56"/>
      <c r="AK144" s="56"/>
      <c r="AL144" s="56"/>
      <c r="AM144" s="56"/>
      <c r="AN144" s="56"/>
      <c r="AO144" s="56"/>
      <c r="AP144" s="56"/>
      <c r="AQ144" s="56"/>
      <c r="AR144" s="56"/>
    </row>
    <row r="145" spans="2:44" s="2" customFormat="1" ht="12.75">
      <c r="B145" s="3"/>
      <c r="C145" s="3"/>
      <c r="D145" s="3"/>
      <c r="AJ145" s="56"/>
      <c r="AK145" s="56"/>
      <c r="AL145" s="56"/>
      <c r="AM145" s="56"/>
      <c r="AN145" s="56"/>
      <c r="AO145" s="56"/>
      <c r="AP145" s="56"/>
      <c r="AQ145" s="56"/>
      <c r="AR145" s="56"/>
    </row>
    <row r="146" spans="2:44" s="2" customFormat="1" ht="12.75">
      <c r="B146" s="3"/>
      <c r="C146" s="3"/>
      <c r="D146" s="3"/>
      <c r="AJ146" s="56"/>
      <c r="AK146" s="56"/>
      <c r="AL146" s="56"/>
      <c r="AM146" s="56"/>
      <c r="AN146" s="56"/>
      <c r="AO146" s="56"/>
      <c r="AP146" s="56"/>
      <c r="AQ146" s="56"/>
      <c r="AR146" s="56"/>
    </row>
    <row r="147" spans="2:44" s="2" customFormat="1" ht="12.75">
      <c r="B147" s="3"/>
      <c r="C147" s="3"/>
      <c r="D147" s="3"/>
      <c r="AJ147" s="56"/>
      <c r="AK147" s="56"/>
      <c r="AL147" s="56"/>
      <c r="AM147" s="56"/>
      <c r="AN147" s="56"/>
      <c r="AO147" s="56"/>
      <c r="AP147" s="56"/>
      <c r="AQ147" s="56"/>
      <c r="AR147" s="56"/>
    </row>
    <row r="148" spans="2:44" s="2" customFormat="1" ht="12.75">
      <c r="B148" s="3"/>
      <c r="C148" s="3"/>
      <c r="D148" s="3"/>
      <c r="AJ148" s="56"/>
      <c r="AK148" s="56"/>
      <c r="AL148" s="56"/>
      <c r="AM148" s="56"/>
      <c r="AN148" s="56"/>
      <c r="AO148" s="56"/>
      <c r="AP148" s="56"/>
      <c r="AQ148" s="56"/>
      <c r="AR148" s="56"/>
    </row>
    <row r="149" spans="2:44" s="2" customFormat="1" ht="12.75">
      <c r="B149" s="3"/>
      <c r="C149" s="3"/>
      <c r="D149" s="3"/>
      <c r="AJ149" s="56"/>
      <c r="AK149" s="56"/>
      <c r="AL149" s="56"/>
      <c r="AM149" s="56"/>
      <c r="AN149" s="56"/>
      <c r="AO149" s="56"/>
      <c r="AP149" s="56"/>
      <c r="AQ149" s="56"/>
      <c r="AR149" s="56"/>
    </row>
    <row r="150" spans="2:44" s="2" customFormat="1" ht="12.75">
      <c r="B150" s="3"/>
      <c r="C150" s="3"/>
      <c r="D150" s="3"/>
      <c r="AJ150" s="56"/>
      <c r="AK150" s="56"/>
      <c r="AL150" s="56"/>
      <c r="AM150" s="56"/>
      <c r="AN150" s="56"/>
      <c r="AO150" s="56"/>
      <c r="AP150" s="56"/>
      <c r="AQ150" s="56"/>
      <c r="AR150" s="56"/>
    </row>
    <row r="151" spans="2:44" s="2" customFormat="1" ht="12.75">
      <c r="B151" s="3"/>
      <c r="C151" s="3"/>
      <c r="D151" s="3"/>
      <c r="AJ151" s="56"/>
      <c r="AK151" s="56"/>
      <c r="AL151" s="56"/>
      <c r="AM151" s="56"/>
      <c r="AN151" s="56"/>
      <c r="AO151" s="56"/>
      <c r="AP151" s="56"/>
      <c r="AQ151" s="56"/>
      <c r="AR151" s="56"/>
    </row>
    <row r="152" spans="2:44" s="2" customFormat="1" ht="12.75">
      <c r="B152" s="3"/>
      <c r="C152" s="3"/>
      <c r="D152" s="3"/>
      <c r="AJ152" s="56"/>
      <c r="AK152" s="56"/>
      <c r="AL152" s="56"/>
      <c r="AM152" s="56"/>
      <c r="AN152" s="56"/>
      <c r="AO152" s="56"/>
      <c r="AP152" s="56"/>
      <c r="AQ152" s="56"/>
      <c r="AR152" s="56"/>
    </row>
    <row r="153" spans="2:44" s="2" customFormat="1" ht="12.75">
      <c r="B153" s="3"/>
      <c r="C153" s="3"/>
      <c r="D153" s="3"/>
      <c r="AJ153" s="56"/>
      <c r="AK153" s="56"/>
      <c r="AL153" s="56"/>
      <c r="AM153" s="56"/>
      <c r="AN153" s="56"/>
      <c r="AO153" s="56"/>
      <c r="AP153" s="56"/>
      <c r="AQ153" s="56"/>
      <c r="AR153" s="56"/>
    </row>
    <row r="154" spans="2:44" s="2" customFormat="1" ht="12.75">
      <c r="B154" s="3"/>
      <c r="C154" s="3"/>
      <c r="D154" s="3"/>
      <c r="AJ154" s="56"/>
      <c r="AK154" s="56"/>
      <c r="AL154" s="56"/>
      <c r="AM154" s="56"/>
      <c r="AN154" s="56"/>
      <c r="AO154" s="56"/>
      <c r="AP154" s="56"/>
      <c r="AQ154" s="56"/>
      <c r="AR154" s="56"/>
    </row>
    <row r="155" spans="2:44" s="2" customFormat="1" ht="12.75">
      <c r="B155" s="3"/>
      <c r="C155" s="3"/>
      <c r="D155" s="3"/>
      <c r="AJ155" s="56"/>
      <c r="AK155" s="56"/>
      <c r="AL155" s="56"/>
      <c r="AM155" s="56"/>
      <c r="AN155" s="56"/>
      <c r="AO155" s="56"/>
      <c r="AP155" s="56"/>
      <c r="AQ155" s="56"/>
      <c r="AR155" s="56"/>
    </row>
    <row r="156" spans="2:44" s="2" customFormat="1" ht="12.75">
      <c r="B156" s="3"/>
      <c r="C156" s="3"/>
      <c r="D156" s="3"/>
      <c r="AJ156" s="56"/>
      <c r="AK156" s="56"/>
      <c r="AL156" s="56"/>
      <c r="AM156" s="56"/>
      <c r="AN156" s="56"/>
      <c r="AO156" s="56"/>
      <c r="AP156" s="56"/>
      <c r="AQ156" s="56"/>
      <c r="AR156" s="56"/>
    </row>
    <row r="157" spans="2:44" s="2" customFormat="1" ht="12.75">
      <c r="B157" s="3"/>
      <c r="C157" s="3"/>
      <c r="D157" s="3"/>
      <c r="AJ157" s="56"/>
      <c r="AK157" s="56"/>
      <c r="AL157" s="56"/>
      <c r="AM157" s="56"/>
      <c r="AN157" s="56"/>
      <c r="AO157" s="56"/>
      <c r="AP157" s="56"/>
      <c r="AQ157" s="56"/>
      <c r="AR157" s="56"/>
    </row>
    <row r="158" spans="2:44" s="2" customFormat="1" ht="12.75">
      <c r="B158" s="3"/>
      <c r="C158" s="3"/>
      <c r="D158" s="3"/>
      <c r="AJ158" s="56"/>
      <c r="AK158" s="56"/>
      <c r="AL158" s="56"/>
      <c r="AM158" s="56"/>
      <c r="AN158" s="56"/>
      <c r="AO158" s="56"/>
      <c r="AP158" s="56"/>
      <c r="AQ158" s="56"/>
      <c r="AR158" s="56"/>
    </row>
    <row r="159" spans="2:44" s="2" customFormat="1" ht="12.75">
      <c r="B159" s="3"/>
      <c r="C159" s="3"/>
      <c r="D159" s="3"/>
      <c r="AJ159" s="56"/>
      <c r="AK159" s="56"/>
      <c r="AL159" s="56"/>
      <c r="AM159" s="56"/>
      <c r="AN159" s="56"/>
      <c r="AO159" s="56"/>
      <c r="AP159" s="56"/>
      <c r="AQ159" s="56"/>
      <c r="AR159" s="56"/>
    </row>
    <row r="160" spans="2:44" s="2" customFormat="1" ht="12.75">
      <c r="B160" s="3"/>
      <c r="C160" s="3"/>
      <c r="D160" s="3"/>
      <c r="AJ160" s="56"/>
      <c r="AK160" s="56"/>
      <c r="AL160" s="56"/>
      <c r="AM160" s="56"/>
      <c r="AN160" s="56"/>
      <c r="AO160" s="56"/>
      <c r="AP160" s="56"/>
      <c r="AQ160" s="56"/>
      <c r="AR160" s="56"/>
    </row>
    <row r="161" spans="2:44" s="2" customFormat="1" ht="12.75">
      <c r="B161" s="3"/>
      <c r="C161" s="3"/>
      <c r="D161" s="3"/>
      <c r="AJ161" s="56"/>
      <c r="AK161" s="56"/>
      <c r="AL161" s="56"/>
      <c r="AM161" s="56"/>
      <c r="AN161" s="56"/>
      <c r="AO161" s="56"/>
      <c r="AP161" s="56"/>
      <c r="AQ161" s="56"/>
      <c r="AR161" s="56"/>
    </row>
    <row r="162" spans="2:44" s="2" customFormat="1" ht="12.75">
      <c r="B162" s="3"/>
      <c r="C162" s="3"/>
      <c r="D162" s="3"/>
      <c r="AJ162" s="56"/>
      <c r="AK162" s="56"/>
      <c r="AL162" s="56"/>
      <c r="AM162" s="56"/>
      <c r="AN162" s="56"/>
      <c r="AO162" s="56"/>
      <c r="AP162" s="56"/>
      <c r="AQ162" s="56"/>
      <c r="AR162" s="56"/>
    </row>
    <row r="163" spans="2:44" s="2" customFormat="1" ht="12.75">
      <c r="B163" s="3"/>
      <c r="C163" s="3"/>
      <c r="D163" s="3"/>
      <c r="AJ163" s="56"/>
      <c r="AK163" s="56"/>
      <c r="AL163" s="56"/>
      <c r="AM163" s="56"/>
      <c r="AN163" s="56"/>
      <c r="AO163" s="56"/>
      <c r="AP163" s="56"/>
      <c r="AQ163" s="56"/>
      <c r="AR163" s="56"/>
    </row>
    <row r="164" spans="2:44" s="2" customFormat="1" ht="12.75">
      <c r="B164" s="3"/>
      <c r="C164" s="3"/>
      <c r="D164" s="3"/>
      <c r="AJ164" s="56"/>
      <c r="AK164" s="56"/>
      <c r="AL164" s="56"/>
      <c r="AM164" s="56"/>
      <c r="AN164" s="56"/>
      <c r="AO164" s="56"/>
      <c r="AP164" s="56"/>
      <c r="AQ164" s="56"/>
      <c r="AR164" s="56"/>
    </row>
    <row r="165" spans="2:44" s="2" customFormat="1" ht="12.75">
      <c r="B165" s="3"/>
      <c r="C165" s="3"/>
      <c r="D165" s="3"/>
      <c r="AJ165" s="56"/>
      <c r="AK165" s="56"/>
      <c r="AL165" s="56"/>
      <c r="AM165" s="56"/>
      <c r="AN165" s="56"/>
      <c r="AO165" s="56"/>
      <c r="AP165" s="56"/>
      <c r="AQ165" s="56"/>
      <c r="AR165" s="56"/>
    </row>
    <row r="166" spans="2:44" s="2" customFormat="1" ht="12.75">
      <c r="B166" s="3"/>
      <c r="C166" s="3"/>
      <c r="D166" s="3"/>
      <c r="AJ166" s="56"/>
      <c r="AK166" s="56"/>
      <c r="AL166" s="56"/>
      <c r="AM166" s="56"/>
      <c r="AN166" s="56"/>
      <c r="AO166" s="56"/>
      <c r="AP166" s="56"/>
      <c r="AQ166" s="56"/>
      <c r="AR166" s="56"/>
    </row>
    <row r="167" spans="2:44" s="2" customFormat="1" ht="12.75">
      <c r="B167" s="3"/>
      <c r="C167" s="3"/>
      <c r="D167" s="3"/>
      <c r="AJ167" s="56"/>
      <c r="AK167" s="56"/>
      <c r="AL167" s="56"/>
      <c r="AM167" s="56"/>
      <c r="AN167" s="56"/>
      <c r="AO167" s="56"/>
      <c r="AP167" s="56"/>
      <c r="AQ167" s="56"/>
      <c r="AR167" s="56"/>
    </row>
    <row r="168" spans="2:44" s="2" customFormat="1" ht="12.75">
      <c r="B168" s="3"/>
      <c r="C168" s="3"/>
      <c r="D168" s="3"/>
      <c r="AJ168" s="56"/>
      <c r="AK168" s="56"/>
      <c r="AL168" s="56"/>
      <c r="AM168" s="56"/>
      <c r="AN168" s="56"/>
      <c r="AO168" s="56"/>
      <c r="AP168" s="56"/>
      <c r="AQ168" s="56"/>
      <c r="AR168" s="56"/>
    </row>
    <row r="169" spans="2:44" s="2" customFormat="1" ht="12.75">
      <c r="B169" s="3"/>
      <c r="C169" s="3"/>
      <c r="D169" s="3"/>
      <c r="AJ169" s="56"/>
      <c r="AK169" s="56"/>
      <c r="AL169" s="56"/>
      <c r="AM169" s="56"/>
      <c r="AN169" s="56"/>
      <c r="AO169" s="56"/>
      <c r="AP169" s="56"/>
      <c r="AQ169" s="56"/>
      <c r="AR169" s="56"/>
    </row>
    <row r="170" spans="2:44" s="2" customFormat="1" ht="12.75">
      <c r="B170" s="3"/>
      <c r="C170" s="3"/>
      <c r="D170" s="3"/>
      <c r="AJ170" s="56"/>
      <c r="AK170" s="56"/>
      <c r="AL170" s="56"/>
      <c r="AM170" s="56"/>
      <c r="AN170" s="56"/>
      <c r="AO170" s="56"/>
      <c r="AP170" s="56"/>
      <c r="AQ170" s="56"/>
      <c r="AR170" s="56"/>
    </row>
    <row r="171" spans="2:44" s="2" customFormat="1" ht="12.75">
      <c r="B171" s="3"/>
      <c r="C171" s="3"/>
      <c r="D171" s="3"/>
      <c r="AJ171" s="56"/>
      <c r="AK171" s="56"/>
      <c r="AL171" s="56"/>
      <c r="AM171" s="56"/>
      <c r="AN171" s="56"/>
      <c r="AO171" s="56"/>
      <c r="AP171" s="56"/>
      <c r="AQ171" s="56"/>
      <c r="AR171" s="56"/>
    </row>
    <row r="172" spans="2:44" s="2" customFormat="1" ht="12.75">
      <c r="B172" s="3"/>
      <c r="C172" s="3"/>
      <c r="D172" s="3"/>
      <c r="AJ172" s="56"/>
      <c r="AK172" s="56"/>
      <c r="AL172" s="56"/>
      <c r="AM172" s="56"/>
      <c r="AN172" s="56"/>
      <c r="AO172" s="56"/>
      <c r="AP172" s="56"/>
      <c r="AQ172" s="56"/>
      <c r="AR172" s="56"/>
    </row>
    <row r="173" spans="2:44" s="2" customFormat="1" ht="12.75">
      <c r="B173" s="3"/>
      <c r="C173" s="3"/>
      <c r="D173" s="3"/>
      <c r="AJ173" s="56"/>
      <c r="AK173" s="56"/>
      <c r="AL173" s="56"/>
      <c r="AM173" s="56"/>
      <c r="AN173" s="56"/>
      <c r="AO173" s="56"/>
      <c r="AP173" s="56"/>
      <c r="AQ173" s="56"/>
      <c r="AR173" s="56"/>
    </row>
    <row r="174" spans="2:44" s="2" customFormat="1" ht="12.75">
      <c r="B174" s="3"/>
      <c r="C174" s="3"/>
      <c r="D174" s="3"/>
      <c r="AJ174" s="56"/>
      <c r="AK174" s="56"/>
      <c r="AL174" s="56"/>
      <c r="AM174" s="56"/>
      <c r="AN174" s="56"/>
      <c r="AO174" s="56"/>
      <c r="AP174" s="56"/>
      <c r="AQ174" s="56"/>
      <c r="AR174" s="56"/>
    </row>
    <row r="175" spans="2:44" s="2" customFormat="1" ht="12.75">
      <c r="B175" s="3"/>
      <c r="C175" s="3"/>
      <c r="D175" s="3"/>
      <c r="AJ175" s="56"/>
      <c r="AK175" s="56"/>
      <c r="AL175" s="56"/>
      <c r="AM175" s="56"/>
      <c r="AN175" s="56"/>
      <c r="AO175" s="56"/>
      <c r="AP175" s="56"/>
      <c r="AQ175" s="56"/>
      <c r="AR175" s="56"/>
    </row>
    <row r="176" spans="2:44" s="2" customFormat="1" ht="12.75">
      <c r="B176" s="3"/>
      <c r="C176" s="3"/>
      <c r="D176" s="3"/>
      <c r="AJ176" s="56"/>
      <c r="AK176" s="56"/>
      <c r="AL176" s="56"/>
      <c r="AM176" s="56"/>
      <c r="AN176" s="56"/>
      <c r="AO176" s="56"/>
      <c r="AP176" s="56"/>
      <c r="AQ176" s="56"/>
      <c r="AR176" s="56"/>
    </row>
    <row r="177" spans="2:44" s="2" customFormat="1" ht="12.75">
      <c r="B177" s="3"/>
      <c r="C177" s="3"/>
      <c r="D177" s="3"/>
      <c r="AJ177" s="56"/>
      <c r="AK177" s="56"/>
      <c r="AL177" s="56"/>
      <c r="AM177" s="56"/>
      <c r="AN177" s="56"/>
      <c r="AO177" s="56"/>
      <c r="AP177" s="56"/>
      <c r="AQ177" s="56"/>
      <c r="AR177" s="56"/>
    </row>
    <row r="178" spans="2:44" s="2" customFormat="1" ht="12.75">
      <c r="B178" s="3"/>
      <c r="C178" s="3"/>
      <c r="D178" s="3"/>
      <c r="AJ178" s="56"/>
      <c r="AK178" s="56"/>
      <c r="AL178" s="56"/>
      <c r="AM178" s="56"/>
      <c r="AN178" s="56"/>
      <c r="AO178" s="56"/>
      <c r="AP178" s="56"/>
      <c r="AQ178" s="56"/>
      <c r="AR178" s="56"/>
    </row>
    <row r="179" spans="2:44" s="2" customFormat="1" ht="12.75">
      <c r="B179" s="3"/>
      <c r="C179" s="3"/>
      <c r="D179" s="3"/>
      <c r="AJ179" s="56"/>
      <c r="AK179" s="56"/>
      <c r="AL179" s="56"/>
      <c r="AM179" s="56"/>
      <c r="AN179" s="56"/>
      <c r="AO179" s="56"/>
      <c r="AP179" s="56"/>
      <c r="AQ179" s="56"/>
      <c r="AR179" s="56"/>
    </row>
    <row r="180" spans="2:44" s="2" customFormat="1" ht="12.75">
      <c r="B180" s="3"/>
      <c r="C180" s="3"/>
      <c r="D180" s="3"/>
      <c r="AJ180" s="56"/>
      <c r="AK180" s="56"/>
      <c r="AL180" s="56"/>
      <c r="AM180" s="56"/>
      <c r="AN180" s="56"/>
      <c r="AO180" s="56"/>
      <c r="AP180" s="56"/>
      <c r="AQ180" s="56"/>
      <c r="AR180" s="56"/>
    </row>
    <row r="181" spans="2:44" s="2" customFormat="1" ht="12.75">
      <c r="B181" s="3"/>
      <c r="C181" s="3"/>
      <c r="D181" s="3"/>
      <c r="AJ181" s="56"/>
      <c r="AK181" s="56"/>
      <c r="AL181" s="56"/>
      <c r="AM181" s="56"/>
      <c r="AN181" s="56"/>
      <c r="AO181" s="56"/>
      <c r="AP181" s="56"/>
      <c r="AQ181" s="56"/>
      <c r="AR181" s="56"/>
    </row>
    <row r="182" spans="2:44" s="2" customFormat="1" ht="12.75">
      <c r="B182" s="3"/>
      <c r="C182" s="3"/>
      <c r="D182" s="3"/>
      <c r="AJ182" s="56"/>
      <c r="AK182" s="56"/>
      <c r="AL182" s="56"/>
      <c r="AM182" s="56"/>
      <c r="AN182" s="56"/>
      <c r="AO182" s="56"/>
      <c r="AP182" s="56"/>
      <c r="AQ182" s="56"/>
      <c r="AR182" s="56"/>
    </row>
    <row r="183" spans="2:44" s="2" customFormat="1" ht="12.75">
      <c r="B183" s="3"/>
      <c r="C183" s="3"/>
      <c r="D183" s="3"/>
      <c r="AJ183" s="56"/>
      <c r="AK183" s="56"/>
      <c r="AL183" s="56"/>
      <c r="AM183" s="56"/>
      <c r="AN183" s="56"/>
      <c r="AO183" s="56"/>
      <c r="AP183" s="56"/>
      <c r="AQ183" s="56"/>
      <c r="AR183" s="56"/>
    </row>
    <row r="184" spans="2:44" s="2" customFormat="1" ht="12.75">
      <c r="B184" s="3"/>
      <c r="C184" s="3"/>
      <c r="D184" s="3"/>
      <c r="AJ184" s="56"/>
      <c r="AK184" s="56"/>
      <c r="AL184" s="56"/>
      <c r="AM184" s="56"/>
      <c r="AN184" s="56"/>
      <c r="AO184" s="56"/>
      <c r="AP184" s="56"/>
      <c r="AQ184" s="56"/>
      <c r="AR184" s="56"/>
    </row>
    <row r="185" spans="2:44" s="2" customFormat="1" ht="12.75">
      <c r="B185" s="3"/>
      <c r="C185" s="3"/>
      <c r="D185" s="3"/>
      <c r="AJ185" s="56"/>
      <c r="AK185" s="56"/>
      <c r="AL185" s="56"/>
      <c r="AM185" s="56"/>
      <c r="AN185" s="56"/>
      <c r="AO185" s="56"/>
      <c r="AP185" s="56"/>
      <c r="AQ185" s="56"/>
      <c r="AR185" s="56"/>
    </row>
    <row r="186" spans="2:44" s="2" customFormat="1" ht="12.75">
      <c r="B186" s="3"/>
      <c r="C186" s="3"/>
      <c r="D186" s="3"/>
      <c r="AJ186" s="56"/>
      <c r="AK186" s="56"/>
      <c r="AL186" s="56"/>
      <c r="AM186" s="56"/>
      <c r="AN186" s="56"/>
      <c r="AO186" s="56"/>
      <c r="AP186" s="56"/>
      <c r="AQ186" s="56"/>
      <c r="AR186" s="56"/>
    </row>
    <row r="187" spans="2:44" s="2" customFormat="1" ht="12.75">
      <c r="B187" s="3"/>
      <c r="C187" s="3"/>
      <c r="D187" s="3"/>
      <c r="AJ187" s="56"/>
      <c r="AK187" s="56"/>
      <c r="AL187" s="56"/>
      <c r="AM187" s="56"/>
      <c r="AN187" s="56"/>
      <c r="AO187" s="56"/>
      <c r="AP187" s="56"/>
      <c r="AQ187" s="56"/>
      <c r="AR187" s="56"/>
    </row>
    <row r="188" spans="2:44" s="2" customFormat="1" ht="12.75">
      <c r="B188" s="3"/>
      <c r="C188" s="3"/>
      <c r="D188" s="3"/>
      <c r="AJ188" s="56"/>
      <c r="AK188" s="56"/>
      <c r="AL188" s="56"/>
      <c r="AM188" s="56"/>
      <c r="AN188" s="56"/>
      <c r="AO188" s="56"/>
      <c r="AP188" s="56"/>
      <c r="AQ188" s="56"/>
      <c r="AR188" s="56"/>
    </row>
    <row r="189" spans="2:44" s="2" customFormat="1" ht="12.75">
      <c r="B189" s="3"/>
      <c r="C189" s="3"/>
      <c r="D189" s="3"/>
      <c r="AJ189" s="56"/>
      <c r="AK189" s="56"/>
      <c r="AL189" s="56"/>
      <c r="AM189" s="56"/>
      <c r="AN189" s="56"/>
      <c r="AO189" s="56"/>
      <c r="AP189" s="56"/>
      <c r="AQ189" s="56"/>
      <c r="AR189" s="56"/>
    </row>
    <row r="190" spans="2:44" s="2" customFormat="1" ht="12.75">
      <c r="B190" s="3"/>
      <c r="C190" s="3"/>
      <c r="D190" s="3"/>
      <c r="AJ190" s="56"/>
      <c r="AK190" s="56"/>
      <c r="AL190" s="56"/>
      <c r="AM190" s="56"/>
      <c r="AN190" s="56"/>
      <c r="AO190" s="56"/>
      <c r="AP190" s="56"/>
      <c r="AQ190" s="56"/>
      <c r="AR190" s="56"/>
    </row>
    <row r="191" spans="2:44" s="2" customFormat="1" ht="12.75">
      <c r="B191" s="3"/>
      <c r="C191" s="3"/>
      <c r="D191" s="3"/>
      <c r="AJ191" s="56"/>
      <c r="AK191" s="56"/>
      <c r="AL191" s="56"/>
      <c r="AM191" s="56"/>
      <c r="AN191" s="56"/>
      <c r="AO191" s="56"/>
      <c r="AP191" s="56"/>
      <c r="AQ191" s="56"/>
      <c r="AR191" s="56"/>
    </row>
    <row r="192" spans="2:44" s="2" customFormat="1" ht="12.75">
      <c r="B192" s="3"/>
      <c r="C192" s="3"/>
      <c r="D192" s="3"/>
      <c r="AJ192" s="56"/>
      <c r="AK192" s="56"/>
      <c r="AL192" s="56"/>
      <c r="AM192" s="56"/>
      <c r="AN192" s="56"/>
      <c r="AO192" s="56"/>
      <c r="AP192" s="56"/>
      <c r="AQ192" s="56"/>
      <c r="AR192" s="56"/>
    </row>
    <row r="193" spans="2:44" s="2" customFormat="1" ht="12.75">
      <c r="B193" s="3"/>
      <c r="C193" s="3"/>
      <c r="D193" s="3"/>
      <c r="AJ193" s="56"/>
      <c r="AK193" s="56"/>
      <c r="AL193" s="56"/>
      <c r="AM193" s="56"/>
      <c r="AN193" s="56"/>
      <c r="AO193" s="56"/>
      <c r="AP193" s="56"/>
      <c r="AQ193" s="56"/>
      <c r="AR193" s="56"/>
    </row>
    <row r="194" spans="2:44" s="2" customFormat="1" ht="12.75">
      <c r="B194" s="3"/>
      <c r="C194" s="3"/>
      <c r="D194" s="3"/>
      <c r="AJ194" s="56"/>
      <c r="AK194" s="56"/>
      <c r="AL194" s="56"/>
      <c r="AM194" s="56"/>
      <c r="AN194" s="56"/>
      <c r="AO194" s="56"/>
      <c r="AP194" s="56"/>
      <c r="AQ194" s="56"/>
      <c r="AR194" s="56"/>
    </row>
  </sheetData>
  <mergeCells count="307">
    <mergeCell ref="A1:L1"/>
    <mergeCell ref="A2:L2"/>
    <mergeCell ref="A3:L3"/>
    <mergeCell ref="A5:A7"/>
    <mergeCell ref="B5:B7"/>
    <mergeCell ref="C5:C7"/>
    <mergeCell ref="D5:D7"/>
    <mergeCell ref="E5:E7"/>
    <mergeCell ref="F5:H6"/>
    <mergeCell ref="I5:AR5"/>
    <mergeCell ref="AT5:AT7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C9:AS9"/>
    <mergeCell ref="C10:AS10"/>
    <mergeCell ref="AS5:AS7"/>
    <mergeCell ref="A11:A13"/>
    <mergeCell ref="B11:B13"/>
    <mergeCell ref="C11:C13"/>
    <mergeCell ref="D11:D13"/>
    <mergeCell ref="A14:A16"/>
    <mergeCell ref="B14:B16"/>
    <mergeCell ref="C14:C16"/>
    <mergeCell ref="D14:D16"/>
    <mergeCell ref="AS14:AS16"/>
    <mergeCell ref="AT14:AT16"/>
    <mergeCell ref="A17:A19"/>
    <mergeCell ref="B17:B19"/>
    <mergeCell ref="C17:C19"/>
    <mergeCell ref="D17:D19"/>
    <mergeCell ref="AS17:AS19"/>
    <mergeCell ref="AT17:AT19"/>
    <mergeCell ref="A22:A24"/>
    <mergeCell ref="B22:B24"/>
    <mergeCell ref="C22:C24"/>
    <mergeCell ref="D22:D24"/>
    <mergeCell ref="AS22:AS24"/>
    <mergeCell ref="AT22:AT24"/>
    <mergeCell ref="A25:A27"/>
    <mergeCell ref="B25:B27"/>
    <mergeCell ref="C25:C27"/>
    <mergeCell ref="D25:D27"/>
    <mergeCell ref="AS25:AS27"/>
    <mergeCell ref="AT25:AT27"/>
    <mergeCell ref="A32:A34"/>
    <mergeCell ref="B32:B34"/>
    <mergeCell ref="C32:C34"/>
    <mergeCell ref="D32:D34"/>
    <mergeCell ref="AS32:AS34"/>
    <mergeCell ref="AT32:AT34"/>
    <mergeCell ref="A35:A37"/>
    <mergeCell ref="B35:B37"/>
    <mergeCell ref="C35:C37"/>
    <mergeCell ref="AS35:AS37"/>
    <mergeCell ref="C38:AS38"/>
    <mergeCell ref="C39:AS39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V41:V43"/>
    <mergeCell ref="W41:W43"/>
    <mergeCell ref="X41:X43"/>
    <mergeCell ref="Y41:Y43"/>
    <mergeCell ref="Z41:Z43"/>
    <mergeCell ref="AA41:AA43"/>
    <mergeCell ref="AB41:AB43"/>
    <mergeCell ref="AC41:AC43"/>
    <mergeCell ref="AD41:AD43"/>
    <mergeCell ref="AE41:AE43"/>
    <mergeCell ref="AF41:AF43"/>
    <mergeCell ref="AG41:AG43"/>
    <mergeCell ref="AH41:AH43"/>
    <mergeCell ref="AI41:AI43"/>
    <mergeCell ref="AJ41:AJ43"/>
    <mergeCell ref="AK41:AK43"/>
    <mergeCell ref="AL41:AL43"/>
    <mergeCell ref="AM41:AM43"/>
    <mergeCell ref="AN41:AN43"/>
    <mergeCell ref="AO41:AO43"/>
    <mergeCell ref="AP41:AP43"/>
    <mergeCell ref="AQ41:AQ43"/>
    <mergeCell ref="AR41:AR43"/>
    <mergeCell ref="AS41:AS43"/>
    <mergeCell ref="AT41:AT43"/>
    <mergeCell ref="AU41:AU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Q44:Q46"/>
    <mergeCell ref="R44:R46"/>
    <mergeCell ref="S44:S46"/>
    <mergeCell ref="T44:T46"/>
    <mergeCell ref="U44:U46"/>
    <mergeCell ref="V44:V46"/>
    <mergeCell ref="W44:W46"/>
    <mergeCell ref="X44:X46"/>
    <mergeCell ref="Y44:Y46"/>
    <mergeCell ref="Z44:Z46"/>
    <mergeCell ref="AA44:AA46"/>
    <mergeCell ref="AB44:AB46"/>
    <mergeCell ref="AC44:AC46"/>
    <mergeCell ref="AD44:AD46"/>
    <mergeCell ref="AE44:AE46"/>
    <mergeCell ref="AF44:AF46"/>
    <mergeCell ref="AG44:AG46"/>
    <mergeCell ref="AH44:AH46"/>
    <mergeCell ref="AI44:AI46"/>
    <mergeCell ref="AJ44:AJ46"/>
    <mergeCell ref="AK44:AK46"/>
    <mergeCell ref="AL44:AL46"/>
    <mergeCell ref="AM44:AM46"/>
    <mergeCell ref="AN44:AN46"/>
    <mergeCell ref="AO44:AO46"/>
    <mergeCell ref="AP44:AP46"/>
    <mergeCell ref="AQ44:AQ46"/>
    <mergeCell ref="AR44:AR46"/>
    <mergeCell ref="AS44:AS46"/>
    <mergeCell ref="AT44:AT46"/>
    <mergeCell ref="AU44:AU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Q47:Q49"/>
    <mergeCell ref="R47:R49"/>
    <mergeCell ref="S47:S49"/>
    <mergeCell ref="T47:T49"/>
    <mergeCell ref="U47:U49"/>
    <mergeCell ref="V47:V49"/>
    <mergeCell ref="W47:W49"/>
    <mergeCell ref="X47:X49"/>
    <mergeCell ref="Y47:Y49"/>
    <mergeCell ref="Z47:Z49"/>
    <mergeCell ref="AA47:AA49"/>
    <mergeCell ref="AB47:AB49"/>
    <mergeCell ref="AC47:AC49"/>
    <mergeCell ref="AD47:AD49"/>
    <mergeCell ref="AE47:AE49"/>
    <mergeCell ref="AF47:AF49"/>
    <mergeCell ref="AG47:AG49"/>
    <mergeCell ref="AH47:AH49"/>
    <mergeCell ref="AI47:AI49"/>
    <mergeCell ref="AJ47:AJ49"/>
    <mergeCell ref="AK47:AK49"/>
    <mergeCell ref="AL47:AL49"/>
    <mergeCell ref="AM47:AM49"/>
    <mergeCell ref="AN47:AN49"/>
    <mergeCell ref="AO47:AO49"/>
    <mergeCell ref="AP47:AP49"/>
    <mergeCell ref="AQ47:AQ49"/>
    <mergeCell ref="AR47:AR49"/>
    <mergeCell ref="AS47:AS49"/>
    <mergeCell ref="AT47:AT49"/>
    <mergeCell ref="AU47:AU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Q50:Q52"/>
    <mergeCell ref="R50:R52"/>
    <mergeCell ref="S50:S52"/>
    <mergeCell ref="T50:T52"/>
    <mergeCell ref="U50:U52"/>
    <mergeCell ref="V50:V52"/>
    <mergeCell ref="W50:W52"/>
    <mergeCell ref="X50:X52"/>
    <mergeCell ref="Y50:Y52"/>
    <mergeCell ref="Z50:Z52"/>
    <mergeCell ref="AA50:AA52"/>
    <mergeCell ref="AB50:AB52"/>
    <mergeCell ref="AC50:AC52"/>
    <mergeCell ref="AD50:AD52"/>
    <mergeCell ref="AE50:AE52"/>
    <mergeCell ref="AF50:AF52"/>
    <mergeCell ref="AG50:AG52"/>
    <mergeCell ref="AH50:AH52"/>
    <mergeCell ref="AI50:AI52"/>
    <mergeCell ref="AJ50:AJ52"/>
    <mergeCell ref="AK50:AK52"/>
    <mergeCell ref="AL50:AL52"/>
    <mergeCell ref="AM50:AM52"/>
    <mergeCell ref="AN50:AN52"/>
    <mergeCell ref="AO50:AO52"/>
    <mergeCell ref="AP50:AP52"/>
    <mergeCell ref="AQ50:AQ52"/>
    <mergeCell ref="AR50:AR52"/>
    <mergeCell ref="AS50:AS52"/>
    <mergeCell ref="AT50:AT52"/>
    <mergeCell ref="AU50:AU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AG53:AG55"/>
    <mergeCell ref="AH53:AH55"/>
    <mergeCell ref="AI53:AI55"/>
    <mergeCell ref="AJ53:AJ55"/>
    <mergeCell ref="Q53:Q55"/>
    <mergeCell ref="R53:R55"/>
    <mergeCell ref="S53:S55"/>
    <mergeCell ref="T53:T55"/>
    <mergeCell ref="U53:U55"/>
    <mergeCell ref="V53:V55"/>
    <mergeCell ref="W53:W55"/>
    <mergeCell ref="X53:X55"/>
    <mergeCell ref="Y53:Y55"/>
    <mergeCell ref="AT56:AT58"/>
    <mergeCell ref="AQ53:AQ55"/>
    <mergeCell ref="AR53:AR55"/>
    <mergeCell ref="AS53:AS55"/>
    <mergeCell ref="AT53:AT55"/>
    <mergeCell ref="AU53:AU55"/>
    <mergeCell ref="A56:A58"/>
    <mergeCell ref="B56:B58"/>
    <mergeCell ref="C56:C58"/>
    <mergeCell ref="D56:D58"/>
    <mergeCell ref="AS56:AS58"/>
    <mergeCell ref="AK53:AK55"/>
    <mergeCell ref="AL53:AL55"/>
    <mergeCell ref="AM53:AM55"/>
    <mergeCell ref="AN53:AN55"/>
    <mergeCell ref="AO53:AO55"/>
    <mergeCell ref="Z53:Z55"/>
    <mergeCell ref="AA53:AA55"/>
    <mergeCell ref="AB53:AB55"/>
    <mergeCell ref="AC53:AC55"/>
    <mergeCell ref="AD53:AD55"/>
    <mergeCell ref="AP53:AP55"/>
    <mergeCell ref="AE53:AE55"/>
    <mergeCell ref="AF53:AF55"/>
  </mergeCells>
  <pageMargins left="0.59055118110236227" right="0" top="0" bottom="0" header="0.31496062992125984" footer="0.31496062992125984"/>
  <pageSetup paperSize="8" scale="50" fitToWidth="0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183"/>
  <sheetViews>
    <sheetView view="pageBreakPreview" zoomScale="55" zoomScaleNormal="40" zoomScaleSheetLayoutView="55" workbookViewId="0">
      <pane xSplit="8" ySplit="8" topLeftCell="AJ30" activePane="bottomRight" state="frozen"/>
      <selection pane="topRight" activeCell="I1" sqref="I1"/>
      <selection pane="bottomLeft" activeCell="A8" sqref="A8"/>
      <selection pane="bottomRight" activeCell="AS37" sqref="AS37:AS42"/>
    </sheetView>
  </sheetViews>
  <sheetFormatPr defaultRowHeight="15"/>
  <cols>
    <col min="1" max="1" width="8" customWidth="1"/>
    <col min="2" max="2" width="56.7109375" customWidth="1"/>
    <col min="3" max="3" width="28" customWidth="1"/>
    <col min="4" max="4" width="10.85546875" customWidth="1"/>
    <col min="5" max="5" width="17.7109375" customWidth="1"/>
    <col min="6" max="8" width="12.140625" customWidth="1"/>
    <col min="9" max="9" width="9.7109375" customWidth="1"/>
    <col min="10" max="10" width="10.5703125" customWidth="1"/>
    <col min="11" max="11" width="9.85546875" customWidth="1"/>
    <col min="12" max="12" width="10.140625" customWidth="1"/>
    <col min="13" max="13" width="13.140625" customWidth="1"/>
    <col min="14" max="14" width="9.7109375" customWidth="1"/>
    <col min="15" max="15" width="10" customWidth="1"/>
    <col min="16" max="16" width="12.42578125" customWidth="1"/>
    <col min="17" max="17" width="9.5703125" customWidth="1"/>
    <col min="18" max="18" width="10" customWidth="1"/>
    <col min="19" max="19" width="10.28515625" customWidth="1"/>
    <col min="20" max="20" width="9.5703125" customWidth="1"/>
    <col min="21" max="22" width="11.28515625" customWidth="1"/>
    <col min="23" max="23" width="10.42578125" customWidth="1"/>
    <col min="24" max="24" width="12.5703125" customWidth="1"/>
    <col min="25" max="25" width="9.7109375" customWidth="1"/>
    <col min="26" max="26" width="9.42578125" customWidth="1"/>
    <col min="27" max="27" width="12.28515625" customWidth="1"/>
    <col min="28" max="28" width="9.7109375" customWidth="1"/>
    <col min="29" max="29" width="10.5703125" customWidth="1"/>
    <col min="30" max="30" width="9.7109375" customWidth="1"/>
    <col min="31" max="31" width="9.5703125" customWidth="1"/>
    <col min="32" max="32" width="10.140625" customWidth="1"/>
    <col min="33" max="33" width="10" customWidth="1"/>
    <col min="34" max="34" width="10.140625" customWidth="1"/>
    <col min="35" max="35" width="10.42578125" customWidth="1"/>
    <col min="36" max="36" width="10.28515625" style="58" customWidth="1"/>
    <col min="37" max="37" width="11" style="58" customWidth="1"/>
    <col min="38" max="38" width="12" style="58" customWidth="1"/>
    <col min="39" max="39" width="10.28515625" style="58" customWidth="1"/>
    <col min="40" max="40" width="10.42578125" style="58" customWidth="1"/>
    <col min="41" max="41" width="10.7109375" style="58" customWidth="1"/>
    <col min="42" max="42" width="11.42578125" style="58" customWidth="1"/>
    <col min="43" max="43" width="10.5703125" style="58" customWidth="1"/>
    <col min="44" max="44" width="11.28515625" style="58" customWidth="1"/>
    <col min="45" max="45" width="49.85546875" customWidth="1"/>
    <col min="46" max="46" width="29.5703125" customWidth="1"/>
  </cols>
  <sheetData>
    <row r="2" spans="1:46" ht="18.75">
      <c r="A2" s="275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12"/>
      <c r="N2" s="11"/>
      <c r="O2" s="12"/>
      <c r="P2" s="11"/>
      <c r="Q2" s="11"/>
      <c r="R2" s="11"/>
      <c r="S2" s="11"/>
      <c r="T2" s="11"/>
      <c r="U2" s="12"/>
      <c r="V2" s="11"/>
      <c r="W2" s="11"/>
      <c r="X2" s="11"/>
      <c r="Y2" s="11"/>
      <c r="Z2" s="11"/>
      <c r="AA2" s="11"/>
      <c r="AB2" s="11"/>
      <c r="AC2" s="11"/>
      <c r="AD2" s="12"/>
      <c r="AE2" s="11"/>
      <c r="AF2" s="11"/>
      <c r="AG2" s="11"/>
      <c r="AH2" s="11"/>
      <c r="AI2" s="11"/>
      <c r="AJ2" s="51"/>
      <c r="AK2" s="51"/>
      <c r="AL2" s="52"/>
      <c r="AM2" s="52"/>
      <c r="AN2" s="52"/>
      <c r="AO2" s="51"/>
      <c r="AP2" s="51"/>
      <c r="AQ2" s="51"/>
      <c r="AR2" s="51"/>
      <c r="AS2" s="11"/>
      <c r="AT2" s="11"/>
    </row>
    <row r="3" spans="1:46" ht="18.75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12"/>
      <c r="N3" s="12"/>
      <c r="O3" s="12"/>
      <c r="P3" s="12"/>
      <c r="Q3" s="11"/>
      <c r="R3" s="12"/>
      <c r="S3" s="11"/>
      <c r="T3" s="11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1"/>
      <c r="AJ3" s="52"/>
      <c r="AK3" s="52"/>
      <c r="AL3" s="52"/>
      <c r="AM3" s="52"/>
      <c r="AN3" s="52"/>
      <c r="AO3" s="52"/>
      <c r="AP3" s="52"/>
      <c r="AQ3" s="51"/>
      <c r="AR3" s="51"/>
      <c r="AS3" s="11"/>
      <c r="AT3" s="11"/>
    </row>
    <row r="4" spans="1:46" ht="18.75">
      <c r="A4" s="275" t="s">
        <v>129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12"/>
      <c r="N4" s="12"/>
      <c r="O4" s="12"/>
      <c r="P4" s="12"/>
      <c r="Q4" s="11"/>
      <c r="R4" s="12"/>
      <c r="S4" s="12"/>
      <c r="T4" s="12"/>
      <c r="U4" s="12"/>
      <c r="V4" s="12"/>
      <c r="W4" s="11"/>
      <c r="X4" s="12"/>
      <c r="Y4" s="12"/>
      <c r="Z4" s="11"/>
      <c r="AA4" s="12"/>
      <c r="AB4" s="12"/>
      <c r="AC4" s="12"/>
      <c r="AD4" s="12"/>
      <c r="AE4" s="12"/>
      <c r="AF4" s="12"/>
      <c r="AG4" s="12"/>
      <c r="AH4" s="12"/>
      <c r="AI4" s="12"/>
      <c r="AJ4" s="52"/>
      <c r="AK4" s="52"/>
      <c r="AL4" s="52"/>
      <c r="AM4" s="52"/>
      <c r="AN4" s="52"/>
      <c r="AO4" s="52"/>
      <c r="AP4" s="52"/>
      <c r="AQ4" s="52"/>
      <c r="AR4" s="51"/>
      <c r="AS4" s="11"/>
      <c r="AT4" s="11"/>
    </row>
    <row r="5" spans="1:46" ht="18.7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2"/>
      <c r="N5" s="12"/>
      <c r="O5" s="12"/>
      <c r="P5" s="12"/>
      <c r="Q5" s="11"/>
      <c r="R5" s="12"/>
      <c r="S5" s="11"/>
      <c r="T5" s="11"/>
      <c r="U5" s="12"/>
      <c r="V5" s="12"/>
      <c r="W5" s="11"/>
      <c r="X5" s="11"/>
      <c r="Y5" s="12"/>
      <c r="Z5" s="11"/>
      <c r="AA5" s="12"/>
      <c r="AB5" s="12"/>
      <c r="AC5" s="12"/>
      <c r="AD5" s="12"/>
      <c r="AE5" s="12"/>
      <c r="AF5" s="12"/>
      <c r="AG5" s="12"/>
      <c r="AH5" s="11"/>
      <c r="AI5" s="11"/>
      <c r="AJ5" s="52"/>
      <c r="AK5" s="52"/>
      <c r="AL5" s="52"/>
      <c r="AM5" s="52"/>
      <c r="AN5" s="52"/>
      <c r="AO5" s="52"/>
      <c r="AP5" s="51"/>
      <c r="AQ5" s="51"/>
      <c r="AR5" s="51"/>
      <c r="AS5" s="11"/>
      <c r="AT5" s="11"/>
    </row>
    <row r="6" spans="1:46" ht="32.25" customHeight="1">
      <c r="A6" s="271" t="s">
        <v>2</v>
      </c>
      <c r="B6" s="271" t="s">
        <v>3</v>
      </c>
      <c r="C6" s="271" t="s">
        <v>4</v>
      </c>
      <c r="D6" s="271" t="s">
        <v>5</v>
      </c>
      <c r="E6" s="271" t="s">
        <v>6</v>
      </c>
      <c r="F6" s="274" t="s">
        <v>7</v>
      </c>
      <c r="G6" s="274"/>
      <c r="H6" s="274"/>
      <c r="I6" s="271" t="s">
        <v>11</v>
      </c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61" t="s">
        <v>24</v>
      </c>
      <c r="AT6" s="271" t="s">
        <v>25</v>
      </c>
    </row>
    <row r="7" spans="1:46">
      <c r="A7" s="271"/>
      <c r="B7" s="271"/>
      <c r="C7" s="271"/>
      <c r="D7" s="271"/>
      <c r="E7" s="271"/>
      <c r="F7" s="274"/>
      <c r="G7" s="274"/>
      <c r="H7" s="274"/>
      <c r="I7" s="271" t="s">
        <v>12</v>
      </c>
      <c r="J7" s="271"/>
      <c r="K7" s="271"/>
      <c r="L7" s="271" t="s">
        <v>13</v>
      </c>
      <c r="M7" s="271"/>
      <c r="N7" s="271"/>
      <c r="O7" s="271" t="s">
        <v>14</v>
      </c>
      <c r="P7" s="271"/>
      <c r="Q7" s="271"/>
      <c r="R7" s="271" t="s">
        <v>15</v>
      </c>
      <c r="S7" s="271"/>
      <c r="T7" s="271"/>
      <c r="U7" s="271" t="s">
        <v>16</v>
      </c>
      <c r="V7" s="271"/>
      <c r="W7" s="271"/>
      <c r="X7" s="271" t="s">
        <v>17</v>
      </c>
      <c r="Y7" s="271"/>
      <c r="Z7" s="271"/>
      <c r="AA7" s="271" t="s">
        <v>18</v>
      </c>
      <c r="AB7" s="271"/>
      <c r="AC7" s="271"/>
      <c r="AD7" s="271" t="s">
        <v>19</v>
      </c>
      <c r="AE7" s="271"/>
      <c r="AF7" s="271"/>
      <c r="AG7" s="271" t="s">
        <v>20</v>
      </c>
      <c r="AH7" s="271"/>
      <c r="AI7" s="271"/>
      <c r="AJ7" s="272" t="s">
        <v>21</v>
      </c>
      <c r="AK7" s="272"/>
      <c r="AL7" s="272"/>
      <c r="AM7" s="272" t="s">
        <v>22</v>
      </c>
      <c r="AN7" s="272"/>
      <c r="AO7" s="272"/>
      <c r="AP7" s="272" t="s">
        <v>23</v>
      </c>
      <c r="AQ7" s="272"/>
      <c r="AR7" s="272"/>
      <c r="AS7" s="261"/>
      <c r="AT7" s="271"/>
    </row>
    <row r="8" spans="1:46" ht="30" customHeight="1">
      <c r="A8" s="271"/>
      <c r="B8" s="271"/>
      <c r="C8" s="271"/>
      <c r="D8" s="271"/>
      <c r="E8" s="271"/>
      <c r="F8" s="105" t="s">
        <v>8</v>
      </c>
      <c r="G8" s="105" t="s">
        <v>9</v>
      </c>
      <c r="H8" s="15" t="s">
        <v>10</v>
      </c>
      <c r="I8" s="13" t="s">
        <v>8</v>
      </c>
      <c r="J8" s="13" t="s">
        <v>9</v>
      </c>
      <c r="K8" s="14" t="s">
        <v>10</v>
      </c>
      <c r="L8" s="13" t="s">
        <v>8</v>
      </c>
      <c r="M8" s="13" t="s">
        <v>9</v>
      </c>
      <c r="N8" s="14" t="s">
        <v>10</v>
      </c>
      <c r="O8" s="13" t="s">
        <v>8</v>
      </c>
      <c r="P8" s="13" t="s">
        <v>9</v>
      </c>
      <c r="Q8" s="14" t="s">
        <v>10</v>
      </c>
      <c r="R8" s="13" t="s">
        <v>8</v>
      </c>
      <c r="S8" s="13" t="s">
        <v>9</v>
      </c>
      <c r="T8" s="14" t="s">
        <v>10</v>
      </c>
      <c r="U8" s="13" t="s">
        <v>8</v>
      </c>
      <c r="V8" s="13" t="s">
        <v>9</v>
      </c>
      <c r="W8" s="14" t="s">
        <v>10</v>
      </c>
      <c r="X8" s="13" t="s">
        <v>8</v>
      </c>
      <c r="Y8" s="13" t="s">
        <v>9</v>
      </c>
      <c r="Z8" s="14" t="s">
        <v>10</v>
      </c>
      <c r="AA8" s="13" t="s">
        <v>8</v>
      </c>
      <c r="AB8" s="13" t="s">
        <v>9</v>
      </c>
      <c r="AC8" s="14" t="s">
        <v>10</v>
      </c>
      <c r="AD8" s="13" t="s">
        <v>8</v>
      </c>
      <c r="AE8" s="13" t="s">
        <v>9</v>
      </c>
      <c r="AF8" s="14" t="s">
        <v>10</v>
      </c>
      <c r="AG8" s="13" t="s">
        <v>8</v>
      </c>
      <c r="AH8" s="13" t="s">
        <v>9</v>
      </c>
      <c r="AI8" s="14" t="s">
        <v>10</v>
      </c>
      <c r="AJ8" s="53" t="s">
        <v>8</v>
      </c>
      <c r="AK8" s="53" t="s">
        <v>9</v>
      </c>
      <c r="AL8" s="54" t="s">
        <v>10</v>
      </c>
      <c r="AM8" s="53" t="s">
        <v>8</v>
      </c>
      <c r="AN8" s="53" t="s">
        <v>9</v>
      </c>
      <c r="AO8" s="54" t="s">
        <v>10</v>
      </c>
      <c r="AP8" s="53" t="s">
        <v>8</v>
      </c>
      <c r="AQ8" s="53" t="s">
        <v>9</v>
      </c>
      <c r="AR8" s="54" t="s">
        <v>10</v>
      </c>
      <c r="AS8" s="261"/>
      <c r="AT8" s="271"/>
    </row>
    <row r="9" spans="1:46" s="1" customFormat="1">
      <c r="A9" s="104">
        <v>1</v>
      </c>
      <c r="B9" s="104">
        <v>2</v>
      </c>
      <c r="C9" s="104">
        <v>3</v>
      </c>
      <c r="D9" s="104">
        <v>4</v>
      </c>
      <c r="E9" s="104">
        <v>5</v>
      </c>
      <c r="F9" s="105">
        <v>6</v>
      </c>
      <c r="G9" s="105">
        <v>7</v>
      </c>
      <c r="H9" s="15" t="s">
        <v>26</v>
      </c>
      <c r="I9" s="104">
        <v>9</v>
      </c>
      <c r="J9" s="104">
        <v>10</v>
      </c>
      <c r="K9" s="104">
        <v>11</v>
      </c>
      <c r="L9" s="104">
        <v>12</v>
      </c>
      <c r="M9" s="104">
        <v>13</v>
      </c>
      <c r="N9" s="104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55">
        <v>36</v>
      </c>
      <c r="AK9" s="55">
        <v>37</v>
      </c>
      <c r="AL9" s="55">
        <v>38</v>
      </c>
      <c r="AM9" s="55">
        <v>39</v>
      </c>
      <c r="AN9" s="55">
        <v>40</v>
      </c>
      <c r="AO9" s="55">
        <v>41</v>
      </c>
      <c r="AP9" s="55">
        <v>42</v>
      </c>
      <c r="AQ9" s="55">
        <v>43</v>
      </c>
      <c r="AR9" s="55">
        <v>44</v>
      </c>
      <c r="AS9" s="16">
        <v>45</v>
      </c>
      <c r="AT9" s="16">
        <v>46</v>
      </c>
    </row>
    <row r="10" spans="1:46" s="1" customFormat="1" ht="28.5" customHeight="1">
      <c r="A10" s="92">
        <v>1</v>
      </c>
      <c r="B10" s="29" t="s">
        <v>120</v>
      </c>
      <c r="C10" s="289" t="s">
        <v>124</v>
      </c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93"/>
    </row>
    <row r="11" spans="1:46" s="1" customFormat="1" ht="28.5" customHeight="1">
      <c r="A11" s="92" t="s">
        <v>69</v>
      </c>
      <c r="B11" s="29" t="s">
        <v>121</v>
      </c>
      <c r="C11" s="289" t="s">
        <v>125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1"/>
      <c r="AT11" s="94"/>
    </row>
    <row r="12" spans="1:46" s="63" customFormat="1" ht="30.75" customHeight="1">
      <c r="A12" s="79" t="s">
        <v>70</v>
      </c>
      <c r="B12" s="276" t="s">
        <v>51</v>
      </c>
      <c r="C12" s="81"/>
      <c r="D12" s="268"/>
      <c r="E12" s="20" t="s">
        <v>31</v>
      </c>
      <c r="F12" s="30">
        <f>F13+F14+F15+F16</f>
        <v>268938.8</v>
      </c>
      <c r="G12" s="30">
        <f t="shared" ref="G12:AR12" si="0">G13+G14+G15+G16</f>
        <v>24037.699999999997</v>
      </c>
      <c r="H12" s="30">
        <f>G12/F12*100</f>
        <v>8.9379814292322273</v>
      </c>
      <c r="I12" s="30">
        <f t="shared" si="0"/>
        <v>1891.8</v>
      </c>
      <c r="J12" s="30">
        <f t="shared" si="0"/>
        <v>1891.8</v>
      </c>
      <c r="K12" s="30">
        <f>J12/I12*100</f>
        <v>100</v>
      </c>
      <c r="L12" s="30">
        <f t="shared" si="0"/>
        <v>11950.400000000001</v>
      </c>
      <c r="M12" s="30">
        <f t="shared" si="0"/>
        <v>11364</v>
      </c>
      <c r="N12" s="30">
        <f>M12/L12*100</f>
        <v>95.093051278618276</v>
      </c>
      <c r="O12" s="30">
        <f t="shared" si="0"/>
        <v>70195.399999999994</v>
      </c>
      <c r="P12" s="30">
        <f t="shared" si="0"/>
        <v>10781.8</v>
      </c>
      <c r="Q12" s="30">
        <f>P12/O12*100</f>
        <v>15.359695934491436</v>
      </c>
      <c r="R12" s="30">
        <f t="shared" si="0"/>
        <v>26244.799999999999</v>
      </c>
      <c r="S12" s="30">
        <f t="shared" si="0"/>
        <v>0</v>
      </c>
      <c r="T12" s="30">
        <v>0</v>
      </c>
      <c r="U12" s="30">
        <f t="shared" si="0"/>
        <v>32213.8</v>
      </c>
      <c r="V12" s="30">
        <f t="shared" si="0"/>
        <v>0</v>
      </c>
      <c r="W12" s="30">
        <v>0</v>
      </c>
      <c r="X12" s="30">
        <f t="shared" si="0"/>
        <v>34273.4</v>
      </c>
      <c r="Y12" s="30">
        <f t="shared" si="0"/>
        <v>0</v>
      </c>
      <c r="Z12" s="30">
        <f t="shared" si="0"/>
        <v>0</v>
      </c>
      <c r="AA12" s="30">
        <f t="shared" si="0"/>
        <v>46033</v>
      </c>
      <c r="AB12" s="30">
        <f t="shared" si="0"/>
        <v>0</v>
      </c>
      <c r="AC12" s="30">
        <f t="shared" si="0"/>
        <v>0</v>
      </c>
      <c r="AD12" s="30">
        <f t="shared" si="0"/>
        <v>8906.1</v>
      </c>
      <c r="AE12" s="30">
        <f t="shared" si="0"/>
        <v>0</v>
      </c>
      <c r="AF12" s="30">
        <f t="shared" si="0"/>
        <v>0</v>
      </c>
      <c r="AG12" s="30">
        <f t="shared" si="0"/>
        <v>7295.4000000000005</v>
      </c>
      <c r="AH12" s="30">
        <f t="shared" si="0"/>
        <v>0</v>
      </c>
      <c r="AI12" s="30">
        <f t="shared" si="0"/>
        <v>0</v>
      </c>
      <c r="AJ12" s="30">
        <f t="shared" si="0"/>
        <v>8921.5</v>
      </c>
      <c r="AK12" s="30">
        <f t="shared" si="0"/>
        <v>0</v>
      </c>
      <c r="AL12" s="30">
        <f t="shared" si="0"/>
        <v>0</v>
      </c>
      <c r="AM12" s="30">
        <f t="shared" si="0"/>
        <v>8085.2000000000007</v>
      </c>
      <c r="AN12" s="30">
        <f t="shared" si="0"/>
        <v>0</v>
      </c>
      <c r="AO12" s="30">
        <f t="shared" si="0"/>
        <v>0</v>
      </c>
      <c r="AP12" s="30">
        <f t="shared" si="0"/>
        <v>12928</v>
      </c>
      <c r="AQ12" s="30">
        <f t="shared" si="0"/>
        <v>0</v>
      </c>
      <c r="AR12" s="30">
        <f t="shared" si="0"/>
        <v>0</v>
      </c>
      <c r="AS12" s="22"/>
      <c r="AT12" s="22"/>
    </row>
    <row r="13" spans="1:46" s="63" customFormat="1" ht="57" customHeight="1">
      <c r="A13" s="80"/>
      <c r="B13" s="277"/>
      <c r="C13" s="82"/>
      <c r="D13" s="279"/>
      <c r="E13" s="21" t="s">
        <v>32</v>
      </c>
      <c r="F13" s="32">
        <f t="shared" ref="F13:G16" si="1">I13+L13+O13+R13+U13+X13+AA13+AD13+AG13+AJ13+AM13+AP13</f>
        <v>1067.9000000000001</v>
      </c>
      <c r="G13" s="32">
        <f t="shared" si="1"/>
        <v>264</v>
      </c>
      <c r="H13" s="30">
        <f>G13/F13*100</f>
        <v>24.721415862908511</v>
      </c>
      <c r="I13" s="31">
        <f>I18+I21+I24+I27+I31</f>
        <v>0</v>
      </c>
      <c r="J13" s="31">
        <f>J18+J21+J24+J27+J31</f>
        <v>0</v>
      </c>
      <c r="K13" s="31">
        <v>0</v>
      </c>
      <c r="L13" s="31">
        <f>L18+L21+L24+L27+L31</f>
        <v>0</v>
      </c>
      <c r="M13" s="31">
        <f>M18+M21+M24+M27+M31</f>
        <v>0</v>
      </c>
      <c r="N13" s="31">
        <v>0</v>
      </c>
      <c r="O13" s="31">
        <f>O18+O21+O24+O27+O31</f>
        <v>264</v>
      </c>
      <c r="P13" s="31">
        <f>P18+P21+P24+P27+P31</f>
        <v>264</v>
      </c>
      <c r="Q13" s="31">
        <f>P13/O13*100</f>
        <v>100</v>
      </c>
      <c r="R13" s="31">
        <f>R18+R21+R24+R27+R31</f>
        <v>0</v>
      </c>
      <c r="S13" s="31">
        <f>S18+S21+S24+S27+S31</f>
        <v>0</v>
      </c>
      <c r="T13" s="31">
        <v>0</v>
      </c>
      <c r="U13" s="31">
        <f>U18+U21+U24+U27+U31</f>
        <v>231</v>
      </c>
      <c r="V13" s="31">
        <f>V18+V21+V24+V27+V31</f>
        <v>0</v>
      </c>
      <c r="W13" s="31">
        <f>V13/U13*100</f>
        <v>0</v>
      </c>
      <c r="X13" s="31">
        <f>X18+X21+X24+X27+X31</f>
        <v>0</v>
      </c>
      <c r="Y13" s="31">
        <f>Y18+Y21+Y24+Y27+Y31</f>
        <v>0</v>
      </c>
      <c r="Z13" s="31">
        <v>0</v>
      </c>
      <c r="AA13" s="31">
        <f>AA18+AA21+AA24+AA27+AA31</f>
        <v>572.9</v>
      </c>
      <c r="AB13" s="31">
        <f>AB18+AB21+AB24+AB27+AB31</f>
        <v>0</v>
      </c>
      <c r="AC13" s="31">
        <f>AB13/AA13*100</f>
        <v>0</v>
      </c>
      <c r="AD13" s="31">
        <f>AD18+AD21+AD24+AD27+AD31</f>
        <v>0</v>
      </c>
      <c r="AE13" s="31">
        <f>AE18+AE21+AE24+AE27+AE31</f>
        <v>0</v>
      </c>
      <c r="AF13" s="31">
        <v>0</v>
      </c>
      <c r="AG13" s="31">
        <f>AG18+AG21+AG24+AG27+AG31</f>
        <v>0</v>
      </c>
      <c r="AH13" s="31">
        <f>AH18+AH21+AH24+AH27+AH31</f>
        <v>0</v>
      </c>
      <c r="AI13" s="31">
        <v>0</v>
      </c>
      <c r="AJ13" s="31">
        <f>AJ18+AJ21+AJ24+AJ27+AJ31</f>
        <v>0</v>
      </c>
      <c r="AK13" s="31">
        <f>AK18+AK21+AK24+AK27+AK31</f>
        <v>0</v>
      </c>
      <c r="AL13" s="31">
        <v>0</v>
      </c>
      <c r="AM13" s="31">
        <f>AM18+AM21+AM24+AM27+AM31</f>
        <v>0</v>
      </c>
      <c r="AN13" s="31">
        <f>AN18+AN21+AN24+AN27+AN31</f>
        <v>0</v>
      </c>
      <c r="AO13" s="31">
        <v>0</v>
      </c>
      <c r="AP13" s="31">
        <f>AP18+AP21+AP24+AP27+AP31</f>
        <v>0</v>
      </c>
      <c r="AQ13" s="31">
        <f>AQ18+AQ21+AQ24+AQ27+AQ31</f>
        <v>0</v>
      </c>
      <c r="AR13" s="31">
        <v>0</v>
      </c>
      <c r="AS13" s="22"/>
      <c r="AT13" s="22"/>
    </row>
    <row r="14" spans="1:46" s="63" customFormat="1" ht="57" customHeight="1">
      <c r="A14" s="281"/>
      <c r="B14" s="277"/>
      <c r="C14" s="82"/>
      <c r="D14" s="279"/>
      <c r="E14" s="21" t="s">
        <v>33</v>
      </c>
      <c r="F14" s="32">
        <f>I14+L14+O14+R14+U14+X14+AA14+AD14+AG14+AJ14+AM14+AP14</f>
        <v>117870.9</v>
      </c>
      <c r="G14" s="32">
        <f>J14+M14+P14+S14+V14+Y14+AB14+AE14+AH14+AK14+AN14+AQ14+0.1</f>
        <v>23773.699999999997</v>
      </c>
      <c r="H14" s="30">
        <f>G14/F14*100</f>
        <v>20.169269938551412</v>
      </c>
      <c r="I14" s="31">
        <f>I19+I22+I25+I28+I32</f>
        <v>1891.8</v>
      </c>
      <c r="J14" s="31">
        <f>J19+J22+J25+J28+J32</f>
        <v>1891.8</v>
      </c>
      <c r="K14" s="31">
        <f>J14/I14*100</f>
        <v>100</v>
      </c>
      <c r="L14" s="31">
        <f>L19+L22+L25+L28+L32</f>
        <v>11950.400000000001</v>
      </c>
      <c r="M14" s="31">
        <f>M19+M22+M25+M28+M32</f>
        <v>11364</v>
      </c>
      <c r="N14" s="31">
        <f>M14/L14*100</f>
        <v>95.093051278618276</v>
      </c>
      <c r="O14" s="31">
        <f>O19+O22+O25+O28+O32</f>
        <v>9931.4</v>
      </c>
      <c r="P14" s="31">
        <f>P19+P22+P25+P28+P32</f>
        <v>10517.8</v>
      </c>
      <c r="Q14" s="31">
        <f>P14/O14*100</f>
        <v>105.90450490363897</v>
      </c>
      <c r="R14" s="31">
        <f>R19+R22+R25+R28+R32</f>
        <v>11244.8</v>
      </c>
      <c r="S14" s="31">
        <f>S19+S22+S25+S28+S32</f>
        <v>0</v>
      </c>
      <c r="T14" s="31">
        <f>S14/R14*100</f>
        <v>0</v>
      </c>
      <c r="U14" s="31">
        <f>U19+U22+U25+U28+U32</f>
        <v>11982.8</v>
      </c>
      <c r="V14" s="31">
        <f>V19+V22+V25+V28+V32</f>
        <v>0</v>
      </c>
      <c r="W14" s="31">
        <f>V14/U14*100</f>
        <v>0</v>
      </c>
      <c r="X14" s="31">
        <f>X19+X22+X25+X28+X32</f>
        <v>14273.4</v>
      </c>
      <c r="Y14" s="31">
        <f>Y19+Y22+Y25+Y28+Y32</f>
        <v>0</v>
      </c>
      <c r="Z14" s="31">
        <f>Y14/X14*100</f>
        <v>0</v>
      </c>
      <c r="AA14" s="31">
        <f>AA19+AA22+AA25+AA28+AA32</f>
        <v>10460.1</v>
      </c>
      <c r="AB14" s="31">
        <f>AB19+AB22+AB25+AB28+AB32</f>
        <v>0</v>
      </c>
      <c r="AC14" s="31">
        <f>AB14/AA14*100</f>
        <v>0</v>
      </c>
      <c r="AD14" s="31">
        <f>AD19+AD22+AD25+AD28+AD32</f>
        <v>8906.1</v>
      </c>
      <c r="AE14" s="31">
        <f>AE19+AE22+AE25+AE28+AE32</f>
        <v>0</v>
      </c>
      <c r="AF14" s="31">
        <f>AE14/AD14*100</f>
        <v>0</v>
      </c>
      <c r="AG14" s="31">
        <f>AG19+AG22+AG25+AG28+AG32</f>
        <v>7295.4000000000005</v>
      </c>
      <c r="AH14" s="31">
        <f>AH19+AH22+AH25+AH28+AH32</f>
        <v>0</v>
      </c>
      <c r="AI14" s="31">
        <f>AH14/AG14*100</f>
        <v>0</v>
      </c>
      <c r="AJ14" s="31">
        <f>AJ19+AJ22+AJ25+AJ28+AJ32</f>
        <v>8921.5</v>
      </c>
      <c r="AK14" s="31">
        <f>AK19+AK22+AK25+AK28+AK32</f>
        <v>0</v>
      </c>
      <c r="AL14" s="31">
        <f>AK14/AJ14*100</f>
        <v>0</v>
      </c>
      <c r="AM14" s="31">
        <f>AM19+AM22+AM25+AM28+AM32</f>
        <v>8085.2000000000007</v>
      </c>
      <c r="AN14" s="31">
        <f>AN19+AN22+AN25+AN28+AN32</f>
        <v>0</v>
      </c>
      <c r="AO14" s="31">
        <f>AN14/AM14*100</f>
        <v>0</v>
      </c>
      <c r="AP14" s="31">
        <f>AP19+AP22+AP25+AP28+AP32</f>
        <v>12928</v>
      </c>
      <c r="AQ14" s="31">
        <f>AQ19+AQ22+AQ25+AQ28+AQ32</f>
        <v>0</v>
      </c>
      <c r="AR14" s="31">
        <f>AQ14/AP14*100</f>
        <v>0</v>
      </c>
      <c r="AS14" s="22"/>
      <c r="AT14" s="22"/>
    </row>
    <row r="15" spans="1:46" s="63" customFormat="1" ht="57" customHeight="1">
      <c r="A15" s="279"/>
      <c r="B15" s="277"/>
      <c r="C15" s="83"/>
      <c r="D15" s="280"/>
      <c r="E15" s="21" t="s">
        <v>100</v>
      </c>
      <c r="F15" s="32">
        <f>I15+L15+O15+R15+U15+X15+AA15+AD15+AG15+AJ15+AM15+AP15</f>
        <v>150000</v>
      </c>
      <c r="G15" s="32">
        <f t="shared" si="1"/>
        <v>0</v>
      </c>
      <c r="H15" s="30">
        <v>0</v>
      </c>
      <c r="I15" s="31">
        <f>I33</f>
        <v>0</v>
      </c>
      <c r="J15" s="31">
        <f>J33</f>
        <v>0</v>
      </c>
      <c r="K15" s="31">
        <v>0</v>
      </c>
      <c r="L15" s="31">
        <f>L33</f>
        <v>0</v>
      </c>
      <c r="M15" s="31">
        <f>M33</f>
        <v>0</v>
      </c>
      <c r="N15" s="31">
        <v>0</v>
      </c>
      <c r="O15" s="31">
        <f>O29</f>
        <v>60000</v>
      </c>
      <c r="P15" s="31">
        <f>P29</f>
        <v>0</v>
      </c>
      <c r="Q15" s="31">
        <v>0</v>
      </c>
      <c r="R15" s="31">
        <f>R29</f>
        <v>15000</v>
      </c>
      <c r="S15" s="31">
        <f>S29</f>
        <v>0</v>
      </c>
      <c r="T15" s="31">
        <v>0</v>
      </c>
      <c r="U15" s="31">
        <f>U29</f>
        <v>20000</v>
      </c>
      <c r="V15" s="31">
        <f>V29</f>
        <v>0</v>
      </c>
      <c r="W15" s="31">
        <v>0</v>
      </c>
      <c r="X15" s="31">
        <f>X29</f>
        <v>20000</v>
      </c>
      <c r="Y15" s="31">
        <f>Y29</f>
        <v>0</v>
      </c>
      <c r="Z15" s="31">
        <v>0</v>
      </c>
      <c r="AA15" s="31">
        <f>AA29</f>
        <v>35000</v>
      </c>
      <c r="AB15" s="31">
        <f>AB29</f>
        <v>0</v>
      </c>
      <c r="AC15" s="31">
        <v>0</v>
      </c>
      <c r="AD15" s="31">
        <f>AD29</f>
        <v>0</v>
      </c>
      <c r="AE15" s="31">
        <f>AE29</f>
        <v>0</v>
      </c>
      <c r="AF15" s="31">
        <v>0</v>
      </c>
      <c r="AG15" s="31">
        <f>AG33</f>
        <v>0</v>
      </c>
      <c r="AH15" s="31">
        <f>AH33</f>
        <v>0</v>
      </c>
      <c r="AI15" s="31">
        <v>0</v>
      </c>
      <c r="AJ15" s="31">
        <f>AJ33</f>
        <v>0</v>
      </c>
      <c r="AK15" s="31">
        <f>AK33</f>
        <v>0</v>
      </c>
      <c r="AL15" s="31">
        <v>0</v>
      </c>
      <c r="AM15" s="31">
        <f>AM33</f>
        <v>0</v>
      </c>
      <c r="AN15" s="31">
        <f>AN33</f>
        <v>0</v>
      </c>
      <c r="AO15" s="31">
        <v>0</v>
      </c>
      <c r="AP15" s="31">
        <f>AP33</f>
        <v>0</v>
      </c>
      <c r="AQ15" s="31">
        <f>AQ33</f>
        <v>0</v>
      </c>
      <c r="AR15" s="31">
        <v>0</v>
      </c>
      <c r="AS15" s="22"/>
      <c r="AT15" s="22"/>
    </row>
    <row r="16" spans="1:46" s="63" customFormat="1" ht="81.75" customHeight="1">
      <c r="A16" s="280"/>
      <c r="B16" s="278"/>
      <c r="C16" s="106"/>
      <c r="D16" s="106"/>
      <c r="E16" s="21" t="s">
        <v>101</v>
      </c>
      <c r="F16" s="32">
        <f>I16+L16+O16+R16+U16+X16+AA16+AD16+AG16+AJ16+AM16+AP16</f>
        <v>0</v>
      </c>
      <c r="G16" s="32">
        <f t="shared" si="1"/>
        <v>0</v>
      </c>
      <c r="H16" s="30">
        <v>0</v>
      </c>
      <c r="I16" s="31">
        <f>I47</f>
        <v>0</v>
      </c>
      <c r="J16" s="31">
        <f>J47</f>
        <v>0</v>
      </c>
      <c r="K16" s="31">
        <v>0</v>
      </c>
      <c r="L16" s="31">
        <f>L47</f>
        <v>0</v>
      </c>
      <c r="M16" s="31">
        <f>M47</f>
        <v>0</v>
      </c>
      <c r="N16" s="31">
        <v>0</v>
      </c>
      <c r="O16" s="31">
        <f>O47</f>
        <v>0</v>
      </c>
      <c r="P16" s="31">
        <f>P47</f>
        <v>0</v>
      </c>
      <c r="Q16" s="31">
        <v>0</v>
      </c>
      <c r="R16" s="31">
        <f>R47</f>
        <v>0</v>
      </c>
      <c r="S16" s="31">
        <f>S47</f>
        <v>0</v>
      </c>
      <c r="T16" s="31">
        <v>0</v>
      </c>
      <c r="U16" s="31">
        <f>U47</f>
        <v>0</v>
      </c>
      <c r="V16" s="31">
        <f>V47</f>
        <v>0</v>
      </c>
      <c r="W16" s="31">
        <v>0</v>
      </c>
      <c r="X16" s="31">
        <f>X47</f>
        <v>0</v>
      </c>
      <c r="Y16" s="31">
        <f>Y47</f>
        <v>0</v>
      </c>
      <c r="Z16" s="31">
        <v>0</v>
      </c>
      <c r="AA16" s="31">
        <f>AA47</f>
        <v>0</v>
      </c>
      <c r="AB16" s="31">
        <f>AB47</f>
        <v>0</v>
      </c>
      <c r="AC16" s="31">
        <v>0</v>
      </c>
      <c r="AD16" s="31">
        <f>AD47</f>
        <v>0</v>
      </c>
      <c r="AE16" s="31">
        <f>AE47</f>
        <v>0</v>
      </c>
      <c r="AF16" s="31">
        <v>0</v>
      </c>
      <c r="AG16" s="31">
        <f>AG47</f>
        <v>0</v>
      </c>
      <c r="AH16" s="31">
        <f>AH47</f>
        <v>0</v>
      </c>
      <c r="AI16" s="31">
        <v>0</v>
      </c>
      <c r="AJ16" s="31">
        <f>AJ47</f>
        <v>0</v>
      </c>
      <c r="AK16" s="31">
        <f>AK47</f>
        <v>0</v>
      </c>
      <c r="AL16" s="31">
        <v>0</v>
      </c>
      <c r="AM16" s="31">
        <f>AM47</f>
        <v>0</v>
      </c>
      <c r="AN16" s="31">
        <f>AN47</f>
        <v>0</v>
      </c>
      <c r="AO16" s="31">
        <v>0</v>
      </c>
      <c r="AP16" s="31">
        <f>AP47</f>
        <v>0</v>
      </c>
      <c r="AQ16" s="31">
        <f>AQ47</f>
        <v>0</v>
      </c>
      <c r="AR16" s="31">
        <v>0</v>
      </c>
      <c r="AS16" s="22"/>
      <c r="AT16" s="22"/>
    </row>
    <row r="17" spans="1:46" s="2" customFormat="1" ht="22.5" customHeight="1">
      <c r="A17" s="282" t="s">
        <v>71</v>
      </c>
      <c r="B17" s="255" t="s">
        <v>103</v>
      </c>
      <c r="C17" s="283" t="s">
        <v>104</v>
      </c>
      <c r="D17" s="286" t="s">
        <v>137</v>
      </c>
      <c r="E17" s="5" t="s">
        <v>31</v>
      </c>
      <c r="F17" s="32">
        <f>F18+F19</f>
        <v>583.29999999999995</v>
      </c>
      <c r="G17" s="32">
        <f>G18+G19</f>
        <v>325.10000000000002</v>
      </c>
      <c r="H17" s="32">
        <f>G17/F17*100</f>
        <v>55.734613406480385</v>
      </c>
      <c r="I17" s="49">
        <f>I18+I19</f>
        <v>0</v>
      </c>
      <c r="J17" s="49">
        <f>J18+J19</f>
        <v>0</v>
      </c>
      <c r="K17" s="49"/>
      <c r="L17" s="49">
        <f>L18+L19</f>
        <v>75.599999999999994</v>
      </c>
      <c r="M17" s="49">
        <f>M18+M19</f>
        <v>75.599999999999994</v>
      </c>
      <c r="N17" s="49">
        <f>M17/L17*100</f>
        <v>100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258" t="s">
        <v>140</v>
      </c>
      <c r="AT17" s="296"/>
    </row>
    <row r="18" spans="1:46" s="2" customFormat="1" ht="30" customHeight="1">
      <c r="A18" s="282"/>
      <c r="B18" s="256"/>
      <c r="C18" s="284"/>
      <c r="D18" s="287"/>
      <c r="E18" s="4" t="s">
        <v>32</v>
      </c>
      <c r="F18" s="32">
        <f>I18+L18+O18+R18+U18+X18+AA18+AD18+AG18+AJ18+AM18+AP18</f>
        <v>0</v>
      </c>
      <c r="G18" s="32">
        <f>J18+M18+P18+S18+V18+Y18+AB18+AE18+AH18+AK18+AN18+AQ18</f>
        <v>0</v>
      </c>
      <c r="H18" s="32">
        <v>0</v>
      </c>
      <c r="I18" s="49"/>
      <c r="J18" s="49"/>
      <c r="K18" s="49"/>
      <c r="L18" s="49"/>
      <c r="M18" s="49"/>
      <c r="N18" s="10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259"/>
      <c r="AT18" s="297"/>
    </row>
    <row r="19" spans="1:46" s="2" customFormat="1" ht="117" customHeight="1">
      <c r="A19" s="282"/>
      <c r="B19" s="257"/>
      <c r="C19" s="285"/>
      <c r="D19" s="288"/>
      <c r="E19" s="4" t="s">
        <v>33</v>
      </c>
      <c r="F19" s="32">
        <f>I19+L19+O19+R19+U19+X19+AA19+AD19+AG19+AJ19+AM19+AP19</f>
        <v>583.29999999999995</v>
      </c>
      <c r="G19" s="32">
        <f>J19+M19+P19+S19+V19+Y19+AB19+AE19+AH19+AK19+AN19+AQ19</f>
        <v>325.10000000000002</v>
      </c>
      <c r="H19" s="32">
        <f t="shared" ref="H19:H25" si="2">G19/F19*100</f>
        <v>55.734613406480385</v>
      </c>
      <c r="I19" s="49"/>
      <c r="J19" s="49"/>
      <c r="K19" s="49"/>
      <c r="L19" s="49">
        <v>75.599999999999994</v>
      </c>
      <c r="M19" s="49">
        <f>75.6</f>
        <v>75.599999999999994</v>
      </c>
      <c r="N19" s="49">
        <f>M19/L19*100</f>
        <v>100</v>
      </c>
      <c r="O19" s="49">
        <f>11.9+237.6</f>
        <v>249.5</v>
      </c>
      <c r="P19" s="49">
        <f>237.6+11.9</f>
        <v>249.5</v>
      </c>
      <c r="Q19" s="49">
        <f>P19/O19*100</f>
        <v>100</v>
      </c>
      <c r="R19" s="49">
        <f>2.1+47</f>
        <v>49.1</v>
      </c>
      <c r="S19" s="49"/>
      <c r="T19" s="49"/>
      <c r="U19" s="49">
        <f>5.2+48.9</f>
        <v>54.1</v>
      </c>
      <c r="V19" s="49"/>
      <c r="W19" s="49"/>
      <c r="X19" s="49">
        <v>10.4</v>
      </c>
      <c r="Y19" s="49"/>
      <c r="Z19" s="49"/>
      <c r="AA19" s="49">
        <v>10.4</v>
      </c>
      <c r="AB19" s="49"/>
      <c r="AC19" s="49"/>
      <c r="AD19" s="49">
        <v>10.3</v>
      </c>
      <c r="AE19" s="49"/>
      <c r="AF19" s="49"/>
      <c r="AG19" s="49">
        <f>3.9+27.5</f>
        <v>31.4</v>
      </c>
      <c r="AH19" s="49"/>
      <c r="AI19" s="49"/>
      <c r="AJ19" s="49">
        <f>3.9+63.2</f>
        <v>67.100000000000009</v>
      </c>
      <c r="AK19" s="49"/>
      <c r="AL19" s="49"/>
      <c r="AM19" s="49">
        <f>8+2.8</f>
        <v>10.8</v>
      </c>
      <c r="AN19" s="49"/>
      <c r="AO19" s="49"/>
      <c r="AP19" s="49">
        <f>5.6+9</f>
        <v>14.6</v>
      </c>
      <c r="AQ19" s="49"/>
      <c r="AR19" s="49"/>
      <c r="AS19" s="260"/>
      <c r="AT19" s="298"/>
    </row>
    <row r="20" spans="1:46" s="2" customFormat="1" ht="22.5" customHeight="1">
      <c r="A20" s="282" t="s">
        <v>72</v>
      </c>
      <c r="B20" s="255" t="s">
        <v>105</v>
      </c>
      <c r="C20" s="283" t="s">
        <v>108</v>
      </c>
      <c r="D20" s="286" t="s">
        <v>138</v>
      </c>
      <c r="E20" s="5" t="s">
        <v>31</v>
      </c>
      <c r="F20" s="32">
        <f>F21+F22</f>
        <v>50944.7</v>
      </c>
      <c r="G20" s="32">
        <f>G21+G22</f>
        <v>9242.7999999999993</v>
      </c>
      <c r="H20" s="32">
        <f t="shared" si="2"/>
        <v>18.142809752535591</v>
      </c>
      <c r="I20" s="49">
        <f>I21+I22</f>
        <v>932.9</v>
      </c>
      <c r="J20" s="49">
        <f>J21+J22</f>
        <v>932.9</v>
      </c>
      <c r="K20" s="49">
        <f>J20/I20*100</f>
        <v>100</v>
      </c>
      <c r="L20" s="49">
        <f>L21+L22</f>
        <v>4554.8</v>
      </c>
      <c r="M20" s="49">
        <f>M21+M22</f>
        <v>4554.8</v>
      </c>
      <c r="N20" s="49">
        <f>M20/L20*100</f>
        <v>100</v>
      </c>
      <c r="O20" s="49">
        <f>O21+O22</f>
        <v>3755.1</v>
      </c>
      <c r="P20" s="49">
        <f>P21+P22</f>
        <v>3755.1</v>
      </c>
      <c r="Q20" s="49">
        <f>P20/O20*100</f>
        <v>100</v>
      </c>
      <c r="R20" s="49">
        <f>R21+R22</f>
        <v>4509</v>
      </c>
      <c r="S20" s="49">
        <f>S21+S22</f>
        <v>0</v>
      </c>
      <c r="T20" s="49">
        <f>S20/R20*100</f>
        <v>0</v>
      </c>
      <c r="U20" s="49">
        <f>U21+U22</f>
        <v>5641.5</v>
      </c>
      <c r="V20" s="49">
        <f>V21+V22</f>
        <v>0</v>
      </c>
      <c r="W20" s="49">
        <f>V20/U20*100</f>
        <v>0</v>
      </c>
      <c r="X20" s="49">
        <f>X21+X22</f>
        <v>4365.6000000000004</v>
      </c>
      <c r="Y20" s="49">
        <f>Y21+Y22</f>
        <v>0</v>
      </c>
      <c r="Z20" s="49">
        <f>Y20/X20*100</f>
        <v>0</v>
      </c>
      <c r="AA20" s="49">
        <f>AA21+AA22</f>
        <v>4628</v>
      </c>
      <c r="AB20" s="49">
        <f>AB21+AB22</f>
        <v>0</v>
      </c>
      <c r="AC20" s="49">
        <f>AB20/AA20*100</f>
        <v>0</v>
      </c>
      <c r="AD20" s="49">
        <f>AD21+AD22</f>
        <v>4312</v>
      </c>
      <c r="AE20" s="49">
        <f>AE21+AE22</f>
        <v>0</v>
      </c>
      <c r="AF20" s="49">
        <f>AE20/AD20*100</f>
        <v>0</v>
      </c>
      <c r="AG20" s="49">
        <f>AG21+AG22</f>
        <v>2993.9</v>
      </c>
      <c r="AH20" s="49">
        <f>AH21+AH22</f>
        <v>0</v>
      </c>
      <c r="AI20" s="49">
        <f>AH20/AG20*100</f>
        <v>0</v>
      </c>
      <c r="AJ20" s="49">
        <f>AJ21+AJ22</f>
        <v>3783.2</v>
      </c>
      <c r="AK20" s="49">
        <f>AK21+AK22</f>
        <v>0</v>
      </c>
      <c r="AL20" s="49">
        <f>AK20/AJ20*100</f>
        <v>0</v>
      </c>
      <c r="AM20" s="49">
        <f>AM21+AM22</f>
        <v>3718.1</v>
      </c>
      <c r="AN20" s="49">
        <f>AN21+AN22</f>
        <v>0</v>
      </c>
      <c r="AO20" s="49">
        <f>AN20/AM20*100</f>
        <v>0</v>
      </c>
      <c r="AP20" s="49">
        <f>AP21+AP22</f>
        <v>7750.6</v>
      </c>
      <c r="AQ20" s="49">
        <f>AQ21+AQ22</f>
        <v>0</v>
      </c>
      <c r="AR20" s="49">
        <v>0</v>
      </c>
      <c r="AS20" s="243" t="s">
        <v>130</v>
      </c>
      <c r="AT20" s="299"/>
    </row>
    <row r="21" spans="1:46" s="2" customFormat="1" ht="30" customHeight="1">
      <c r="A21" s="282"/>
      <c r="B21" s="256"/>
      <c r="C21" s="284"/>
      <c r="D21" s="287"/>
      <c r="E21" s="4" t="s">
        <v>32</v>
      </c>
      <c r="F21" s="32">
        <f>I21+L21+O21+R21+U21+X21+AA21+AD21+AG21+AJ21+AM21+AP21</f>
        <v>772.4</v>
      </c>
      <c r="G21" s="32">
        <f>J21+M21+P21+S21+V21+Y21+AB21+AE21+AH21+AK21+AN21+AQ21</f>
        <v>264</v>
      </c>
      <c r="H21" s="35">
        <v>0</v>
      </c>
      <c r="I21" s="49">
        <v>0</v>
      </c>
      <c r="J21" s="49">
        <v>0</v>
      </c>
      <c r="K21" s="107">
        <v>0</v>
      </c>
      <c r="L21" s="107">
        <v>0</v>
      </c>
      <c r="M21" s="107">
        <v>0</v>
      </c>
      <c r="N21" s="49">
        <v>0</v>
      </c>
      <c r="O21" s="107">
        <v>264</v>
      </c>
      <c r="P21" s="107">
        <v>264</v>
      </c>
      <c r="Q21" s="49">
        <f>P21/O21*100</f>
        <v>100</v>
      </c>
      <c r="R21" s="107">
        <v>0</v>
      </c>
      <c r="S21" s="107">
        <v>0</v>
      </c>
      <c r="T21" s="107">
        <v>0</v>
      </c>
      <c r="U21" s="107">
        <v>231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277.39999999999998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244"/>
      <c r="AT21" s="300"/>
    </row>
    <row r="22" spans="1:46" s="2" customFormat="1" ht="30" customHeight="1">
      <c r="A22" s="282"/>
      <c r="B22" s="257"/>
      <c r="C22" s="285"/>
      <c r="D22" s="288"/>
      <c r="E22" s="4" t="s">
        <v>33</v>
      </c>
      <c r="F22" s="32">
        <f>I22+L22+O22+R22+U22+X22+AA22+AD22+AG22+AJ22+AM22+AP22</f>
        <v>50172.299999999996</v>
      </c>
      <c r="G22" s="32">
        <f>J22+M22+P22+S22+V22+Y22+AB22+AE22+AH22+AK22+AN22+AQ22</f>
        <v>8978.7999999999993</v>
      </c>
      <c r="H22" s="32">
        <f>G22/F22*100</f>
        <v>17.895930623072893</v>
      </c>
      <c r="I22" s="49">
        <v>932.9</v>
      </c>
      <c r="J22" s="49">
        <v>932.9</v>
      </c>
      <c r="K22" s="49">
        <f>J22/I22*100</f>
        <v>100</v>
      </c>
      <c r="L22" s="49">
        <v>4554.8</v>
      </c>
      <c r="M22" s="49">
        <v>4554.8</v>
      </c>
      <c r="N22" s="49">
        <f>M22/L22*100</f>
        <v>100</v>
      </c>
      <c r="O22" s="49">
        <v>3491.1</v>
      </c>
      <c r="P22" s="49">
        <v>3491.1</v>
      </c>
      <c r="Q22" s="49">
        <f>P22/O22*100</f>
        <v>100</v>
      </c>
      <c r="R22" s="49">
        <v>4509</v>
      </c>
      <c r="S22" s="49"/>
      <c r="T22" s="49"/>
      <c r="U22" s="49">
        <v>5410.5</v>
      </c>
      <c r="V22" s="49"/>
      <c r="W22" s="49"/>
      <c r="X22" s="49">
        <v>4365.6000000000004</v>
      </c>
      <c r="Y22" s="49"/>
      <c r="Z22" s="49"/>
      <c r="AA22" s="49">
        <f>4336+14.6</f>
        <v>4350.6000000000004</v>
      </c>
      <c r="AB22" s="49"/>
      <c r="AC22" s="49"/>
      <c r="AD22" s="49">
        <v>4312</v>
      </c>
      <c r="AE22" s="49"/>
      <c r="AF22" s="49"/>
      <c r="AG22" s="49">
        <v>2993.9</v>
      </c>
      <c r="AH22" s="49"/>
      <c r="AI22" s="49"/>
      <c r="AJ22" s="49">
        <v>3783.2</v>
      </c>
      <c r="AK22" s="49"/>
      <c r="AL22" s="49"/>
      <c r="AM22" s="49">
        <v>3718.1</v>
      </c>
      <c r="AN22" s="49"/>
      <c r="AO22" s="49"/>
      <c r="AP22" s="49">
        <v>7750.6</v>
      </c>
      <c r="AQ22" s="49"/>
      <c r="AR22" s="49"/>
      <c r="AS22" s="245"/>
      <c r="AT22" s="301"/>
    </row>
    <row r="23" spans="1:46" s="2" customFormat="1" ht="22.5" customHeight="1">
      <c r="A23" s="292" t="s">
        <v>73</v>
      </c>
      <c r="B23" s="255" t="s">
        <v>106</v>
      </c>
      <c r="C23" s="226" t="s">
        <v>107</v>
      </c>
      <c r="D23" s="286" t="s">
        <v>138</v>
      </c>
      <c r="E23" s="5" t="s">
        <v>31</v>
      </c>
      <c r="F23" s="32">
        <f>F24+F25</f>
        <v>67410.8</v>
      </c>
      <c r="G23" s="32">
        <f>G24+G25</f>
        <v>14469.7</v>
      </c>
      <c r="H23" s="32">
        <f t="shared" si="2"/>
        <v>21.464958137271772</v>
      </c>
      <c r="I23" s="49">
        <f>I24+I25</f>
        <v>958.9</v>
      </c>
      <c r="J23" s="49">
        <f>J24+J25</f>
        <v>958.9</v>
      </c>
      <c r="K23" s="49">
        <f>J23/I23*100</f>
        <v>100</v>
      </c>
      <c r="L23" s="49">
        <f>L24+L25</f>
        <v>7320</v>
      </c>
      <c r="M23" s="49">
        <f>M24+M25</f>
        <v>6733.6</v>
      </c>
      <c r="N23" s="49">
        <f>M23/L23*100</f>
        <v>91.989071038251367</v>
      </c>
      <c r="O23" s="49">
        <f>O24+O25</f>
        <v>6190.8</v>
      </c>
      <c r="P23" s="49">
        <f>P24+P25</f>
        <v>6777.2</v>
      </c>
      <c r="Q23" s="49">
        <f>P23/O23*100</f>
        <v>109.47211991988111</v>
      </c>
      <c r="R23" s="49">
        <f>R24+R25</f>
        <v>6686.7</v>
      </c>
      <c r="S23" s="49">
        <f>S24+S25</f>
        <v>0</v>
      </c>
      <c r="T23" s="49">
        <f>S23/R23*100</f>
        <v>0</v>
      </c>
      <c r="U23" s="49">
        <f>U24+U25</f>
        <v>6518.2</v>
      </c>
      <c r="V23" s="49">
        <f>V24+V25</f>
        <v>0</v>
      </c>
      <c r="W23" s="49">
        <f>V23/U23*100</f>
        <v>0</v>
      </c>
      <c r="X23" s="49">
        <f>X24+X25</f>
        <v>9897.4</v>
      </c>
      <c r="Y23" s="49">
        <f>Y24+Y25</f>
        <v>0</v>
      </c>
      <c r="Z23" s="49">
        <f>Y23/X23*100</f>
        <v>0</v>
      </c>
      <c r="AA23" s="49">
        <f>AA24+AA25</f>
        <v>6394.6</v>
      </c>
      <c r="AB23" s="49">
        <f>AB24+AB25</f>
        <v>0</v>
      </c>
      <c r="AC23" s="49">
        <f>AB23/AA23*100</f>
        <v>0</v>
      </c>
      <c r="AD23" s="49">
        <f>AD24+AD25</f>
        <v>4583.8</v>
      </c>
      <c r="AE23" s="49">
        <f>AE24+AE25</f>
        <v>0</v>
      </c>
      <c r="AF23" s="49">
        <f>AE23/AD23*100</f>
        <v>0</v>
      </c>
      <c r="AG23" s="49">
        <f>AG24+AG25</f>
        <v>4270.1000000000004</v>
      </c>
      <c r="AH23" s="49">
        <f>AH24+AH25</f>
        <v>0</v>
      </c>
      <c r="AI23" s="49">
        <f>AH23/AG23*100</f>
        <v>0</v>
      </c>
      <c r="AJ23" s="49">
        <f>AJ24+AJ25</f>
        <v>5071.2</v>
      </c>
      <c r="AK23" s="49">
        <f>AK24+AK25</f>
        <v>0</v>
      </c>
      <c r="AL23" s="49">
        <f>AK23/AJ23*100</f>
        <v>0</v>
      </c>
      <c r="AM23" s="49">
        <f>AM24+AM25</f>
        <v>4356.3</v>
      </c>
      <c r="AN23" s="49">
        <f>AN24+AN25</f>
        <v>0</v>
      </c>
      <c r="AO23" s="49">
        <f>AN23/AM23*100</f>
        <v>0</v>
      </c>
      <c r="AP23" s="49">
        <f>AP24+AP25</f>
        <v>5162.8</v>
      </c>
      <c r="AQ23" s="49">
        <f>AQ24+AQ25</f>
        <v>0</v>
      </c>
      <c r="AR23" s="49">
        <f>AQ23/AP23*100</f>
        <v>0</v>
      </c>
      <c r="AS23" s="243" t="s">
        <v>130</v>
      </c>
      <c r="AT23" s="293"/>
    </row>
    <row r="24" spans="1:46" s="2" customFormat="1" ht="30" customHeight="1">
      <c r="A24" s="292"/>
      <c r="B24" s="256"/>
      <c r="C24" s="227"/>
      <c r="D24" s="287"/>
      <c r="E24" s="4" t="s">
        <v>32</v>
      </c>
      <c r="F24" s="32">
        <f>I24+L24+O24+R24+U24+X24+AA24+AD24+AG24+AJ24+AM24+AP24</f>
        <v>295.5</v>
      </c>
      <c r="G24" s="32">
        <f>J24+M24+P24+S24+V24+Y24+AB24+AE24+AH24+AK24+AN24+AQ24</f>
        <v>0</v>
      </c>
      <c r="H24" s="32">
        <f t="shared" si="2"/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295.5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244"/>
      <c r="AT24" s="294"/>
    </row>
    <row r="25" spans="1:46" s="2" customFormat="1" ht="30" customHeight="1">
      <c r="A25" s="292"/>
      <c r="B25" s="257"/>
      <c r="C25" s="228"/>
      <c r="D25" s="288"/>
      <c r="E25" s="4" t="s">
        <v>33</v>
      </c>
      <c r="F25" s="32">
        <f>I25+L25+O25+R25+U25+X25+AA25+AD25+AG25+AJ25+AM25+AP25</f>
        <v>67115.3</v>
      </c>
      <c r="G25" s="32">
        <f>J25+M25+P25+S25+V25+Y25+AB25+AE25+AH25+AK25+AN25+AQ25</f>
        <v>14469.7</v>
      </c>
      <c r="H25" s="32">
        <f t="shared" si="2"/>
        <v>21.559465576403593</v>
      </c>
      <c r="I25" s="49">
        <v>958.9</v>
      </c>
      <c r="J25" s="49">
        <v>958.9</v>
      </c>
      <c r="K25" s="49">
        <f>J25/I25*100</f>
        <v>100</v>
      </c>
      <c r="L25" s="49">
        <v>7320</v>
      </c>
      <c r="M25" s="49">
        <v>6733.6</v>
      </c>
      <c r="N25" s="49">
        <f>M25/L25*100</f>
        <v>91.989071038251367</v>
      </c>
      <c r="O25" s="49">
        <v>6190.8</v>
      </c>
      <c r="P25" s="49">
        <v>6777.2</v>
      </c>
      <c r="Q25" s="49">
        <f>P25/O25*100</f>
        <v>109.47211991988111</v>
      </c>
      <c r="R25" s="49">
        <v>6686.7</v>
      </c>
      <c r="S25" s="49"/>
      <c r="T25" s="49"/>
      <c r="U25" s="49">
        <v>6518.2</v>
      </c>
      <c r="V25" s="49"/>
      <c r="W25" s="49"/>
      <c r="X25" s="49">
        <v>9897.4</v>
      </c>
      <c r="Y25" s="49"/>
      <c r="Z25" s="49"/>
      <c r="AA25" s="49">
        <f>6083.5+15.6</f>
        <v>6099.1</v>
      </c>
      <c r="AB25" s="49"/>
      <c r="AC25" s="49"/>
      <c r="AD25" s="49">
        <v>4583.8</v>
      </c>
      <c r="AE25" s="49"/>
      <c r="AF25" s="49"/>
      <c r="AG25" s="49">
        <v>4270.1000000000004</v>
      </c>
      <c r="AH25" s="49"/>
      <c r="AI25" s="49"/>
      <c r="AJ25" s="49">
        <v>5071.2</v>
      </c>
      <c r="AK25" s="49"/>
      <c r="AL25" s="49"/>
      <c r="AM25" s="49">
        <v>4356.3</v>
      </c>
      <c r="AN25" s="49"/>
      <c r="AO25" s="49"/>
      <c r="AP25" s="49">
        <v>5162.8</v>
      </c>
      <c r="AQ25" s="49"/>
      <c r="AR25" s="49"/>
      <c r="AS25" s="245"/>
      <c r="AT25" s="295"/>
    </row>
    <row r="26" spans="1:46" s="2" customFormat="1" ht="22.5" customHeight="1">
      <c r="A26" s="302" t="s">
        <v>110</v>
      </c>
      <c r="B26" s="305" t="s">
        <v>109</v>
      </c>
      <c r="C26" s="234" t="s">
        <v>111</v>
      </c>
      <c r="D26" s="308" t="s">
        <v>112</v>
      </c>
      <c r="E26" s="5" t="s">
        <v>31</v>
      </c>
      <c r="F26" s="32">
        <f>F27+F28</f>
        <v>0</v>
      </c>
      <c r="G26" s="32">
        <f>G27+G28</f>
        <v>0</v>
      </c>
      <c r="H26" s="32">
        <v>0</v>
      </c>
      <c r="I26" s="49">
        <f>I27+I28</f>
        <v>0</v>
      </c>
      <c r="J26" s="49">
        <f>J27+J28</f>
        <v>0</v>
      </c>
      <c r="K26" s="49">
        <v>0</v>
      </c>
      <c r="L26" s="49">
        <f>L27+L28</f>
        <v>0</v>
      </c>
      <c r="M26" s="49">
        <f>M27+M28</f>
        <v>0</v>
      </c>
      <c r="N26" s="49">
        <v>0</v>
      </c>
      <c r="O26" s="49">
        <f>O27+O28</f>
        <v>0</v>
      </c>
      <c r="P26" s="49">
        <f>P27+P28</f>
        <v>0</v>
      </c>
      <c r="Q26" s="49">
        <v>0</v>
      </c>
      <c r="R26" s="49">
        <f>R27+R28</f>
        <v>0</v>
      </c>
      <c r="S26" s="49">
        <f>S27+S28</f>
        <v>0</v>
      </c>
      <c r="T26" s="49">
        <v>0</v>
      </c>
      <c r="U26" s="49">
        <f>U27+U28</f>
        <v>0</v>
      </c>
      <c r="V26" s="49">
        <f>V27+V28</f>
        <v>0</v>
      </c>
      <c r="W26" s="49">
        <v>0</v>
      </c>
      <c r="X26" s="49">
        <f>X27+X28</f>
        <v>0</v>
      </c>
      <c r="Y26" s="49">
        <f>Y27+Y28</f>
        <v>0</v>
      </c>
      <c r="Z26" s="49">
        <v>0</v>
      </c>
      <c r="AA26" s="49">
        <f>AA27+AA28</f>
        <v>0</v>
      </c>
      <c r="AB26" s="49">
        <f>AB27+AB28</f>
        <v>0</v>
      </c>
      <c r="AC26" s="49">
        <v>0</v>
      </c>
      <c r="AD26" s="49">
        <f>AD27+AD28</f>
        <v>0</v>
      </c>
      <c r="AE26" s="49">
        <f>AE27+AE28</f>
        <v>0</v>
      </c>
      <c r="AF26" s="49">
        <v>0</v>
      </c>
      <c r="AG26" s="49">
        <f>AG27+AG28</f>
        <v>0</v>
      </c>
      <c r="AH26" s="49">
        <f>AH27+AH28</f>
        <v>0</v>
      </c>
      <c r="AI26" s="49">
        <v>0</v>
      </c>
      <c r="AJ26" s="49">
        <f>AJ27+AJ28</f>
        <v>0</v>
      </c>
      <c r="AK26" s="49">
        <f>AK27+AK28</f>
        <v>0</v>
      </c>
      <c r="AL26" s="49">
        <v>0</v>
      </c>
      <c r="AM26" s="49">
        <f>AM27+AM28</f>
        <v>0</v>
      </c>
      <c r="AN26" s="49">
        <f>AN27+AN28</f>
        <v>0</v>
      </c>
      <c r="AO26" s="49">
        <v>0</v>
      </c>
      <c r="AP26" s="49">
        <f>AP27+AP28</f>
        <v>0</v>
      </c>
      <c r="AQ26" s="49">
        <f>AQ27+AQ28</f>
        <v>0</v>
      </c>
      <c r="AR26" s="49">
        <v>0</v>
      </c>
      <c r="AS26" s="258" t="s">
        <v>141</v>
      </c>
      <c r="AT26" s="243" t="s">
        <v>142</v>
      </c>
    </row>
    <row r="27" spans="1:46" s="2" customFormat="1" ht="30" customHeight="1">
      <c r="A27" s="303"/>
      <c r="B27" s="306"/>
      <c r="C27" s="235"/>
      <c r="D27" s="309"/>
      <c r="E27" s="4" t="s">
        <v>32</v>
      </c>
      <c r="F27" s="32">
        <f t="shared" ref="F27:G29" si="3">I27+L27+O27+R27+U27+X27+AA27+AD27+AG27+AJ27+AM27+AP27</f>
        <v>0</v>
      </c>
      <c r="G27" s="32">
        <f t="shared" si="3"/>
        <v>0</v>
      </c>
      <c r="H27" s="32"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259"/>
      <c r="AT27" s="244"/>
    </row>
    <row r="28" spans="1:46" s="2" customFormat="1" ht="30" customHeight="1">
      <c r="A28" s="303"/>
      <c r="B28" s="306"/>
      <c r="C28" s="235"/>
      <c r="D28" s="309"/>
      <c r="E28" s="4" t="s">
        <v>33</v>
      </c>
      <c r="F28" s="32">
        <f t="shared" si="3"/>
        <v>0</v>
      </c>
      <c r="G28" s="32">
        <f t="shared" si="3"/>
        <v>0</v>
      </c>
      <c r="H28" s="32"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259"/>
      <c r="AT28" s="244"/>
    </row>
    <row r="29" spans="1:46" s="2" customFormat="1" ht="30" customHeight="1">
      <c r="A29" s="304"/>
      <c r="B29" s="307"/>
      <c r="C29" s="236"/>
      <c r="D29" s="310"/>
      <c r="E29" s="4" t="s">
        <v>100</v>
      </c>
      <c r="F29" s="32">
        <f t="shared" si="3"/>
        <v>150000</v>
      </c>
      <c r="G29" s="32">
        <f t="shared" si="3"/>
        <v>0</v>
      </c>
      <c r="H29" s="32">
        <v>0</v>
      </c>
      <c r="I29" s="49"/>
      <c r="J29" s="49"/>
      <c r="K29" s="49"/>
      <c r="L29" s="49"/>
      <c r="M29" s="49"/>
      <c r="N29" s="49"/>
      <c r="O29" s="49">
        <v>60000</v>
      </c>
      <c r="P29" s="49"/>
      <c r="Q29" s="49"/>
      <c r="R29" s="49">
        <v>15000</v>
      </c>
      <c r="S29" s="49"/>
      <c r="T29" s="49"/>
      <c r="U29" s="49">
        <v>20000</v>
      </c>
      <c r="V29" s="49"/>
      <c r="W29" s="49"/>
      <c r="X29" s="49">
        <v>20000</v>
      </c>
      <c r="Y29" s="49"/>
      <c r="Z29" s="49"/>
      <c r="AA29" s="49">
        <v>35000</v>
      </c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260"/>
      <c r="AT29" s="245"/>
    </row>
    <row r="30" spans="1:46" s="2" customFormat="1" ht="22.5" customHeight="1">
      <c r="A30" s="302" t="s">
        <v>113</v>
      </c>
      <c r="B30" s="255" t="s">
        <v>114</v>
      </c>
      <c r="C30" s="226" t="s">
        <v>115</v>
      </c>
      <c r="D30" s="234" t="s">
        <v>112</v>
      </c>
      <c r="E30" s="5" t="s">
        <v>31</v>
      </c>
      <c r="F30" s="32">
        <f>F31+F32+F33</f>
        <v>0</v>
      </c>
      <c r="G30" s="32">
        <f>G31+G32+G33</f>
        <v>0</v>
      </c>
      <c r="H30" s="32">
        <v>0</v>
      </c>
      <c r="I30" s="78">
        <f>I31+I32+I33</f>
        <v>0</v>
      </c>
      <c r="J30" s="78">
        <f>J31+J32+J33</f>
        <v>0</v>
      </c>
      <c r="K30" s="78">
        <v>0</v>
      </c>
      <c r="L30" s="78">
        <f>L31+L32+L33</f>
        <v>0</v>
      </c>
      <c r="M30" s="78">
        <f>M31+M32+M33</f>
        <v>0</v>
      </c>
      <c r="N30" s="78">
        <v>0</v>
      </c>
      <c r="O30" s="78">
        <f>O31+O32+O33</f>
        <v>0</v>
      </c>
      <c r="P30" s="78">
        <f>P31+P32+P33</f>
        <v>0</v>
      </c>
      <c r="Q30" s="78">
        <v>0</v>
      </c>
      <c r="R30" s="78">
        <f>R31+R32+R33</f>
        <v>0</v>
      </c>
      <c r="S30" s="78">
        <f>S31+S32+S33</f>
        <v>0</v>
      </c>
      <c r="T30" s="78">
        <v>0</v>
      </c>
      <c r="U30" s="78">
        <f>U31+U32+U33</f>
        <v>0</v>
      </c>
      <c r="V30" s="78">
        <f>V31+V32+V33</f>
        <v>0</v>
      </c>
      <c r="W30" s="78">
        <v>0</v>
      </c>
      <c r="X30" s="78">
        <f>X31+X32+X33</f>
        <v>0</v>
      </c>
      <c r="Y30" s="78">
        <f>Y31+Y32+Y33</f>
        <v>0</v>
      </c>
      <c r="Z30" s="78">
        <v>0</v>
      </c>
      <c r="AA30" s="78">
        <f>AA31+AA32+AA33</f>
        <v>0</v>
      </c>
      <c r="AB30" s="78">
        <f>AB31+AB32+AB33</f>
        <v>0</v>
      </c>
      <c r="AC30" s="49">
        <v>0</v>
      </c>
      <c r="AD30" s="78">
        <f>AD31+AD32+AD33</f>
        <v>0</v>
      </c>
      <c r="AE30" s="78">
        <f>AE31+AE32+AE33</f>
        <v>0</v>
      </c>
      <c r="AF30" s="78">
        <v>0</v>
      </c>
      <c r="AG30" s="78">
        <f>AG31+AG32+AG33</f>
        <v>0</v>
      </c>
      <c r="AH30" s="78">
        <f>AH31+AH32+AH33</f>
        <v>0</v>
      </c>
      <c r="AI30" s="78">
        <v>0</v>
      </c>
      <c r="AJ30" s="78">
        <f>AJ31+AJ32+AJ33</f>
        <v>0</v>
      </c>
      <c r="AK30" s="78">
        <f>AK31+AK32+AK33</f>
        <v>0</v>
      </c>
      <c r="AL30" s="49">
        <v>0</v>
      </c>
      <c r="AM30" s="78">
        <f>AM31+AM32+AM33</f>
        <v>0</v>
      </c>
      <c r="AN30" s="78">
        <f>AN31+AN32+AN33</f>
        <v>0</v>
      </c>
      <c r="AO30" s="49">
        <v>0</v>
      </c>
      <c r="AP30" s="78">
        <f>AP31+AP32+AP33</f>
        <v>0</v>
      </c>
      <c r="AQ30" s="78">
        <f>AQ31+AQ32+AQ33</f>
        <v>0</v>
      </c>
      <c r="AR30" s="49">
        <v>0</v>
      </c>
      <c r="AS30" s="258"/>
      <c r="AT30" s="198"/>
    </row>
    <row r="31" spans="1:46" s="2" customFormat="1" ht="30" customHeight="1">
      <c r="A31" s="303"/>
      <c r="B31" s="256"/>
      <c r="C31" s="227"/>
      <c r="D31" s="235"/>
      <c r="E31" s="4" t="s">
        <v>32</v>
      </c>
      <c r="F31" s="32">
        <f t="shared" ref="F31:G33" si="4">I31+L31+O31+R31+U31+X31+AA31+AD31+AG31+AJ31+AM31+AP31</f>
        <v>0</v>
      </c>
      <c r="G31" s="32">
        <f t="shared" si="4"/>
        <v>0</v>
      </c>
      <c r="H31" s="32">
        <v>0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49"/>
      <c r="AB31" s="49"/>
      <c r="AC31" s="49"/>
      <c r="AD31" s="78"/>
      <c r="AE31" s="78"/>
      <c r="AF31" s="78"/>
      <c r="AG31" s="78"/>
      <c r="AH31" s="78"/>
      <c r="AI31" s="78"/>
      <c r="AJ31" s="49"/>
      <c r="AK31" s="49"/>
      <c r="AL31" s="49"/>
      <c r="AM31" s="49"/>
      <c r="AN31" s="49"/>
      <c r="AO31" s="49"/>
      <c r="AP31" s="49"/>
      <c r="AQ31" s="49"/>
      <c r="AR31" s="49"/>
      <c r="AS31" s="259"/>
      <c r="AT31" s="199"/>
    </row>
    <row r="32" spans="1:46" s="2" customFormat="1" ht="30" customHeight="1">
      <c r="A32" s="303"/>
      <c r="B32" s="256"/>
      <c r="C32" s="227"/>
      <c r="D32" s="235"/>
      <c r="E32" s="4" t="s">
        <v>33</v>
      </c>
      <c r="F32" s="32">
        <f t="shared" si="4"/>
        <v>0</v>
      </c>
      <c r="G32" s="32">
        <f t="shared" si="4"/>
        <v>0</v>
      </c>
      <c r="H32" s="32">
        <v>0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49"/>
      <c r="AB32" s="49"/>
      <c r="AC32" s="49"/>
      <c r="AD32" s="78"/>
      <c r="AE32" s="78"/>
      <c r="AF32" s="78"/>
      <c r="AG32" s="78"/>
      <c r="AH32" s="78"/>
      <c r="AI32" s="78"/>
      <c r="AJ32" s="49"/>
      <c r="AK32" s="49"/>
      <c r="AL32" s="49"/>
      <c r="AM32" s="49"/>
      <c r="AN32" s="49"/>
      <c r="AO32" s="49"/>
      <c r="AP32" s="49"/>
      <c r="AQ32" s="49"/>
      <c r="AR32" s="49"/>
      <c r="AS32" s="259"/>
      <c r="AT32" s="199"/>
    </row>
    <row r="33" spans="1:48" s="2" customFormat="1" ht="30" customHeight="1">
      <c r="A33" s="304"/>
      <c r="B33" s="257"/>
      <c r="C33" s="228"/>
      <c r="D33" s="236"/>
      <c r="E33" s="4" t="s">
        <v>100</v>
      </c>
      <c r="F33" s="32">
        <f t="shared" si="4"/>
        <v>0</v>
      </c>
      <c r="G33" s="32">
        <f t="shared" si="4"/>
        <v>0</v>
      </c>
      <c r="H33" s="32">
        <v>0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49"/>
      <c r="X33" s="78"/>
      <c r="Y33" s="78"/>
      <c r="Z33" s="78"/>
      <c r="AA33" s="49"/>
      <c r="AB33" s="49"/>
      <c r="AC33" s="49"/>
      <c r="AD33" s="78"/>
      <c r="AE33" s="78"/>
      <c r="AF33" s="78"/>
      <c r="AG33" s="78"/>
      <c r="AH33" s="78"/>
      <c r="AI33" s="78"/>
      <c r="AJ33" s="49"/>
      <c r="AK33" s="49"/>
      <c r="AL33" s="49"/>
      <c r="AM33" s="49"/>
      <c r="AN33" s="49"/>
      <c r="AO33" s="49"/>
      <c r="AP33" s="49"/>
      <c r="AQ33" s="49"/>
      <c r="AR33" s="49"/>
      <c r="AS33" s="260"/>
      <c r="AT33" s="200"/>
    </row>
    <row r="34" spans="1:48" s="2" customFormat="1" ht="21.75" customHeight="1">
      <c r="A34" s="95">
        <v>2</v>
      </c>
      <c r="B34" s="29" t="s">
        <v>122</v>
      </c>
      <c r="C34" s="311" t="s">
        <v>123</v>
      </c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3"/>
      <c r="AT34" s="25"/>
    </row>
    <row r="35" spans="1:48" s="2" customFormat="1" ht="21.75" customHeight="1">
      <c r="A35" s="95" t="s">
        <v>78</v>
      </c>
      <c r="B35" s="29" t="s">
        <v>126</v>
      </c>
      <c r="C35" s="289" t="s">
        <v>127</v>
      </c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1"/>
      <c r="AT35" s="25"/>
    </row>
    <row r="36" spans="1:48" s="2" customFormat="1" ht="66" customHeight="1">
      <c r="A36" s="96" t="s">
        <v>79</v>
      </c>
      <c r="B36" s="88" t="s">
        <v>58</v>
      </c>
      <c r="C36" s="97"/>
      <c r="D36" s="98"/>
      <c r="E36" s="89"/>
      <c r="F36" s="28"/>
      <c r="G36" s="28"/>
      <c r="H36" s="28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9"/>
      <c r="AT36" s="90"/>
      <c r="AU36" s="9"/>
      <c r="AV36" s="9"/>
    </row>
    <row r="37" spans="1:48" s="2" customFormat="1" ht="23.25" customHeight="1">
      <c r="A37" s="314" t="s">
        <v>117</v>
      </c>
      <c r="B37" s="223" t="s">
        <v>116</v>
      </c>
      <c r="C37" s="283" t="s">
        <v>59</v>
      </c>
      <c r="D37" s="286" t="s">
        <v>139</v>
      </c>
      <c r="E37" s="226" t="s">
        <v>38</v>
      </c>
      <c r="F37" s="229">
        <v>0</v>
      </c>
      <c r="G37" s="229">
        <v>0</v>
      </c>
      <c r="H37" s="229">
        <v>0</v>
      </c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7" t="s">
        <v>131</v>
      </c>
      <c r="AT37" s="232"/>
      <c r="AU37" s="233"/>
      <c r="AV37" s="9"/>
    </row>
    <row r="38" spans="1:48" s="2" customFormat="1" ht="23.25" customHeight="1">
      <c r="A38" s="314"/>
      <c r="B38" s="224"/>
      <c r="C38" s="284"/>
      <c r="D38" s="287"/>
      <c r="E38" s="227"/>
      <c r="F38" s="230"/>
      <c r="G38" s="230"/>
      <c r="H38" s="230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8"/>
      <c r="AT38" s="232"/>
      <c r="AU38" s="233"/>
      <c r="AV38" s="9"/>
    </row>
    <row r="39" spans="1:48" s="2" customFormat="1" ht="170.25" customHeight="1">
      <c r="A39" s="314"/>
      <c r="B39" s="225"/>
      <c r="C39" s="285"/>
      <c r="D39" s="288"/>
      <c r="E39" s="228"/>
      <c r="F39" s="231"/>
      <c r="G39" s="231"/>
      <c r="H39" s="231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9"/>
      <c r="AT39" s="232"/>
      <c r="AU39" s="233"/>
      <c r="AV39" s="9"/>
    </row>
    <row r="40" spans="1:48" s="2" customFormat="1" ht="37.5" customHeight="1">
      <c r="A40" s="314" t="s">
        <v>81</v>
      </c>
      <c r="B40" s="223" t="s">
        <v>118</v>
      </c>
      <c r="C40" s="283" t="s">
        <v>119</v>
      </c>
      <c r="D40" s="286" t="s">
        <v>139</v>
      </c>
      <c r="E40" s="226" t="s">
        <v>38</v>
      </c>
      <c r="F40" s="229">
        <v>0</v>
      </c>
      <c r="G40" s="229">
        <v>0</v>
      </c>
      <c r="H40" s="229">
        <v>0</v>
      </c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4" t="s">
        <v>132</v>
      </c>
      <c r="AT40" s="207"/>
      <c r="AU40" s="208"/>
      <c r="AV40" s="9"/>
    </row>
    <row r="41" spans="1:48" s="2" customFormat="1" ht="37.5" customHeight="1">
      <c r="A41" s="314"/>
      <c r="B41" s="224"/>
      <c r="C41" s="284"/>
      <c r="D41" s="287"/>
      <c r="E41" s="227"/>
      <c r="F41" s="230"/>
      <c r="G41" s="230"/>
      <c r="H41" s="230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5"/>
      <c r="AT41" s="207"/>
      <c r="AU41" s="208"/>
      <c r="AV41" s="9"/>
    </row>
    <row r="42" spans="1:48" s="2" customFormat="1" ht="29.25" customHeight="1">
      <c r="A42" s="314"/>
      <c r="B42" s="225"/>
      <c r="C42" s="285"/>
      <c r="D42" s="288"/>
      <c r="E42" s="228"/>
      <c r="F42" s="231"/>
      <c r="G42" s="231"/>
      <c r="H42" s="231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6"/>
      <c r="AT42" s="207"/>
      <c r="AU42" s="208"/>
      <c r="AV42" s="9"/>
    </row>
    <row r="43" spans="1:48" s="2" customFormat="1" ht="19.5" customHeight="1">
      <c r="A43" s="315"/>
      <c r="B43" s="318" t="s">
        <v>34</v>
      </c>
      <c r="C43" s="286"/>
      <c r="D43" s="321"/>
      <c r="E43" s="5" t="s">
        <v>31</v>
      </c>
      <c r="F43" s="32">
        <f>F44+F45+F46</f>
        <v>268938.8</v>
      </c>
      <c r="G43" s="32">
        <f>G44+G45+G46+G47</f>
        <v>24037.699999999997</v>
      </c>
      <c r="H43" s="32">
        <f>G43/F43*100</f>
        <v>8.9379814292322273</v>
      </c>
      <c r="I43" s="49">
        <f>I44+I45+I46</f>
        <v>1891.8</v>
      </c>
      <c r="J43" s="49">
        <f>J44+J45+J46</f>
        <v>1891.8</v>
      </c>
      <c r="K43" s="78">
        <f>J43/I43*100</f>
        <v>100</v>
      </c>
      <c r="L43" s="49">
        <f>L44+L45+L46</f>
        <v>11950.400000000001</v>
      </c>
      <c r="M43" s="49">
        <f>M44+M45+M46</f>
        <v>11364</v>
      </c>
      <c r="N43" s="78">
        <f>M43/L43*100</f>
        <v>95.093051278618276</v>
      </c>
      <c r="O43" s="49">
        <f>O44+O45+O46</f>
        <v>70195.399999999994</v>
      </c>
      <c r="P43" s="49">
        <f>P44+P45+P46</f>
        <v>10781.8</v>
      </c>
      <c r="Q43" s="78">
        <f>P43/O43*100</f>
        <v>15.359695934491436</v>
      </c>
      <c r="R43" s="49">
        <f>R44+R45+R46</f>
        <v>26244.799999999999</v>
      </c>
      <c r="S43" s="49">
        <f>S44+S45+S46</f>
        <v>0</v>
      </c>
      <c r="T43" s="78">
        <f>S43/R43*100</f>
        <v>0</v>
      </c>
      <c r="U43" s="49">
        <f>U44+U45+U46</f>
        <v>32213.8</v>
      </c>
      <c r="V43" s="49">
        <f>V44+V45+V46</f>
        <v>0</v>
      </c>
      <c r="W43" s="78">
        <f>V43/U43*100</f>
        <v>0</v>
      </c>
      <c r="X43" s="49">
        <f>X44+X45+X46</f>
        <v>34273.4</v>
      </c>
      <c r="Y43" s="49">
        <f>Y44+Y45+Y46</f>
        <v>0</v>
      </c>
      <c r="Z43" s="78">
        <f>Y43/X43*100</f>
        <v>0</v>
      </c>
      <c r="AA43" s="49">
        <f>AA44+AA45+AA46</f>
        <v>46033</v>
      </c>
      <c r="AB43" s="49">
        <f>AB44+AB45+AB46</f>
        <v>0</v>
      </c>
      <c r="AC43" s="78">
        <f>AB43/AA43*100</f>
        <v>0</v>
      </c>
      <c r="AD43" s="49">
        <f>AD44+AD45+AD46</f>
        <v>8906.1</v>
      </c>
      <c r="AE43" s="49">
        <f>AE44+AE45+AE46</f>
        <v>0</v>
      </c>
      <c r="AF43" s="78">
        <f>AE43/AD43*100</f>
        <v>0</v>
      </c>
      <c r="AG43" s="49">
        <f>AG44+AG45+AG46</f>
        <v>7295.4000000000005</v>
      </c>
      <c r="AH43" s="49">
        <f>AH44+AH45+AH46</f>
        <v>0</v>
      </c>
      <c r="AI43" s="78">
        <f>AH43/AG43*100</f>
        <v>0</v>
      </c>
      <c r="AJ43" s="49">
        <f>AJ44+AJ45+AJ46</f>
        <v>8921.5</v>
      </c>
      <c r="AK43" s="49">
        <f>AK44+AK45+AK46</f>
        <v>0</v>
      </c>
      <c r="AL43" s="78">
        <f>AK43/AJ43*100</f>
        <v>0</v>
      </c>
      <c r="AM43" s="49">
        <f>AM44+AM45+AM46</f>
        <v>8085.2000000000007</v>
      </c>
      <c r="AN43" s="49">
        <f>AN44+AN45+AN46</f>
        <v>0</v>
      </c>
      <c r="AO43" s="78">
        <f>AN43/AM43*100</f>
        <v>0</v>
      </c>
      <c r="AP43" s="49">
        <f>AP44+AP45+AP46</f>
        <v>12928</v>
      </c>
      <c r="AQ43" s="49">
        <f>AQ44+AQ45+AQ46</f>
        <v>0</v>
      </c>
      <c r="AR43" s="78">
        <f>AQ43/AP43*100</f>
        <v>0</v>
      </c>
      <c r="AS43" s="324"/>
      <c r="AT43" s="198"/>
    </row>
    <row r="44" spans="1:48" s="2" customFormat="1" ht="31.5">
      <c r="A44" s="316"/>
      <c r="B44" s="319"/>
      <c r="C44" s="287"/>
      <c r="D44" s="322"/>
      <c r="E44" s="86" t="s">
        <v>32</v>
      </c>
      <c r="F44" s="32">
        <f>I44+L44+O44+R44+U44+X44+AA44+AD44+AG44+AJ44+AM44+AP44</f>
        <v>1067.9000000000001</v>
      </c>
      <c r="G44" s="32">
        <f t="shared" ref="F44:G47" si="5">J44+M44+P44+S44+V44+Y44+AB44+AE44+AH44+AK44+AN44+AQ44</f>
        <v>264</v>
      </c>
      <c r="H44" s="32">
        <f>G44/F44*100</f>
        <v>24.721415862908511</v>
      </c>
      <c r="I44" s="78">
        <f>I18+I21+I24+I27+I31</f>
        <v>0</v>
      </c>
      <c r="J44" s="78">
        <f>J18+J21+J24+J27+J31</f>
        <v>0</v>
      </c>
      <c r="K44" s="78">
        <v>0</v>
      </c>
      <c r="L44" s="78">
        <f>L18+L21+L24+L27+L31</f>
        <v>0</v>
      </c>
      <c r="M44" s="78">
        <f>M18+M21+M24+M27+M31</f>
        <v>0</v>
      </c>
      <c r="N44" s="78">
        <v>0</v>
      </c>
      <c r="O44" s="78">
        <f>O18+O21+O24+O27+O31</f>
        <v>264</v>
      </c>
      <c r="P44" s="78">
        <f>P18+P21+P24+P27+P31</f>
        <v>264</v>
      </c>
      <c r="Q44" s="78">
        <f>P44/O44*100</f>
        <v>100</v>
      </c>
      <c r="R44" s="78">
        <f>R18+R21+R24+R27+R31</f>
        <v>0</v>
      </c>
      <c r="S44" s="78">
        <f>S18+S21+S24+S27+S31</f>
        <v>0</v>
      </c>
      <c r="T44" s="78">
        <v>0</v>
      </c>
      <c r="U44" s="78">
        <f>U18+U21+U24+U27+U31</f>
        <v>231</v>
      </c>
      <c r="V44" s="78">
        <f>V18+V21+V24+V27+V31</f>
        <v>0</v>
      </c>
      <c r="W44" s="78">
        <f>V44/U44*100</f>
        <v>0</v>
      </c>
      <c r="X44" s="78">
        <f>X18+X21+X24+X27+X31</f>
        <v>0</v>
      </c>
      <c r="Y44" s="78">
        <f>Y18+Y21+Y24+Y27+Y31</f>
        <v>0</v>
      </c>
      <c r="Z44" s="78">
        <v>0</v>
      </c>
      <c r="AA44" s="78">
        <f>AA18+AA21+AA24+AA27+AA31</f>
        <v>572.9</v>
      </c>
      <c r="AB44" s="78">
        <f>AB18+AB21+AB24+AB27+AB31</f>
        <v>0</v>
      </c>
      <c r="AC44" s="78">
        <f>AB44/AA44*100</f>
        <v>0</v>
      </c>
      <c r="AD44" s="78">
        <f>AD18+AD21+AD24+AD27+AD31</f>
        <v>0</v>
      </c>
      <c r="AE44" s="78">
        <f>AE18+AE21+AE24+AE27+AE31</f>
        <v>0</v>
      </c>
      <c r="AF44" s="78">
        <v>0</v>
      </c>
      <c r="AG44" s="78">
        <f>AG18+AG21+AG24+AG27+AG31</f>
        <v>0</v>
      </c>
      <c r="AH44" s="78">
        <f>AH18+AH21+AH24+AH27+AH31</f>
        <v>0</v>
      </c>
      <c r="AI44" s="78">
        <v>0</v>
      </c>
      <c r="AJ44" s="78">
        <f>AJ18+AJ21+AJ24+AJ27+AJ31</f>
        <v>0</v>
      </c>
      <c r="AK44" s="78">
        <f>AK18+AK21+AK24+AK27+AK31</f>
        <v>0</v>
      </c>
      <c r="AL44" s="78">
        <v>0</v>
      </c>
      <c r="AM44" s="78">
        <f>AM18+AM21+AM24+AM27+AM31</f>
        <v>0</v>
      </c>
      <c r="AN44" s="78">
        <f>AN18+AN21+AN24+AN27+AN31</f>
        <v>0</v>
      </c>
      <c r="AO44" s="78">
        <v>0</v>
      </c>
      <c r="AP44" s="78">
        <f>AP18+AP21+AP24+AP27+AP31</f>
        <v>0</v>
      </c>
      <c r="AQ44" s="78">
        <f>AQ18+AQ21+AQ24+AQ27+AQ31</f>
        <v>0</v>
      </c>
      <c r="AR44" s="78">
        <v>0</v>
      </c>
      <c r="AS44" s="325"/>
      <c r="AT44" s="199"/>
    </row>
    <row r="45" spans="1:48" s="2" customFormat="1" ht="51" customHeight="1">
      <c r="A45" s="316"/>
      <c r="B45" s="319"/>
      <c r="C45" s="287"/>
      <c r="D45" s="322"/>
      <c r="E45" s="86" t="s">
        <v>33</v>
      </c>
      <c r="F45" s="32">
        <f>I45+L45+O45+R45+U45+X45+AA45+AD45+AG45+AJ45+AM45+AP45</f>
        <v>117870.9</v>
      </c>
      <c r="G45" s="32">
        <f>J45+M45+P45+S45+V45+Y45+AB45+AE45+AH45+AK45+AN45+AQ45+0.1</f>
        <v>23773.699999999997</v>
      </c>
      <c r="H45" s="32">
        <f>G45/F45*100</f>
        <v>20.169269938551412</v>
      </c>
      <c r="I45" s="78">
        <f>I19+I22+I25+I28+I32</f>
        <v>1891.8</v>
      </c>
      <c r="J45" s="78">
        <f>J19+J22+J25+J28+J32</f>
        <v>1891.8</v>
      </c>
      <c r="K45" s="78">
        <f>J45/I45*100</f>
        <v>100</v>
      </c>
      <c r="L45" s="78">
        <f>L19+L22+L25+L28+L32</f>
        <v>11950.400000000001</v>
      </c>
      <c r="M45" s="78">
        <f>M19+M22+M25+M28+M32</f>
        <v>11364</v>
      </c>
      <c r="N45" s="78">
        <f>M45/L45*100</f>
        <v>95.093051278618276</v>
      </c>
      <c r="O45" s="78">
        <f>O19+O22+O25+O28+O32</f>
        <v>9931.4</v>
      </c>
      <c r="P45" s="78">
        <f>P19+P22+P25+P28+P32</f>
        <v>10517.8</v>
      </c>
      <c r="Q45" s="78">
        <f>P45/O45*100</f>
        <v>105.90450490363897</v>
      </c>
      <c r="R45" s="78">
        <f>R19+R22+R25+R28+R32</f>
        <v>11244.8</v>
      </c>
      <c r="S45" s="78">
        <f>S19+S22+S25+S28+S32</f>
        <v>0</v>
      </c>
      <c r="T45" s="78">
        <f>S45/R45*100</f>
        <v>0</v>
      </c>
      <c r="U45" s="78">
        <f>U19+U22+U25+U28+U32</f>
        <v>11982.8</v>
      </c>
      <c r="V45" s="78">
        <f>V19+V22+V25+V28+V32</f>
        <v>0</v>
      </c>
      <c r="W45" s="78">
        <f>V45/U45*100</f>
        <v>0</v>
      </c>
      <c r="X45" s="78">
        <f>X19+X22+X25+X28+X32</f>
        <v>14273.4</v>
      </c>
      <c r="Y45" s="78">
        <f>Y19+Y22+Y25+Y28+Y32</f>
        <v>0</v>
      </c>
      <c r="Z45" s="78">
        <f>Y45/X45*100</f>
        <v>0</v>
      </c>
      <c r="AA45" s="78">
        <f>AA19+AA22+AA25+AA28+AA32</f>
        <v>10460.1</v>
      </c>
      <c r="AB45" s="78">
        <f>AB19+AB22+AB25+AB28+AB32</f>
        <v>0</v>
      </c>
      <c r="AC45" s="78">
        <f>AB45/AA45*100</f>
        <v>0</v>
      </c>
      <c r="AD45" s="78">
        <f>AD19+AD22+AD25+AD28+AD32</f>
        <v>8906.1</v>
      </c>
      <c r="AE45" s="78">
        <f>AE19+AE22+AE25+AE28+AE32</f>
        <v>0</v>
      </c>
      <c r="AF45" s="78">
        <f>AE45/AD45*100</f>
        <v>0</v>
      </c>
      <c r="AG45" s="78">
        <f>AG19+AG22+AG25+AG28+AG32</f>
        <v>7295.4000000000005</v>
      </c>
      <c r="AH45" s="78">
        <f>AH19+AH22+AH25+AH28+AH32</f>
        <v>0</v>
      </c>
      <c r="AI45" s="78">
        <f>AH45/AG45*100</f>
        <v>0</v>
      </c>
      <c r="AJ45" s="78">
        <f>AJ19+AJ22+AJ25+AJ28+AJ32</f>
        <v>8921.5</v>
      </c>
      <c r="AK45" s="78">
        <f>AK19+AK22+AK25+AK28+AK32</f>
        <v>0</v>
      </c>
      <c r="AL45" s="78">
        <f>AK45/AJ45*100</f>
        <v>0</v>
      </c>
      <c r="AM45" s="78">
        <f>AM19+AM22+AM25+AM28+AM32</f>
        <v>8085.2000000000007</v>
      </c>
      <c r="AN45" s="78">
        <f>AN19+AN22+AN25+AN28+AN32</f>
        <v>0</v>
      </c>
      <c r="AO45" s="78">
        <f>AN45/AM45*100</f>
        <v>0</v>
      </c>
      <c r="AP45" s="78">
        <f>AP19+AP22+AP25+AP28+AP32</f>
        <v>12928</v>
      </c>
      <c r="AQ45" s="78">
        <f>AQ19+AQ22+AQ25+AQ28+AQ32</f>
        <v>0</v>
      </c>
      <c r="AR45" s="78">
        <f>AQ45/AP45*100</f>
        <v>0</v>
      </c>
      <c r="AS45" s="326"/>
      <c r="AT45" s="200"/>
    </row>
    <row r="46" spans="1:48" s="2" customFormat="1" ht="40.5" customHeight="1">
      <c r="A46" s="316"/>
      <c r="B46" s="319"/>
      <c r="C46" s="287"/>
      <c r="D46" s="322"/>
      <c r="E46" s="86" t="s">
        <v>100</v>
      </c>
      <c r="F46" s="32">
        <f t="shared" si="5"/>
        <v>150000</v>
      </c>
      <c r="G46" s="32">
        <f t="shared" si="5"/>
        <v>0</v>
      </c>
      <c r="H46" s="32">
        <v>0</v>
      </c>
      <c r="I46" s="78">
        <f>I33</f>
        <v>0</v>
      </c>
      <c r="J46" s="78">
        <f>J33</f>
        <v>0</v>
      </c>
      <c r="K46" s="78">
        <v>0</v>
      </c>
      <c r="L46" s="78">
        <f>L33</f>
        <v>0</v>
      </c>
      <c r="M46" s="78">
        <f>M33</f>
        <v>0</v>
      </c>
      <c r="N46" s="78">
        <v>0</v>
      </c>
      <c r="O46" s="78">
        <f>O29</f>
        <v>60000</v>
      </c>
      <c r="P46" s="78">
        <f>P29</f>
        <v>0</v>
      </c>
      <c r="Q46" s="78">
        <v>0</v>
      </c>
      <c r="R46" s="78">
        <f>R29</f>
        <v>15000</v>
      </c>
      <c r="S46" s="78">
        <f>S29</f>
        <v>0</v>
      </c>
      <c r="T46" s="78">
        <v>0</v>
      </c>
      <c r="U46" s="78">
        <f>U29</f>
        <v>20000</v>
      </c>
      <c r="V46" s="78">
        <f>V29</f>
        <v>0</v>
      </c>
      <c r="W46" s="78">
        <v>0</v>
      </c>
      <c r="X46" s="78">
        <f>X29</f>
        <v>20000</v>
      </c>
      <c r="Y46" s="78">
        <f>Y29</f>
        <v>0</v>
      </c>
      <c r="Z46" s="78">
        <v>0</v>
      </c>
      <c r="AA46" s="78">
        <f>AA29</f>
        <v>35000</v>
      </c>
      <c r="AB46" s="78">
        <f>AB29</f>
        <v>0</v>
      </c>
      <c r="AC46" s="78">
        <v>0</v>
      </c>
      <c r="AD46" s="78">
        <f>AD29</f>
        <v>0</v>
      </c>
      <c r="AE46" s="78">
        <f>AE29</f>
        <v>0</v>
      </c>
      <c r="AF46" s="78">
        <v>0</v>
      </c>
      <c r="AG46" s="78">
        <f>AG33</f>
        <v>0</v>
      </c>
      <c r="AH46" s="78">
        <f>AH33</f>
        <v>0</v>
      </c>
      <c r="AI46" s="78">
        <v>0</v>
      </c>
      <c r="AJ46" s="78">
        <f>AJ33</f>
        <v>0</v>
      </c>
      <c r="AK46" s="78">
        <f>AK33</f>
        <v>0</v>
      </c>
      <c r="AL46" s="78">
        <v>0</v>
      </c>
      <c r="AM46" s="78">
        <f>AM33</f>
        <v>0</v>
      </c>
      <c r="AN46" s="78">
        <f>AN33</f>
        <v>0</v>
      </c>
      <c r="AO46" s="78">
        <v>0</v>
      </c>
      <c r="AP46" s="78">
        <f>AP33</f>
        <v>0</v>
      </c>
      <c r="AQ46" s="78">
        <f>AQ33</f>
        <v>0</v>
      </c>
      <c r="AR46" s="78">
        <v>0</v>
      </c>
      <c r="AS46" s="100"/>
      <c r="AT46" s="76"/>
    </row>
    <row r="47" spans="1:48" s="2" customFormat="1" ht="89.25" customHeight="1">
      <c r="A47" s="317"/>
      <c r="B47" s="320"/>
      <c r="C47" s="288"/>
      <c r="D47" s="323"/>
      <c r="E47" s="86" t="s">
        <v>101</v>
      </c>
      <c r="F47" s="32">
        <f t="shared" si="5"/>
        <v>0</v>
      </c>
      <c r="G47" s="32">
        <f t="shared" si="5"/>
        <v>0</v>
      </c>
      <c r="H47" s="32">
        <v>0</v>
      </c>
      <c r="I47" s="101"/>
      <c r="J47" s="101"/>
      <c r="K47" s="78">
        <v>0</v>
      </c>
      <c r="L47" s="101"/>
      <c r="M47" s="101"/>
      <c r="N47" s="101"/>
      <c r="O47" s="101"/>
      <c r="P47" s="101"/>
      <c r="Q47" s="101"/>
      <c r="R47" s="101"/>
      <c r="S47" s="78"/>
      <c r="T47" s="101"/>
      <c r="U47" s="101"/>
      <c r="V47" s="101"/>
      <c r="W47" s="101"/>
      <c r="X47" s="101"/>
      <c r="Y47" s="101"/>
      <c r="Z47" s="101"/>
      <c r="AA47" s="101"/>
      <c r="AB47" s="102"/>
      <c r="AC47" s="103"/>
      <c r="AD47" s="103"/>
      <c r="AE47" s="102"/>
      <c r="AF47" s="103"/>
      <c r="AG47" s="103"/>
      <c r="AH47" s="102"/>
      <c r="AI47" s="101"/>
      <c r="AJ47" s="85"/>
      <c r="AK47" s="85"/>
      <c r="AL47" s="85"/>
      <c r="AM47" s="85"/>
      <c r="AN47" s="85"/>
      <c r="AO47" s="85"/>
      <c r="AP47" s="85"/>
      <c r="AQ47" s="85"/>
      <c r="AR47" s="85"/>
      <c r="AS47" s="101"/>
      <c r="AT47" s="84"/>
    </row>
    <row r="48" spans="1:48" s="2" customFormat="1" ht="12.75">
      <c r="B48" s="3"/>
      <c r="C48" s="3"/>
      <c r="D48" s="3"/>
      <c r="I48" s="57"/>
      <c r="AJ48" s="56"/>
      <c r="AK48" s="56"/>
      <c r="AL48" s="56"/>
      <c r="AM48" s="56"/>
      <c r="AN48" s="56"/>
      <c r="AO48" s="56"/>
      <c r="AP48" s="56"/>
      <c r="AQ48" s="56"/>
      <c r="AR48" s="56"/>
    </row>
    <row r="49" spans="1:46" s="2" customFormat="1" ht="15.75">
      <c r="A49" s="40" t="s">
        <v>27</v>
      </c>
      <c r="B49" s="41"/>
      <c r="C49" s="41"/>
      <c r="D49" s="41"/>
      <c r="E49" s="40"/>
      <c r="F49" s="40"/>
      <c r="G49" s="59"/>
      <c r="H49" s="40"/>
      <c r="I49" s="40" t="s">
        <v>94</v>
      </c>
      <c r="J49" s="40"/>
      <c r="K49" s="40"/>
      <c r="L49" s="57"/>
      <c r="M49" s="40"/>
      <c r="O49" s="57"/>
      <c r="R49" s="57"/>
      <c r="U49" s="57"/>
      <c r="X49" s="57"/>
      <c r="AA49" s="57"/>
      <c r="AD49" s="57"/>
      <c r="AF49" s="87"/>
      <c r="AG49" s="57"/>
      <c r="AJ49" s="57"/>
      <c r="AK49" s="57"/>
      <c r="AL49" s="56"/>
      <c r="AM49" s="57"/>
      <c r="AN49" s="56"/>
      <c r="AO49" s="56"/>
      <c r="AP49" s="57"/>
      <c r="AQ49" s="56"/>
      <c r="AR49" s="57"/>
    </row>
    <row r="50" spans="1:46" s="2" customFormat="1" ht="15.75">
      <c r="A50" s="40" t="s">
        <v>28</v>
      </c>
      <c r="B50" s="41"/>
      <c r="C50" s="41"/>
      <c r="D50" s="41"/>
      <c r="E50" s="40"/>
      <c r="F50" s="40"/>
      <c r="G50" s="59"/>
      <c r="H50" s="40"/>
      <c r="I50" s="40" t="s">
        <v>95</v>
      </c>
      <c r="J50" s="40"/>
      <c r="K50" s="40"/>
      <c r="L50" s="40"/>
      <c r="M50" s="59"/>
      <c r="R50" s="44"/>
      <c r="S50" s="44"/>
      <c r="AA50" s="44"/>
      <c r="AB50" s="44"/>
      <c r="AH50" s="44"/>
      <c r="AJ50" s="57"/>
      <c r="AK50" s="56"/>
      <c r="AL50" s="56"/>
      <c r="AM50" s="57"/>
      <c r="AN50" s="56"/>
      <c r="AO50" s="56"/>
      <c r="AP50" s="56"/>
      <c r="AQ50" s="56"/>
      <c r="AR50" s="56"/>
    </row>
    <row r="51" spans="1:46" s="2" customFormat="1" ht="15.75">
      <c r="A51" s="40" t="s">
        <v>52</v>
      </c>
      <c r="B51" s="41"/>
      <c r="C51" s="41"/>
      <c r="D51" s="41"/>
      <c r="E51" s="40"/>
      <c r="F51" s="59"/>
      <c r="G51" s="59"/>
      <c r="H51" s="40"/>
      <c r="I51" s="40" t="s">
        <v>29</v>
      </c>
      <c r="J51" s="40"/>
      <c r="K51" s="40"/>
      <c r="L51" s="40"/>
      <c r="M51" s="59"/>
      <c r="N51" s="44"/>
      <c r="O51" s="44"/>
      <c r="R51" s="44"/>
      <c r="AA51" s="44"/>
      <c r="AJ51" s="57"/>
      <c r="AK51" s="56"/>
      <c r="AL51" s="56"/>
      <c r="AM51" s="56"/>
      <c r="AN51" s="56"/>
      <c r="AO51" s="56"/>
      <c r="AP51" s="56"/>
      <c r="AQ51" s="56"/>
      <c r="AR51" s="56"/>
    </row>
    <row r="52" spans="1:46" s="2" customFormat="1" ht="15.75">
      <c r="A52" s="40" t="s">
        <v>53</v>
      </c>
      <c r="B52" s="41"/>
      <c r="C52" s="41"/>
      <c r="D52" s="41"/>
      <c r="E52" s="40"/>
      <c r="F52" s="40"/>
      <c r="G52" s="40"/>
      <c r="H52" s="40"/>
      <c r="I52" s="40"/>
      <c r="J52" s="40"/>
      <c r="K52" s="40"/>
      <c r="L52" s="40"/>
      <c r="M52" s="40"/>
      <c r="N52" s="77"/>
      <c r="O52" s="44"/>
      <c r="AH52" s="44"/>
      <c r="AJ52" s="56"/>
      <c r="AK52" s="56"/>
      <c r="AL52" s="56"/>
      <c r="AM52" s="57"/>
      <c r="AN52" s="56"/>
      <c r="AO52" s="56"/>
      <c r="AP52" s="56"/>
      <c r="AQ52" s="56"/>
      <c r="AR52" s="56"/>
    </row>
    <row r="53" spans="1:46" s="2" customFormat="1" ht="15.75">
      <c r="A53" s="42"/>
      <c r="B53" s="43"/>
      <c r="C53" s="41" t="s">
        <v>54</v>
      </c>
      <c r="D53" s="41"/>
      <c r="E53" s="40"/>
      <c r="F53" s="40"/>
      <c r="G53" s="40"/>
      <c r="H53" s="40"/>
      <c r="I53" s="42"/>
      <c r="J53" s="42"/>
      <c r="K53" s="42"/>
      <c r="L53" s="42"/>
      <c r="M53" s="59"/>
      <c r="N53" s="44"/>
      <c r="AH53" s="44"/>
      <c r="AJ53" s="56"/>
      <c r="AK53" s="56"/>
      <c r="AL53" s="56"/>
      <c r="AM53" s="56"/>
      <c r="AN53" s="56"/>
      <c r="AO53" s="56"/>
      <c r="AP53" s="56"/>
      <c r="AQ53" s="56"/>
      <c r="AR53" s="56"/>
    </row>
    <row r="54" spans="1:46" s="2" customFormat="1" ht="15.75">
      <c r="A54" s="40" t="s">
        <v>102</v>
      </c>
      <c r="B54" s="41"/>
      <c r="C54" s="41"/>
      <c r="D54" s="41"/>
      <c r="E54" s="40"/>
      <c r="F54" s="40"/>
      <c r="G54" s="40"/>
      <c r="H54" s="40"/>
      <c r="I54" s="40" t="s">
        <v>128</v>
      </c>
      <c r="J54" s="41"/>
      <c r="K54" s="40"/>
      <c r="L54" s="40"/>
      <c r="M54" s="40"/>
      <c r="N54" s="44"/>
      <c r="AJ54" s="56"/>
      <c r="AK54" s="56"/>
      <c r="AL54" s="56"/>
      <c r="AM54" s="56"/>
      <c r="AN54" s="56"/>
      <c r="AO54" s="56"/>
      <c r="AP54" s="56"/>
      <c r="AQ54" s="56"/>
      <c r="AR54" s="56"/>
    </row>
    <row r="55" spans="1:46" s="2" customFormat="1" ht="15.75">
      <c r="A55" s="40"/>
      <c r="B55" s="41"/>
      <c r="C55" s="41"/>
      <c r="D55" s="41"/>
      <c r="E55" s="40"/>
      <c r="F55" s="40"/>
      <c r="G55" s="40"/>
      <c r="H55" s="40"/>
      <c r="I55" s="40"/>
      <c r="J55" s="40"/>
      <c r="K55" s="40"/>
      <c r="L55" s="40"/>
      <c r="M55" s="40"/>
      <c r="AJ55" s="56"/>
      <c r="AK55" s="56"/>
      <c r="AL55" s="56"/>
      <c r="AM55" s="56"/>
      <c r="AN55" s="56"/>
      <c r="AO55" s="56"/>
      <c r="AP55" s="56"/>
      <c r="AQ55" s="56"/>
      <c r="AR55" s="56"/>
    </row>
    <row r="56" spans="1:46" s="2" customFormat="1" ht="12.75">
      <c r="A56" s="38"/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AJ56" s="56"/>
      <c r="AK56" s="56"/>
      <c r="AL56" s="56"/>
      <c r="AM56" s="56"/>
      <c r="AN56" s="56"/>
      <c r="AO56" s="56"/>
      <c r="AP56" s="56"/>
      <c r="AQ56" s="56"/>
      <c r="AR56" s="56"/>
    </row>
    <row r="57" spans="1:46" s="2" customFormat="1" ht="12.75">
      <c r="A57" s="38" t="s">
        <v>133</v>
      </c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AJ57" s="56"/>
      <c r="AK57" s="56"/>
      <c r="AL57" s="56"/>
      <c r="AM57" s="56"/>
      <c r="AN57" s="56"/>
      <c r="AO57" s="56"/>
      <c r="AP57" s="56"/>
      <c r="AQ57" s="56"/>
      <c r="AR57" s="56"/>
    </row>
    <row r="58" spans="1:46" s="2" customFormat="1" ht="12.75">
      <c r="A58" s="110" t="s">
        <v>55</v>
      </c>
      <c r="B58" s="39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AJ58" s="56"/>
      <c r="AK58" s="56"/>
      <c r="AL58" s="56"/>
      <c r="AM58" s="56"/>
      <c r="AN58" s="56"/>
      <c r="AO58" s="56"/>
      <c r="AP58" s="56"/>
      <c r="AQ58" s="56"/>
      <c r="AR58" s="56"/>
    </row>
    <row r="59" spans="1:46" s="63" customFormat="1" ht="12.75">
      <c r="A59" s="110" t="s">
        <v>29</v>
      </c>
      <c r="B59" s="61"/>
      <c r="C59" s="61"/>
      <c r="D59" s="61"/>
      <c r="E59" s="60"/>
      <c r="F59" s="60"/>
      <c r="G59" s="60"/>
      <c r="H59" s="60"/>
      <c r="I59" s="60"/>
      <c r="J59" s="62"/>
      <c r="K59" s="60"/>
      <c r="L59" s="60"/>
      <c r="M59" s="60"/>
      <c r="R59" s="64"/>
      <c r="AB59" s="64"/>
      <c r="AG59" s="2"/>
      <c r="AJ59" s="56"/>
      <c r="AK59" s="56"/>
      <c r="AL59" s="57"/>
      <c r="AM59" s="56"/>
      <c r="AN59" s="56"/>
      <c r="AO59" s="56"/>
      <c r="AP59" s="56"/>
      <c r="AQ59" s="56"/>
      <c r="AR59" s="56"/>
    </row>
    <row r="60" spans="1:46" s="2" customFormat="1" ht="12.75">
      <c r="A60" s="110" t="s">
        <v>134</v>
      </c>
      <c r="B60" s="39"/>
      <c r="C60" s="39"/>
      <c r="D60" s="39"/>
      <c r="E60" s="38"/>
      <c r="F60" s="38"/>
      <c r="G60" s="38"/>
      <c r="H60" s="38"/>
      <c r="I60" s="38"/>
      <c r="J60" s="38"/>
      <c r="K60" s="38"/>
      <c r="L60" s="38"/>
      <c r="M60" s="38"/>
      <c r="AG60" s="63"/>
      <c r="AJ60" s="56"/>
      <c r="AK60" s="56"/>
      <c r="AL60" s="56"/>
      <c r="AM60" s="56"/>
      <c r="AN60" s="56"/>
      <c r="AO60" s="56"/>
      <c r="AP60" s="56"/>
      <c r="AQ60" s="56"/>
      <c r="AR60" s="56"/>
    </row>
    <row r="61" spans="1:46" s="2" customFormat="1" ht="12.75">
      <c r="A61" s="38" t="s">
        <v>135</v>
      </c>
      <c r="B61" s="39"/>
      <c r="C61" s="39"/>
      <c r="D61" s="39"/>
      <c r="E61" s="38"/>
      <c r="F61" s="38"/>
      <c r="G61" s="38"/>
      <c r="H61" s="38"/>
      <c r="I61" s="38"/>
      <c r="J61" s="38"/>
      <c r="K61" s="38"/>
      <c r="L61" s="38"/>
      <c r="M61" s="38"/>
      <c r="AJ61" s="56"/>
      <c r="AK61" s="56"/>
      <c r="AL61" s="56"/>
      <c r="AM61" s="56"/>
      <c r="AN61" s="56"/>
      <c r="AO61" s="56"/>
      <c r="AP61" s="56"/>
      <c r="AQ61" s="56"/>
      <c r="AR61" s="56"/>
    </row>
    <row r="62" spans="1:46" s="2" customFormat="1" ht="12.75">
      <c r="A62" s="38" t="s">
        <v>53</v>
      </c>
      <c r="B62" s="39"/>
      <c r="C62" s="3"/>
      <c r="D62" s="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</row>
    <row r="63" spans="1:46" s="2" customFormat="1" ht="12.75">
      <c r="A63" s="38" t="s">
        <v>136</v>
      </c>
      <c r="B63" s="39"/>
      <c r="C63" s="3"/>
      <c r="D63" s="3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</row>
    <row r="64" spans="1:46" s="2" customFormat="1" ht="12.75">
      <c r="B64" s="3"/>
      <c r="C64" s="3"/>
      <c r="D64" s="3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</row>
    <row r="65" spans="2:46" s="2" customFormat="1" ht="12.75">
      <c r="B65" s="3"/>
      <c r="C65" s="3"/>
      <c r="D65" s="3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</row>
    <row r="66" spans="2:46" s="2" customFormat="1" ht="12.75">
      <c r="B66" s="3"/>
      <c r="C66" s="3"/>
      <c r="D66" s="3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</row>
    <row r="67" spans="2:46" s="2" customFormat="1" ht="12.75">
      <c r="B67" s="3"/>
      <c r="C67" s="3"/>
      <c r="D67" s="3"/>
      <c r="AG67" s="44"/>
      <c r="AJ67" s="56"/>
      <c r="AK67" s="56"/>
      <c r="AL67" s="56"/>
      <c r="AM67" s="56"/>
      <c r="AN67" s="56"/>
      <c r="AO67" s="56"/>
      <c r="AP67" s="56"/>
      <c r="AQ67" s="56"/>
      <c r="AR67" s="56"/>
    </row>
    <row r="68" spans="2:46" s="2" customFormat="1" ht="12.75">
      <c r="B68" s="3"/>
      <c r="C68" s="3"/>
      <c r="D68" s="3"/>
      <c r="AJ68" s="56"/>
      <c r="AK68" s="56"/>
      <c r="AL68" s="56"/>
      <c r="AM68" s="56"/>
      <c r="AN68" s="56"/>
      <c r="AO68" s="56"/>
      <c r="AP68" s="56"/>
      <c r="AQ68" s="56"/>
      <c r="AR68" s="56"/>
    </row>
    <row r="69" spans="2:46" s="2" customFormat="1" ht="12.75">
      <c r="B69" s="3"/>
      <c r="C69" s="3"/>
      <c r="D69" s="3"/>
      <c r="AJ69" s="56"/>
      <c r="AK69" s="56"/>
      <c r="AL69" s="56"/>
      <c r="AM69" s="56"/>
      <c r="AN69" s="56"/>
      <c r="AO69" s="56"/>
      <c r="AP69" s="56"/>
      <c r="AQ69" s="56"/>
      <c r="AR69" s="56"/>
    </row>
    <row r="70" spans="2:46" s="2" customFormat="1" ht="12.75">
      <c r="B70" s="3"/>
      <c r="C70" s="3"/>
      <c r="D70" s="3"/>
      <c r="AJ70" s="56"/>
      <c r="AK70" s="56"/>
      <c r="AL70" s="56"/>
      <c r="AM70" s="56"/>
      <c r="AN70" s="56"/>
      <c r="AO70" s="56"/>
      <c r="AP70" s="56"/>
      <c r="AQ70" s="56"/>
      <c r="AR70" s="56"/>
    </row>
    <row r="71" spans="2:46" s="2" customFormat="1" ht="12.75">
      <c r="B71" s="3"/>
      <c r="C71" s="3"/>
      <c r="D71" s="3"/>
      <c r="AJ71" s="56"/>
      <c r="AK71" s="56"/>
      <c r="AL71" s="56"/>
      <c r="AM71" s="56"/>
      <c r="AN71" s="56"/>
      <c r="AO71" s="56"/>
      <c r="AP71" s="56"/>
      <c r="AQ71" s="56"/>
      <c r="AR71" s="56"/>
    </row>
    <row r="72" spans="2:46" s="2" customFormat="1" ht="12.75">
      <c r="B72" s="3"/>
      <c r="C72" s="3"/>
      <c r="D72" s="3"/>
      <c r="AJ72" s="56"/>
      <c r="AK72" s="56"/>
      <c r="AL72" s="56"/>
      <c r="AM72" s="56"/>
      <c r="AN72" s="56"/>
      <c r="AO72" s="56"/>
      <c r="AP72" s="56"/>
      <c r="AQ72" s="56"/>
      <c r="AR72" s="56"/>
    </row>
    <row r="73" spans="2:46" s="2" customFormat="1" ht="12.75">
      <c r="B73" s="3"/>
      <c r="C73" s="3"/>
      <c r="D73" s="3"/>
      <c r="AJ73" s="56"/>
      <c r="AK73" s="56"/>
      <c r="AL73" s="56"/>
      <c r="AM73" s="56"/>
      <c r="AN73" s="56"/>
      <c r="AO73" s="56"/>
      <c r="AP73" s="56"/>
      <c r="AQ73" s="56"/>
      <c r="AR73" s="56"/>
    </row>
    <row r="74" spans="2:46" s="2" customFormat="1" ht="12.75">
      <c r="B74" s="3"/>
      <c r="C74" s="3"/>
      <c r="D74" s="3"/>
      <c r="AJ74" s="56"/>
      <c r="AK74" s="56"/>
      <c r="AL74" s="56"/>
      <c r="AM74" s="56"/>
      <c r="AN74" s="56"/>
      <c r="AO74" s="56"/>
      <c r="AP74" s="56"/>
      <c r="AQ74" s="56"/>
      <c r="AR74" s="56"/>
    </row>
    <row r="75" spans="2:46" s="2" customFormat="1" ht="12.75">
      <c r="B75" s="3"/>
      <c r="C75" s="3"/>
      <c r="D75" s="3"/>
      <c r="AJ75" s="56"/>
      <c r="AK75" s="56"/>
      <c r="AL75" s="56"/>
      <c r="AM75" s="56"/>
      <c r="AN75" s="56"/>
      <c r="AO75" s="56"/>
      <c r="AP75" s="56"/>
      <c r="AQ75" s="56"/>
      <c r="AR75" s="56"/>
    </row>
    <row r="76" spans="2:46" s="2" customFormat="1" ht="12.75">
      <c r="B76" s="3"/>
      <c r="C76" s="3"/>
      <c r="D76" s="3"/>
      <c r="AJ76" s="56"/>
      <c r="AK76" s="56"/>
      <c r="AL76" s="56"/>
      <c r="AM76" s="56"/>
      <c r="AN76" s="56"/>
      <c r="AO76" s="56"/>
      <c r="AP76" s="56"/>
      <c r="AQ76" s="56"/>
      <c r="AR76" s="56"/>
    </row>
    <row r="77" spans="2:46" s="2" customFormat="1" ht="12.75">
      <c r="B77" s="3"/>
      <c r="C77" s="3"/>
      <c r="D77" s="3"/>
      <c r="AJ77" s="56"/>
      <c r="AK77" s="56"/>
      <c r="AL77" s="56"/>
      <c r="AM77" s="56"/>
      <c r="AN77" s="56"/>
      <c r="AO77" s="56"/>
      <c r="AP77" s="56"/>
      <c r="AQ77" s="56"/>
      <c r="AR77" s="56"/>
    </row>
    <row r="78" spans="2:46" s="2" customFormat="1" ht="12.75">
      <c r="B78" s="3"/>
      <c r="C78" s="3"/>
      <c r="D78" s="3"/>
      <c r="AJ78" s="56"/>
      <c r="AK78" s="56"/>
      <c r="AL78" s="56"/>
      <c r="AM78" s="56"/>
      <c r="AN78" s="56"/>
      <c r="AO78" s="56"/>
      <c r="AP78" s="56"/>
      <c r="AQ78" s="56"/>
      <c r="AR78" s="56"/>
    </row>
    <row r="79" spans="2:46" s="2" customFormat="1" ht="12.75">
      <c r="B79" s="3"/>
      <c r="C79" s="3"/>
      <c r="D79" s="3"/>
      <c r="AJ79" s="56"/>
      <c r="AK79" s="56"/>
      <c r="AL79" s="56"/>
      <c r="AM79" s="56"/>
      <c r="AN79" s="56"/>
      <c r="AO79" s="56"/>
      <c r="AP79" s="56"/>
      <c r="AQ79" s="56"/>
      <c r="AR79" s="56"/>
    </row>
    <row r="80" spans="2:46" s="2" customFormat="1" ht="12.75">
      <c r="B80" s="3"/>
      <c r="C80" s="3"/>
      <c r="D80" s="3"/>
      <c r="AJ80" s="56"/>
      <c r="AK80" s="56"/>
      <c r="AL80" s="56"/>
      <c r="AM80" s="56"/>
      <c r="AN80" s="56"/>
      <c r="AO80" s="56"/>
      <c r="AP80" s="56"/>
      <c r="AQ80" s="56"/>
      <c r="AR80" s="56"/>
    </row>
    <row r="81" spans="2:44" s="2" customFormat="1" ht="12.75">
      <c r="B81" s="3"/>
      <c r="C81" s="3"/>
      <c r="D81" s="3"/>
      <c r="AJ81" s="56"/>
      <c r="AK81" s="56"/>
      <c r="AL81" s="56"/>
      <c r="AM81" s="56"/>
      <c r="AN81" s="56"/>
      <c r="AO81" s="56"/>
      <c r="AP81" s="56"/>
      <c r="AQ81" s="56"/>
      <c r="AR81" s="56"/>
    </row>
    <row r="82" spans="2:44" s="2" customFormat="1" ht="12.75">
      <c r="B82" s="3"/>
      <c r="C82" s="3"/>
      <c r="D82" s="3"/>
      <c r="AJ82" s="56"/>
      <c r="AK82" s="56"/>
      <c r="AL82" s="56"/>
      <c r="AM82" s="56"/>
      <c r="AN82" s="56"/>
      <c r="AO82" s="56"/>
      <c r="AP82" s="56"/>
      <c r="AQ82" s="56"/>
      <c r="AR82" s="56"/>
    </row>
    <row r="83" spans="2:44" s="2" customFormat="1" ht="12.75">
      <c r="B83" s="3"/>
      <c r="C83" s="3"/>
      <c r="D83" s="3"/>
      <c r="AJ83" s="56"/>
      <c r="AK83" s="56"/>
      <c r="AL83" s="56"/>
      <c r="AM83" s="56"/>
      <c r="AN83" s="56"/>
      <c r="AO83" s="56"/>
      <c r="AP83" s="56"/>
      <c r="AQ83" s="56"/>
      <c r="AR83" s="56"/>
    </row>
    <row r="84" spans="2:44" s="2" customFormat="1" ht="12.75">
      <c r="B84" s="3"/>
      <c r="C84" s="3"/>
      <c r="D84" s="3"/>
      <c r="AJ84" s="56"/>
      <c r="AK84" s="56"/>
      <c r="AL84" s="56"/>
      <c r="AM84" s="56"/>
      <c r="AN84" s="56"/>
      <c r="AO84" s="56"/>
      <c r="AP84" s="56"/>
      <c r="AQ84" s="56"/>
      <c r="AR84" s="56"/>
    </row>
    <row r="85" spans="2:44" s="2" customFormat="1" ht="12.75">
      <c r="B85" s="3"/>
      <c r="C85" s="3"/>
      <c r="D85" s="3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2:44" s="2" customFormat="1" ht="12.75">
      <c r="B86" s="3"/>
      <c r="C86" s="3"/>
      <c r="D86" s="3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2:44" s="2" customFormat="1" ht="12.75">
      <c r="B87" s="3"/>
      <c r="C87" s="3"/>
      <c r="D87" s="3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2:44" s="2" customFormat="1" ht="12.75">
      <c r="B88" s="3"/>
      <c r="C88" s="3"/>
      <c r="D88" s="3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2:44" s="2" customFormat="1" ht="12.75">
      <c r="B89" s="3"/>
      <c r="C89" s="3"/>
      <c r="D89" s="3"/>
      <c r="AJ89" s="56"/>
      <c r="AK89" s="56"/>
      <c r="AL89" s="56"/>
      <c r="AM89" s="56"/>
      <c r="AN89" s="56"/>
      <c r="AO89" s="56"/>
      <c r="AP89" s="56"/>
      <c r="AQ89" s="56"/>
      <c r="AR89" s="56"/>
    </row>
    <row r="90" spans="2:44" s="2" customFormat="1" ht="12.75">
      <c r="B90" s="3"/>
      <c r="C90" s="3"/>
      <c r="D90" s="3"/>
      <c r="AJ90" s="56"/>
      <c r="AK90" s="56"/>
      <c r="AL90" s="56"/>
      <c r="AM90" s="56"/>
      <c r="AN90" s="56"/>
      <c r="AO90" s="56"/>
      <c r="AP90" s="56"/>
      <c r="AQ90" s="56"/>
      <c r="AR90" s="56"/>
    </row>
    <row r="91" spans="2:44" s="2" customFormat="1" ht="12.75">
      <c r="B91" s="3"/>
      <c r="C91" s="3"/>
      <c r="D91" s="3"/>
      <c r="AJ91" s="56"/>
      <c r="AK91" s="56"/>
      <c r="AL91" s="56"/>
      <c r="AM91" s="56"/>
      <c r="AN91" s="56"/>
      <c r="AO91" s="56"/>
      <c r="AP91" s="56"/>
      <c r="AQ91" s="56"/>
      <c r="AR91" s="56"/>
    </row>
    <row r="92" spans="2:44" s="2" customFormat="1" ht="12.75">
      <c r="B92" s="3"/>
      <c r="C92" s="3"/>
      <c r="D92" s="3"/>
      <c r="AJ92" s="56"/>
      <c r="AK92" s="56"/>
      <c r="AL92" s="56"/>
      <c r="AM92" s="56"/>
      <c r="AN92" s="56"/>
      <c r="AO92" s="56"/>
      <c r="AP92" s="56"/>
      <c r="AQ92" s="56"/>
      <c r="AR92" s="56"/>
    </row>
    <row r="93" spans="2:44" s="2" customFormat="1" ht="12.75">
      <c r="B93" s="3"/>
      <c r="C93" s="3"/>
      <c r="D93" s="3"/>
      <c r="AJ93" s="56"/>
      <c r="AK93" s="56"/>
      <c r="AL93" s="56"/>
      <c r="AM93" s="56"/>
      <c r="AN93" s="56"/>
      <c r="AO93" s="56"/>
      <c r="AP93" s="56"/>
      <c r="AQ93" s="56"/>
      <c r="AR93" s="56"/>
    </row>
    <row r="94" spans="2:44" s="2" customFormat="1" ht="12.75">
      <c r="B94" s="3"/>
      <c r="C94" s="3"/>
      <c r="D94" s="3"/>
      <c r="AJ94" s="56"/>
      <c r="AK94" s="56"/>
      <c r="AL94" s="56"/>
      <c r="AM94" s="56"/>
      <c r="AN94" s="56"/>
      <c r="AO94" s="56"/>
      <c r="AP94" s="56"/>
      <c r="AQ94" s="56"/>
      <c r="AR94" s="56"/>
    </row>
    <row r="95" spans="2:44" s="2" customFormat="1" ht="12.75">
      <c r="B95" s="3"/>
      <c r="C95" s="3"/>
      <c r="D95" s="3"/>
      <c r="AJ95" s="56"/>
      <c r="AK95" s="56"/>
      <c r="AL95" s="56"/>
      <c r="AM95" s="56"/>
      <c r="AN95" s="56"/>
      <c r="AO95" s="56"/>
      <c r="AP95" s="56"/>
      <c r="AQ95" s="56"/>
      <c r="AR95" s="56"/>
    </row>
    <row r="96" spans="2:44" s="2" customFormat="1" ht="12.75">
      <c r="B96" s="3"/>
      <c r="C96" s="3"/>
      <c r="D96" s="3"/>
      <c r="AJ96" s="56"/>
      <c r="AK96" s="56"/>
      <c r="AL96" s="56"/>
      <c r="AM96" s="56"/>
      <c r="AN96" s="56"/>
      <c r="AO96" s="56"/>
      <c r="AP96" s="56"/>
      <c r="AQ96" s="56"/>
      <c r="AR96" s="56"/>
    </row>
    <row r="97" spans="2:44" s="2" customFormat="1" ht="12.75">
      <c r="B97" s="3"/>
      <c r="C97" s="3"/>
      <c r="D97" s="3"/>
      <c r="AJ97" s="56"/>
      <c r="AK97" s="56"/>
      <c r="AL97" s="56"/>
      <c r="AM97" s="56"/>
      <c r="AN97" s="56"/>
      <c r="AO97" s="56"/>
      <c r="AP97" s="56"/>
      <c r="AQ97" s="56"/>
      <c r="AR97" s="56"/>
    </row>
    <row r="98" spans="2:44" s="2" customFormat="1" ht="12.75">
      <c r="B98" s="3"/>
      <c r="C98" s="3"/>
      <c r="D98" s="3"/>
      <c r="AJ98" s="56"/>
      <c r="AK98" s="56"/>
      <c r="AL98" s="56"/>
      <c r="AM98" s="56"/>
      <c r="AN98" s="56"/>
      <c r="AO98" s="56"/>
      <c r="AP98" s="56"/>
      <c r="AQ98" s="56"/>
      <c r="AR98" s="56"/>
    </row>
    <row r="99" spans="2:44" s="2" customFormat="1" ht="12.75">
      <c r="B99" s="3"/>
      <c r="C99" s="3"/>
      <c r="D99" s="3"/>
      <c r="AJ99" s="56"/>
      <c r="AK99" s="56"/>
      <c r="AL99" s="56"/>
      <c r="AM99" s="56"/>
      <c r="AN99" s="56"/>
      <c r="AO99" s="56"/>
      <c r="AP99" s="56"/>
      <c r="AQ99" s="56"/>
      <c r="AR99" s="56"/>
    </row>
    <row r="100" spans="2:44" s="2" customFormat="1" ht="12.75">
      <c r="B100" s="3"/>
      <c r="C100" s="3"/>
      <c r="D100" s="3"/>
      <c r="AJ100" s="56"/>
      <c r="AK100" s="56"/>
      <c r="AL100" s="56"/>
      <c r="AM100" s="56"/>
      <c r="AN100" s="56"/>
      <c r="AO100" s="56"/>
      <c r="AP100" s="56"/>
      <c r="AQ100" s="56"/>
      <c r="AR100" s="56"/>
    </row>
    <row r="101" spans="2:44" s="2" customFormat="1" ht="12.75">
      <c r="B101" s="3"/>
      <c r="C101" s="3"/>
      <c r="D101" s="3"/>
      <c r="AJ101" s="56"/>
      <c r="AK101" s="56"/>
      <c r="AL101" s="56"/>
      <c r="AM101" s="56"/>
      <c r="AN101" s="56"/>
      <c r="AO101" s="56"/>
      <c r="AP101" s="56"/>
      <c r="AQ101" s="56"/>
      <c r="AR101" s="56"/>
    </row>
    <row r="102" spans="2:44" s="2" customFormat="1" ht="12.75">
      <c r="B102" s="3"/>
      <c r="C102" s="3"/>
      <c r="D102" s="3"/>
      <c r="AJ102" s="56"/>
      <c r="AK102" s="56"/>
      <c r="AL102" s="56"/>
      <c r="AM102" s="56"/>
      <c r="AN102" s="56"/>
      <c r="AO102" s="56"/>
      <c r="AP102" s="56"/>
      <c r="AQ102" s="56"/>
      <c r="AR102" s="56"/>
    </row>
    <row r="103" spans="2:44" s="2" customFormat="1" ht="12.75">
      <c r="B103" s="3"/>
      <c r="C103" s="3"/>
      <c r="D103" s="3"/>
      <c r="AJ103" s="56"/>
      <c r="AK103" s="56"/>
      <c r="AL103" s="56"/>
      <c r="AM103" s="56"/>
      <c r="AN103" s="56"/>
      <c r="AO103" s="56"/>
      <c r="AP103" s="56"/>
      <c r="AQ103" s="56"/>
      <c r="AR103" s="56"/>
    </row>
    <row r="104" spans="2:44" s="2" customFormat="1" ht="12.75">
      <c r="B104" s="3"/>
      <c r="C104" s="3"/>
      <c r="D104" s="3"/>
      <c r="AJ104" s="56"/>
      <c r="AK104" s="56"/>
      <c r="AL104" s="56"/>
      <c r="AM104" s="56"/>
      <c r="AN104" s="56"/>
      <c r="AO104" s="56"/>
      <c r="AP104" s="56"/>
      <c r="AQ104" s="56"/>
      <c r="AR104" s="56"/>
    </row>
    <row r="105" spans="2:44" s="2" customFormat="1" ht="12.75">
      <c r="B105" s="3"/>
      <c r="C105" s="3"/>
      <c r="D105" s="3"/>
      <c r="AJ105" s="56"/>
      <c r="AK105" s="56"/>
      <c r="AL105" s="56"/>
      <c r="AM105" s="56"/>
      <c r="AN105" s="56"/>
      <c r="AO105" s="56"/>
      <c r="AP105" s="56"/>
      <c r="AQ105" s="56"/>
      <c r="AR105" s="56"/>
    </row>
    <row r="106" spans="2:44" s="2" customFormat="1" ht="12.75">
      <c r="B106" s="3"/>
      <c r="C106" s="3"/>
      <c r="D106" s="3"/>
      <c r="AJ106" s="56"/>
      <c r="AK106" s="56"/>
      <c r="AL106" s="56"/>
      <c r="AM106" s="56"/>
      <c r="AN106" s="56"/>
      <c r="AO106" s="56"/>
      <c r="AP106" s="56"/>
      <c r="AQ106" s="56"/>
      <c r="AR106" s="56"/>
    </row>
    <row r="107" spans="2:44" s="2" customFormat="1" ht="12.75">
      <c r="B107" s="3"/>
      <c r="C107" s="3"/>
      <c r="D107" s="3"/>
      <c r="AJ107" s="56"/>
      <c r="AK107" s="56"/>
      <c r="AL107" s="56"/>
      <c r="AM107" s="56"/>
      <c r="AN107" s="56"/>
      <c r="AO107" s="56"/>
      <c r="AP107" s="56"/>
      <c r="AQ107" s="56"/>
      <c r="AR107" s="56"/>
    </row>
    <row r="108" spans="2:44" s="2" customFormat="1" ht="12.75">
      <c r="B108" s="3"/>
      <c r="C108" s="3"/>
      <c r="D108" s="3"/>
      <c r="AJ108" s="56"/>
      <c r="AK108" s="56"/>
      <c r="AL108" s="56"/>
      <c r="AM108" s="56"/>
      <c r="AN108" s="56"/>
      <c r="AO108" s="56"/>
      <c r="AP108" s="56"/>
      <c r="AQ108" s="56"/>
      <c r="AR108" s="56"/>
    </row>
    <row r="109" spans="2:44" s="2" customFormat="1" ht="12.75">
      <c r="B109" s="3"/>
      <c r="C109" s="3"/>
      <c r="D109" s="3"/>
      <c r="AJ109" s="56"/>
      <c r="AK109" s="56"/>
      <c r="AL109" s="56"/>
      <c r="AM109" s="56"/>
      <c r="AN109" s="56"/>
      <c r="AO109" s="56"/>
      <c r="AP109" s="56"/>
      <c r="AQ109" s="56"/>
      <c r="AR109" s="56"/>
    </row>
    <row r="110" spans="2:44" s="2" customFormat="1" ht="12.75">
      <c r="B110" s="3"/>
      <c r="C110" s="3"/>
      <c r="D110" s="3"/>
      <c r="AJ110" s="56"/>
      <c r="AK110" s="56"/>
      <c r="AL110" s="56"/>
      <c r="AM110" s="56"/>
      <c r="AN110" s="56"/>
      <c r="AO110" s="56"/>
      <c r="AP110" s="56"/>
      <c r="AQ110" s="56"/>
      <c r="AR110" s="56"/>
    </row>
    <row r="111" spans="2:44" s="2" customFormat="1" ht="12.75">
      <c r="B111" s="3"/>
      <c r="C111" s="3"/>
      <c r="D111" s="3"/>
      <c r="AJ111" s="56"/>
      <c r="AK111" s="56"/>
      <c r="AL111" s="56"/>
      <c r="AM111" s="56"/>
      <c r="AN111" s="56"/>
      <c r="AO111" s="56"/>
      <c r="AP111" s="56"/>
      <c r="AQ111" s="56"/>
      <c r="AR111" s="56"/>
    </row>
    <row r="112" spans="2:44" s="2" customFormat="1" ht="12.75">
      <c r="B112" s="3"/>
      <c r="C112" s="3"/>
      <c r="D112" s="3"/>
      <c r="AJ112" s="56"/>
      <c r="AK112" s="56"/>
      <c r="AL112" s="56"/>
      <c r="AM112" s="56"/>
      <c r="AN112" s="56"/>
      <c r="AO112" s="56"/>
      <c r="AP112" s="56"/>
      <c r="AQ112" s="56"/>
      <c r="AR112" s="56"/>
    </row>
    <row r="113" spans="2:44" s="2" customFormat="1" ht="12.75">
      <c r="B113" s="3"/>
      <c r="C113" s="3"/>
      <c r="D113" s="3"/>
      <c r="AJ113" s="56"/>
      <c r="AK113" s="56"/>
      <c r="AL113" s="56"/>
      <c r="AM113" s="56"/>
      <c r="AN113" s="56"/>
      <c r="AO113" s="56"/>
      <c r="AP113" s="56"/>
      <c r="AQ113" s="56"/>
      <c r="AR113" s="56"/>
    </row>
    <row r="114" spans="2:44" s="2" customFormat="1" ht="12.75">
      <c r="B114" s="3"/>
      <c r="C114" s="3"/>
      <c r="D114" s="3"/>
      <c r="AJ114" s="56"/>
      <c r="AK114" s="56"/>
      <c r="AL114" s="56"/>
      <c r="AM114" s="56"/>
      <c r="AN114" s="56"/>
      <c r="AO114" s="56"/>
      <c r="AP114" s="56"/>
      <c r="AQ114" s="56"/>
      <c r="AR114" s="56"/>
    </row>
    <row r="115" spans="2:44" s="2" customFormat="1" ht="12.75">
      <c r="B115" s="3"/>
      <c r="C115" s="3"/>
      <c r="D115" s="3"/>
      <c r="AJ115" s="56"/>
      <c r="AK115" s="56"/>
      <c r="AL115" s="56"/>
      <c r="AM115" s="56"/>
      <c r="AN115" s="56"/>
      <c r="AO115" s="56"/>
      <c r="AP115" s="56"/>
      <c r="AQ115" s="56"/>
      <c r="AR115" s="56"/>
    </row>
    <row r="116" spans="2:44" s="2" customFormat="1" ht="12.75">
      <c r="B116" s="3"/>
      <c r="C116" s="3"/>
      <c r="D116" s="3"/>
      <c r="AJ116" s="56"/>
      <c r="AK116" s="56"/>
      <c r="AL116" s="56"/>
      <c r="AM116" s="56"/>
      <c r="AN116" s="56"/>
      <c r="AO116" s="56"/>
      <c r="AP116" s="56"/>
      <c r="AQ116" s="56"/>
      <c r="AR116" s="56"/>
    </row>
    <row r="117" spans="2:44" s="2" customFormat="1" ht="12.75">
      <c r="B117" s="3"/>
      <c r="C117" s="3"/>
      <c r="D117" s="3"/>
      <c r="AJ117" s="56"/>
      <c r="AK117" s="56"/>
      <c r="AL117" s="56"/>
      <c r="AM117" s="56"/>
      <c r="AN117" s="56"/>
      <c r="AO117" s="56"/>
      <c r="AP117" s="56"/>
      <c r="AQ117" s="56"/>
      <c r="AR117" s="56"/>
    </row>
    <row r="118" spans="2:44" s="2" customFormat="1" ht="12.75">
      <c r="B118" s="3"/>
      <c r="C118" s="3"/>
      <c r="D118" s="3"/>
      <c r="AJ118" s="56"/>
      <c r="AK118" s="56"/>
      <c r="AL118" s="56"/>
      <c r="AM118" s="56"/>
      <c r="AN118" s="56"/>
      <c r="AO118" s="56"/>
      <c r="AP118" s="56"/>
      <c r="AQ118" s="56"/>
      <c r="AR118" s="56"/>
    </row>
    <row r="119" spans="2:44" s="2" customFormat="1" ht="12.75">
      <c r="B119" s="3"/>
      <c r="C119" s="3"/>
      <c r="D119" s="3"/>
      <c r="AJ119" s="56"/>
      <c r="AK119" s="56"/>
      <c r="AL119" s="56"/>
      <c r="AM119" s="56"/>
      <c r="AN119" s="56"/>
      <c r="AO119" s="56"/>
      <c r="AP119" s="56"/>
      <c r="AQ119" s="56"/>
      <c r="AR119" s="56"/>
    </row>
    <row r="120" spans="2:44" s="2" customFormat="1" ht="12.75">
      <c r="B120" s="3"/>
      <c r="C120" s="3"/>
      <c r="D120" s="3"/>
      <c r="AJ120" s="56"/>
      <c r="AK120" s="56"/>
      <c r="AL120" s="56"/>
      <c r="AM120" s="56"/>
      <c r="AN120" s="56"/>
      <c r="AO120" s="56"/>
      <c r="AP120" s="56"/>
      <c r="AQ120" s="56"/>
      <c r="AR120" s="56"/>
    </row>
    <row r="121" spans="2:44" s="2" customFormat="1" ht="12.75">
      <c r="B121" s="3"/>
      <c r="C121" s="3"/>
      <c r="D121" s="3"/>
      <c r="AJ121" s="56"/>
      <c r="AK121" s="56"/>
      <c r="AL121" s="56"/>
      <c r="AM121" s="56"/>
      <c r="AN121" s="56"/>
      <c r="AO121" s="56"/>
      <c r="AP121" s="56"/>
      <c r="AQ121" s="56"/>
      <c r="AR121" s="56"/>
    </row>
    <row r="122" spans="2:44" s="2" customFormat="1" ht="12.75">
      <c r="B122" s="3"/>
      <c r="C122" s="3"/>
      <c r="D122" s="3"/>
      <c r="AJ122" s="56"/>
      <c r="AK122" s="56"/>
      <c r="AL122" s="56"/>
      <c r="AM122" s="56"/>
      <c r="AN122" s="56"/>
      <c r="AO122" s="56"/>
      <c r="AP122" s="56"/>
      <c r="AQ122" s="56"/>
      <c r="AR122" s="56"/>
    </row>
    <row r="123" spans="2:44" s="2" customFormat="1" ht="12.75">
      <c r="B123" s="3"/>
      <c r="C123" s="3"/>
      <c r="D123" s="3"/>
      <c r="AJ123" s="56"/>
      <c r="AK123" s="56"/>
      <c r="AL123" s="56"/>
      <c r="AM123" s="56"/>
      <c r="AN123" s="56"/>
      <c r="AO123" s="56"/>
      <c r="AP123" s="56"/>
      <c r="AQ123" s="56"/>
      <c r="AR123" s="56"/>
    </row>
    <row r="124" spans="2:44" s="2" customFormat="1" ht="12.75">
      <c r="B124" s="3"/>
      <c r="C124" s="3"/>
      <c r="D124" s="3"/>
      <c r="AJ124" s="56"/>
      <c r="AK124" s="56"/>
      <c r="AL124" s="56"/>
      <c r="AM124" s="56"/>
      <c r="AN124" s="56"/>
      <c r="AO124" s="56"/>
      <c r="AP124" s="56"/>
      <c r="AQ124" s="56"/>
      <c r="AR124" s="56"/>
    </row>
    <row r="125" spans="2:44" s="2" customFormat="1" ht="12.75">
      <c r="B125" s="3"/>
      <c r="C125" s="3"/>
      <c r="D125" s="3"/>
      <c r="AJ125" s="56"/>
      <c r="AK125" s="56"/>
      <c r="AL125" s="56"/>
      <c r="AM125" s="56"/>
      <c r="AN125" s="56"/>
      <c r="AO125" s="56"/>
      <c r="AP125" s="56"/>
      <c r="AQ125" s="56"/>
      <c r="AR125" s="56"/>
    </row>
    <row r="126" spans="2:44" s="2" customFormat="1" ht="12.75">
      <c r="B126" s="3"/>
      <c r="C126" s="3"/>
      <c r="D126" s="3"/>
      <c r="AJ126" s="56"/>
      <c r="AK126" s="56"/>
      <c r="AL126" s="56"/>
      <c r="AM126" s="56"/>
      <c r="AN126" s="56"/>
      <c r="AO126" s="56"/>
      <c r="AP126" s="56"/>
      <c r="AQ126" s="56"/>
      <c r="AR126" s="56"/>
    </row>
    <row r="127" spans="2:44" s="2" customFormat="1" ht="12.75">
      <c r="B127" s="3"/>
      <c r="C127" s="3"/>
      <c r="D127" s="3"/>
      <c r="AJ127" s="56"/>
      <c r="AK127" s="56"/>
      <c r="AL127" s="56"/>
      <c r="AM127" s="56"/>
      <c r="AN127" s="56"/>
      <c r="AO127" s="56"/>
      <c r="AP127" s="56"/>
      <c r="AQ127" s="56"/>
      <c r="AR127" s="56"/>
    </row>
    <row r="128" spans="2:44" s="2" customFormat="1" ht="12.75">
      <c r="B128" s="3"/>
      <c r="C128" s="3"/>
      <c r="D128" s="3"/>
      <c r="AJ128" s="56"/>
      <c r="AK128" s="56"/>
      <c r="AL128" s="56"/>
      <c r="AM128" s="56"/>
      <c r="AN128" s="56"/>
      <c r="AO128" s="56"/>
      <c r="AP128" s="56"/>
      <c r="AQ128" s="56"/>
      <c r="AR128" s="56"/>
    </row>
    <row r="129" spans="2:44" s="2" customFormat="1" ht="12.75">
      <c r="B129" s="3"/>
      <c r="C129" s="3"/>
      <c r="D129" s="3"/>
      <c r="AJ129" s="56"/>
      <c r="AK129" s="56"/>
      <c r="AL129" s="56"/>
      <c r="AM129" s="56"/>
      <c r="AN129" s="56"/>
      <c r="AO129" s="56"/>
      <c r="AP129" s="56"/>
      <c r="AQ129" s="56"/>
      <c r="AR129" s="56"/>
    </row>
    <row r="130" spans="2:44" s="2" customFormat="1" ht="12.75">
      <c r="B130" s="3"/>
      <c r="C130" s="3"/>
      <c r="D130" s="3"/>
      <c r="AJ130" s="56"/>
      <c r="AK130" s="56"/>
      <c r="AL130" s="56"/>
      <c r="AM130" s="56"/>
      <c r="AN130" s="56"/>
      <c r="AO130" s="56"/>
      <c r="AP130" s="56"/>
      <c r="AQ130" s="56"/>
      <c r="AR130" s="56"/>
    </row>
    <row r="131" spans="2:44" s="2" customFormat="1" ht="12.75">
      <c r="B131" s="3"/>
      <c r="C131" s="3"/>
      <c r="D131" s="3"/>
      <c r="AJ131" s="56"/>
      <c r="AK131" s="56"/>
      <c r="AL131" s="56"/>
      <c r="AM131" s="56"/>
      <c r="AN131" s="56"/>
      <c r="AO131" s="56"/>
      <c r="AP131" s="56"/>
      <c r="AQ131" s="56"/>
      <c r="AR131" s="56"/>
    </row>
    <row r="132" spans="2:44" s="2" customFormat="1" ht="12.75">
      <c r="B132" s="3"/>
      <c r="C132" s="3"/>
      <c r="D132" s="3"/>
      <c r="AJ132" s="56"/>
      <c r="AK132" s="56"/>
      <c r="AL132" s="56"/>
      <c r="AM132" s="56"/>
      <c r="AN132" s="56"/>
      <c r="AO132" s="56"/>
      <c r="AP132" s="56"/>
      <c r="AQ132" s="56"/>
      <c r="AR132" s="56"/>
    </row>
    <row r="133" spans="2:44" s="2" customFormat="1" ht="12.75">
      <c r="B133" s="3"/>
      <c r="C133" s="3"/>
      <c r="D133" s="3"/>
      <c r="AJ133" s="56"/>
      <c r="AK133" s="56"/>
      <c r="AL133" s="56"/>
      <c r="AM133" s="56"/>
      <c r="AN133" s="56"/>
      <c r="AO133" s="56"/>
      <c r="AP133" s="56"/>
      <c r="AQ133" s="56"/>
      <c r="AR133" s="56"/>
    </row>
    <row r="134" spans="2:44" s="2" customFormat="1" ht="12.75">
      <c r="B134" s="3"/>
      <c r="C134" s="3"/>
      <c r="D134" s="3"/>
      <c r="AJ134" s="56"/>
      <c r="AK134" s="56"/>
      <c r="AL134" s="56"/>
      <c r="AM134" s="56"/>
      <c r="AN134" s="56"/>
      <c r="AO134" s="56"/>
      <c r="AP134" s="56"/>
      <c r="AQ134" s="56"/>
      <c r="AR134" s="56"/>
    </row>
    <row r="135" spans="2:44" s="2" customFormat="1" ht="12.75">
      <c r="B135" s="3"/>
      <c r="C135" s="3"/>
      <c r="D135" s="3"/>
      <c r="AJ135" s="56"/>
      <c r="AK135" s="56"/>
      <c r="AL135" s="56"/>
      <c r="AM135" s="56"/>
      <c r="AN135" s="56"/>
      <c r="AO135" s="56"/>
      <c r="AP135" s="56"/>
      <c r="AQ135" s="56"/>
      <c r="AR135" s="56"/>
    </row>
    <row r="136" spans="2:44" s="2" customFormat="1" ht="12.75">
      <c r="B136" s="3"/>
      <c r="C136" s="3"/>
      <c r="D136" s="3"/>
      <c r="AJ136" s="56"/>
      <c r="AK136" s="56"/>
      <c r="AL136" s="56"/>
      <c r="AM136" s="56"/>
      <c r="AN136" s="56"/>
      <c r="AO136" s="56"/>
      <c r="AP136" s="56"/>
      <c r="AQ136" s="56"/>
      <c r="AR136" s="56"/>
    </row>
    <row r="137" spans="2:44" s="2" customFormat="1" ht="12.75">
      <c r="B137" s="3"/>
      <c r="C137" s="3"/>
      <c r="D137" s="3"/>
      <c r="AJ137" s="56"/>
      <c r="AK137" s="56"/>
      <c r="AL137" s="56"/>
      <c r="AM137" s="56"/>
      <c r="AN137" s="56"/>
      <c r="AO137" s="56"/>
      <c r="AP137" s="56"/>
      <c r="AQ137" s="56"/>
      <c r="AR137" s="56"/>
    </row>
    <row r="138" spans="2:44" s="2" customFormat="1" ht="12.75">
      <c r="B138" s="3"/>
      <c r="C138" s="3"/>
      <c r="D138" s="3"/>
      <c r="AJ138" s="56"/>
      <c r="AK138" s="56"/>
      <c r="AL138" s="56"/>
      <c r="AM138" s="56"/>
      <c r="AN138" s="56"/>
      <c r="AO138" s="56"/>
      <c r="AP138" s="56"/>
      <c r="AQ138" s="56"/>
      <c r="AR138" s="56"/>
    </row>
    <row r="139" spans="2:44" s="2" customFormat="1" ht="12.75">
      <c r="B139" s="3"/>
      <c r="C139" s="3"/>
      <c r="D139" s="3"/>
      <c r="AJ139" s="56"/>
      <c r="AK139" s="56"/>
      <c r="AL139" s="56"/>
      <c r="AM139" s="56"/>
      <c r="AN139" s="56"/>
      <c r="AO139" s="56"/>
      <c r="AP139" s="56"/>
      <c r="AQ139" s="56"/>
      <c r="AR139" s="56"/>
    </row>
    <row r="140" spans="2:44" s="2" customFormat="1" ht="12.75">
      <c r="B140" s="3"/>
      <c r="C140" s="3"/>
      <c r="D140" s="3"/>
      <c r="AJ140" s="56"/>
      <c r="AK140" s="56"/>
      <c r="AL140" s="56"/>
      <c r="AM140" s="56"/>
      <c r="AN140" s="56"/>
      <c r="AO140" s="56"/>
      <c r="AP140" s="56"/>
      <c r="AQ140" s="56"/>
      <c r="AR140" s="56"/>
    </row>
    <row r="141" spans="2:44" s="2" customFormat="1" ht="12.75">
      <c r="B141" s="3"/>
      <c r="C141" s="3"/>
      <c r="D141" s="3"/>
      <c r="AJ141" s="56"/>
      <c r="AK141" s="56"/>
      <c r="AL141" s="56"/>
      <c r="AM141" s="56"/>
      <c r="AN141" s="56"/>
      <c r="AO141" s="56"/>
      <c r="AP141" s="56"/>
      <c r="AQ141" s="56"/>
      <c r="AR141" s="56"/>
    </row>
    <row r="142" spans="2:44" s="2" customFormat="1" ht="12.75">
      <c r="B142" s="3"/>
      <c r="C142" s="3"/>
      <c r="D142" s="3"/>
      <c r="AJ142" s="56"/>
      <c r="AK142" s="56"/>
      <c r="AL142" s="56"/>
      <c r="AM142" s="56"/>
      <c r="AN142" s="56"/>
      <c r="AO142" s="56"/>
      <c r="AP142" s="56"/>
      <c r="AQ142" s="56"/>
      <c r="AR142" s="56"/>
    </row>
    <row r="143" spans="2:44" s="2" customFormat="1" ht="12.75">
      <c r="B143" s="3"/>
      <c r="C143" s="3"/>
      <c r="D143" s="3"/>
      <c r="AJ143" s="56"/>
      <c r="AK143" s="56"/>
      <c r="AL143" s="56"/>
      <c r="AM143" s="56"/>
      <c r="AN143" s="56"/>
      <c r="AO143" s="56"/>
      <c r="AP143" s="56"/>
      <c r="AQ143" s="56"/>
      <c r="AR143" s="56"/>
    </row>
    <row r="144" spans="2:44" s="2" customFormat="1" ht="12.75">
      <c r="B144" s="3"/>
      <c r="C144" s="3"/>
      <c r="D144" s="3"/>
      <c r="AJ144" s="56"/>
      <c r="AK144" s="56"/>
      <c r="AL144" s="56"/>
      <c r="AM144" s="56"/>
      <c r="AN144" s="56"/>
      <c r="AO144" s="56"/>
      <c r="AP144" s="56"/>
      <c r="AQ144" s="56"/>
      <c r="AR144" s="56"/>
    </row>
    <row r="145" spans="2:44" s="2" customFormat="1" ht="12.75">
      <c r="B145" s="3"/>
      <c r="C145" s="3"/>
      <c r="D145" s="3"/>
      <c r="AJ145" s="56"/>
      <c r="AK145" s="56"/>
      <c r="AL145" s="56"/>
      <c r="AM145" s="56"/>
      <c r="AN145" s="56"/>
      <c r="AO145" s="56"/>
      <c r="AP145" s="56"/>
      <c r="AQ145" s="56"/>
      <c r="AR145" s="56"/>
    </row>
    <row r="146" spans="2:44" s="2" customFormat="1" ht="12.75">
      <c r="B146" s="3"/>
      <c r="C146" s="3"/>
      <c r="D146" s="3"/>
      <c r="AJ146" s="56"/>
      <c r="AK146" s="56"/>
      <c r="AL146" s="56"/>
      <c r="AM146" s="56"/>
      <c r="AN146" s="56"/>
      <c r="AO146" s="56"/>
      <c r="AP146" s="56"/>
      <c r="AQ146" s="56"/>
      <c r="AR146" s="56"/>
    </row>
    <row r="147" spans="2:44" s="2" customFormat="1" ht="12.75">
      <c r="B147" s="3"/>
      <c r="C147" s="3"/>
      <c r="D147" s="3"/>
      <c r="AJ147" s="56"/>
      <c r="AK147" s="56"/>
      <c r="AL147" s="56"/>
      <c r="AM147" s="56"/>
      <c r="AN147" s="56"/>
      <c r="AO147" s="56"/>
      <c r="AP147" s="56"/>
      <c r="AQ147" s="56"/>
      <c r="AR147" s="56"/>
    </row>
    <row r="148" spans="2:44" s="2" customFormat="1" ht="12.75">
      <c r="B148" s="3"/>
      <c r="C148" s="3"/>
      <c r="D148" s="3"/>
      <c r="AJ148" s="56"/>
      <c r="AK148" s="56"/>
      <c r="AL148" s="56"/>
      <c r="AM148" s="56"/>
      <c r="AN148" s="56"/>
      <c r="AO148" s="56"/>
      <c r="AP148" s="56"/>
      <c r="AQ148" s="56"/>
      <c r="AR148" s="56"/>
    </row>
    <row r="149" spans="2:44" s="2" customFormat="1" ht="12.75">
      <c r="B149" s="3"/>
      <c r="C149" s="3"/>
      <c r="D149" s="3"/>
      <c r="AJ149" s="56"/>
      <c r="AK149" s="56"/>
      <c r="AL149" s="56"/>
      <c r="AM149" s="56"/>
      <c r="AN149" s="56"/>
      <c r="AO149" s="56"/>
      <c r="AP149" s="56"/>
      <c r="AQ149" s="56"/>
      <c r="AR149" s="56"/>
    </row>
    <row r="150" spans="2:44" s="2" customFormat="1" ht="12.75">
      <c r="B150" s="3"/>
      <c r="C150" s="3"/>
      <c r="D150" s="3"/>
      <c r="AJ150" s="56"/>
      <c r="AK150" s="56"/>
      <c r="AL150" s="56"/>
      <c r="AM150" s="56"/>
      <c r="AN150" s="56"/>
      <c r="AO150" s="56"/>
      <c r="AP150" s="56"/>
      <c r="AQ150" s="56"/>
      <c r="AR150" s="56"/>
    </row>
    <row r="151" spans="2:44" s="2" customFormat="1" ht="12.75">
      <c r="B151" s="3"/>
      <c r="C151" s="3"/>
      <c r="D151" s="3"/>
      <c r="AJ151" s="56"/>
      <c r="AK151" s="56"/>
      <c r="AL151" s="56"/>
      <c r="AM151" s="56"/>
      <c r="AN151" s="56"/>
      <c r="AO151" s="56"/>
      <c r="AP151" s="56"/>
      <c r="AQ151" s="56"/>
      <c r="AR151" s="56"/>
    </row>
    <row r="152" spans="2:44" s="2" customFormat="1" ht="12.75">
      <c r="B152" s="3"/>
      <c r="C152" s="3"/>
      <c r="D152" s="3"/>
      <c r="AJ152" s="56"/>
      <c r="AK152" s="56"/>
      <c r="AL152" s="56"/>
      <c r="AM152" s="56"/>
      <c r="AN152" s="56"/>
      <c r="AO152" s="56"/>
      <c r="AP152" s="56"/>
      <c r="AQ152" s="56"/>
      <c r="AR152" s="56"/>
    </row>
    <row r="153" spans="2:44" s="2" customFormat="1" ht="12.75">
      <c r="B153" s="3"/>
      <c r="C153" s="3"/>
      <c r="D153" s="3"/>
      <c r="AJ153" s="56"/>
      <c r="AK153" s="56"/>
      <c r="AL153" s="56"/>
      <c r="AM153" s="56"/>
      <c r="AN153" s="56"/>
      <c r="AO153" s="56"/>
      <c r="AP153" s="56"/>
      <c r="AQ153" s="56"/>
      <c r="AR153" s="56"/>
    </row>
    <row r="154" spans="2:44" s="2" customFormat="1" ht="12.75">
      <c r="B154" s="3"/>
      <c r="C154" s="3"/>
      <c r="D154" s="3"/>
      <c r="AJ154" s="56"/>
      <c r="AK154" s="56"/>
      <c r="AL154" s="56"/>
      <c r="AM154" s="56"/>
      <c r="AN154" s="56"/>
      <c r="AO154" s="56"/>
      <c r="AP154" s="56"/>
      <c r="AQ154" s="56"/>
      <c r="AR154" s="56"/>
    </row>
    <row r="155" spans="2:44" s="2" customFormat="1" ht="12.75">
      <c r="B155" s="3"/>
      <c r="C155" s="3"/>
      <c r="D155" s="3"/>
      <c r="AJ155" s="56"/>
      <c r="AK155" s="56"/>
      <c r="AL155" s="56"/>
      <c r="AM155" s="56"/>
      <c r="AN155" s="56"/>
      <c r="AO155" s="56"/>
      <c r="AP155" s="56"/>
      <c r="AQ155" s="56"/>
      <c r="AR155" s="56"/>
    </row>
    <row r="156" spans="2:44" s="2" customFormat="1" ht="12.75">
      <c r="B156" s="3"/>
      <c r="C156" s="3"/>
      <c r="D156" s="3"/>
      <c r="AJ156" s="56"/>
      <c r="AK156" s="56"/>
      <c r="AL156" s="56"/>
      <c r="AM156" s="56"/>
      <c r="AN156" s="56"/>
      <c r="AO156" s="56"/>
      <c r="AP156" s="56"/>
      <c r="AQ156" s="56"/>
      <c r="AR156" s="56"/>
    </row>
    <row r="157" spans="2:44" s="2" customFormat="1" ht="12.75">
      <c r="B157" s="3"/>
      <c r="C157" s="3"/>
      <c r="D157" s="3"/>
      <c r="AJ157" s="56"/>
      <c r="AK157" s="56"/>
      <c r="AL157" s="56"/>
      <c r="AM157" s="56"/>
      <c r="AN157" s="56"/>
      <c r="AO157" s="56"/>
      <c r="AP157" s="56"/>
      <c r="AQ157" s="56"/>
      <c r="AR157" s="56"/>
    </row>
    <row r="158" spans="2:44" s="2" customFormat="1" ht="12.75">
      <c r="B158" s="3"/>
      <c r="C158" s="3"/>
      <c r="D158" s="3"/>
      <c r="AJ158" s="56"/>
      <c r="AK158" s="56"/>
      <c r="AL158" s="56"/>
      <c r="AM158" s="56"/>
      <c r="AN158" s="56"/>
      <c r="AO158" s="56"/>
      <c r="AP158" s="56"/>
      <c r="AQ158" s="56"/>
      <c r="AR158" s="56"/>
    </row>
    <row r="159" spans="2:44" s="2" customFormat="1" ht="12.75">
      <c r="B159" s="3"/>
      <c r="C159" s="3"/>
      <c r="D159" s="3"/>
      <c r="AJ159" s="56"/>
      <c r="AK159" s="56"/>
      <c r="AL159" s="56"/>
      <c r="AM159" s="56"/>
      <c r="AN159" s="56"/>
      <c r="AO159" s="56"/>
      <c r="AP159" s="56"/>
      <c r="AQ159" s="56"/>
      <c r="AR159" s="56"/>
    </row>
    <row r="160" spans="2:44" s="2" customFormat="1" ht="12.75">
      <c r="B160" s="3"/>
      <c r="C160" s="3"/>
      <c r="D160" s="3"/>
      <c r="AJ160" s="56"/>
      <c r="AK160" s="56"/>
      <c r="AL160" s="56"/>
      <c r="AM160" s="56"/>
      <c r="AN160" s="56"/>
      <c r="AO160" s="56"/>
      <c r="AP160" s="56"/>
      <c r="AQ160" s="56"/>
      <c r="AR160" s="56"/>
    </row>
    <row r="161" spans="2:44" s="2" customFormat="1" ht="12.75">
      <c r="B161" s="3"/>
      <c r="C161" s="3"/>
      <c r="D161" s="3"/>
      <c r="AJ161" s="56"/>
      <c r="AK161" s="56"/>
      <c r="AL161" s="56"/>
      <c r="AM161" s="56"/>
      <c r="AN161" s="56"/>
      <c r="AO161" s="56"/>
      <c r="AP161" s="56"/>
      <c r="AQ161" s="56"/>
      <c r="AR161" s="56"/>
    </row>
    <row r="162" spans="2:44" s="2" customFormat="1" ht="12.75">
      <c r="B162" s="3"/>
      <c r="C162" s="3"/>
      <c r="D162" s="3"/>
      <c r="AJ162" s="56"/>
      <c r="AK162" s="56"/>
      <c r="AL162" s="56"/>
      <c r="AM162" s="56"/>
      <c r="AN162" s="56"/>
      <c r="AO162" s="56"/>
      <c r="AP162" s="56"/>
      <c r="AQ162" s="56"/>
      <c r="AR162" s="56"/>
    </row>
    <row r="163" spans="2:44" s="2" customFormat="1" ht="12.75">
      <c r="B163" s="3"/>
      <c r="C163" s="3"/>
      <c r="D163" s="3"/>
      <c r="AJ163" s="56"/>
      <c r="AK163" s="56"/>
      <c r="AL163" s="56"/>
      <c r="AM163" s="56"/>
      <c r="AN163" s="56"/>
      <c r="AO163" s="56"/>
      <c r="AP163" s="56"/>
      <c r="AQ163" s="56"/>
      <c r="AR163" s="56"/>
    </row>
    <row r="164" spans="2:44" s="2" customFormat="1" ht="12.75">
      <c r="B164" s="3"/>
      <c r="C164" s="3"/>
      <c r="D164" s="3"/>
      <c r="AJ164" s="56"/>
      <c r="AK164" s="56"/>
      <c r="AL164" s="56"/>
      <c r="AM164" s="56"/>
      <c r="AN164" s="56"/>
      <c r="AO164" s="56"/>
      <c r="AP164" s="56"/>
      <c r="AQ164" s="56"/>
      <c r="AR164" s="56"/>
    </row>
    <row r="165" spans="2:44" s="2" customFormat="1" ht="12.75">
      <c r="B165" s="3"/>
      <c r="C165" s="3"/>
      <c r="D165" s="3"/>
      <c r="AJ165" s="56"/>
      <c r="AK165" s="56"/>
      <c r="AL165" s="56"/>
      <c r="AM165" s="56"/>
      <c r="AN165" s="56"/>
      <c r="AO165" s="56"/>
      <c r="AP165" s="56"/>
      <c r="AQ165" s="56"/>
      <c r="AR165" s="56"/>
    </row>
    <row r="166" spans="2:44" s="2" customFormat="1" ht="12.75">
      <c r="B166" s="3"/>
      <c r="C166" s="3"/>
      <c r="D166" s="3"/>
      <c r="AJ166" s="56"/>
      <c r="AK166" s="56"/>
      <c r="AL166" s="56"/>
      <c r="AM166" s="56"/>
      <c r="AN166" s="56"/>
      <c r="AO166" s="56"/>
      <c r="AP166" s="56"/>
      <c r="AQ166" s="56"/>
      <c r="AR166" s="56"/>
    </row>
    <row r="167" spans="2:44" s="2" customFormat="1" ht="12.75">
      <c r="B167" s="3"/>
      <c r="C167" s="3"/>
      <c r="D167" s="3"/>
      <c r="AJ167" s="56"/>
      <c r="AK167" s="56"/>
      <c r="AL167" s="56"/>
      <c r="AM167" s="56"/>
      <c r="AN167" s="56"/>
      <c r="AO167" s="56"/>
      <c r="AP167" s="56"/>
      <c r="AQ167" s="56"/>
      <c r="AR167" s="56"/>
    </row>
    <row r="168" spans="2:44" s="2" customFormat="1" ht="12.75">
      <c r="B168" s="3"/>
      <c r="C168" s="3"/>
      <c r="D168" s="3"/>
      <c r="AJ168" s="56"/>
      <c r="AK168" s="56"/>
      <c r="AL168" s="56"/>
      <c r="AM168" s="56"/>
      <c r="AN168" s="56"/>
      <c r="AO168" s="56"/>
      <c r="AP168" s="56"/>
      <c r="AQ168" s="56"/>
      <c r="AR168" s="56"/>
    </row>
    <row r="169" spans="2:44" s="2" customFormat="1" ht="12.75">
      <c r="B169" s="3"/>
      <c r="C169" s="3"/>
      <c r="D169" s="3"/>
      <c r="AJ169" s="56"/>
      <c r="AK169" s="56"/>
      <c r="AL169" s="56"/>
      <c r="AM169" s="56"/>
      <c r="AN169" s="56"/>
      <c r="AO169" s="56"/>
      <c r="AP169" s="56"/>
      <c r="AQ169" s="56"/>
      <c r="AR169" s="56"/>
    </row>
    <row r="170" spans="2:44" s="2" customFormat="1" ht="12.75">
      <c r="B170" s="3"/>
      <c r="C170" s="3"/>
      <c r="D170" s="3"/>
      <c r="AJ170" s="56"/>
      <c r="AK170" s="56"/>
      <c r="AL170" s="56"/>
      <c r="AM170" s="56"/>
      <c r="AN170" s="56"/>
      <c r="AO170" s="56"/>
      <c r="AP170" s="56"/>
      <c r="AQ170" s="56"/>
      <c r="AR170" s="56"/>
    </row>
    <row r="171" spans="2:44" s="2" customFormat="1" ht="12.75">
      <c r="B171" s="3"/>
      <c r="C171" s="3"/>
      <c r="D171" s="3"/>
      <c r="AJ171" s="56"/>
      <c r="AK171" s="56"/>
      <c r="AL171" s="56"/>
      <c r="AM171" s="56"/>
      <c r="AN171" s="56"/>
      <c r="AO171" s="56"/>
      <c r="AP171" s="56"/>
      <c r="AQ171" s="56"/>
      <c r="AR171" s="56"/>
    </row>
    <row r="172" spans="2:44" s="2" customFormat="1" ht="12.75">
      <c r="B172" s="3"/>
      <c r="C172" s="3"/>
      <c r="D172" s="3"/>
      <c r="AJ172" s="56"/>
      <c r="AK172" s="56"/>
      <c r="AL172" s="56"/>
      <c r="AM172" s="56"/>
      <c r="AN172" s="56"/>
      <c r="AO172" s="56"/>
      <c r="AP172" s="56"/>
      <c r="AQ172" s="56"/>
      <c r="AR172" s="56"/>
    </row>
    <row r="173" spans="2:44" s="2" customFormat="1" ht="12.75">
      <c r="B173" s="3"/>
      <c r="C173" s="3"/>
      <c r="D173" s="3"/>
      <c r="AJ173" s="56"/>
      <c r="AK173" s="56"/>
      <c r="AL173" s="56"/>
      <c r="AM173" s="56"/>
      <c r="AN173" s="56"/>
      <c r="AO173" s="56"/>
      <c r="AP173" s="56"/>
      <c r="AQ173" s="56"/>
      <c r="AR173" s="56"/>
    </row>
    <row r="174" spans="2:44" s="2" customFormat="1" ht="12.75">
      <c r="B174" s="3"/>
      <c r="C174" s="3"/>
      <c r="D174" s="3"/>
      <c r="AJ174" s="56"/>
      <c r="AK174" s="56"/>
      <c r="AL174" s="56"/>
      <c r="AM174" s="56"/>
      <c r="AN174" s="56"/>
      <c r="AO174" s="56"/>
      <c r="AP174" s="56"/>
      <c r="AQ174" s="56"/>
      <c r="AR174" s="56"/>
    </row>
    <row r="175" spans="2:44" s="2" customFormat="1" ht="12.75">
      <c r="B175" s="3"/>
      <c r="C175" s="3"/>
      <c r="D175" s="3"/>
      <c r="AJ175" s="56"/>
      <c r="AK175" s="56"/>
      <c r="AL175" s="56"/>
      <c r="AM175" s="56"/>
      <c r="AN175" s="56"/>
      <c r="AO175" s="56"/>
      <c r="AP175" s="56"/>
      <c r="AQ175" s="56"/>
      <c r="AR175" s="56"/>
    </row>
    <row r="176" spans="2:44" s="2" customFormat="1" ht="12.75">
      <c r="B176" s="3"/>
      <c r="C176" s="3"/>
      <c r="D176" s="3"/>
      <c r="AJ176" s="56"/>
      <c r="AK176" s="56"/>
      <c r="AL176" s="56"/>
      <c r="AM176" s="56"/>
      <c r="AN176" s="56"/>
      <c r="AO176" s="56"/>
      <c r="AP176" s="56"/>
      <c r="AQ176" s="56"/>
      <c r="AR176" s="56"/>
    </row>
    <row r="177" spans="2:44" s="2" customFormat="1" ht="12.75">
      <c r="B177" s="3"/>
      <c r="C177" s="3"/>
      <c r="D177" s="3"/>
      <c r="AJ177" s="56"/>
      <c r="AK177" s="56"/>
      <c r="AL177" s="56"/>
      <c r="AM177" s="56"/>
      <c r="AN177" s="56"/>
      <c r="AO177" s="56"/>
      <c r="AP177" s="56"/>
      <c r="AQ177" s="56"/>
      <c r="AR177" s="56"/>
    </row>
    <row r="178" spans="2:44" s="2" customFormat="1" ht="12.75">
      <c r="B178" s="3"/>
      <c r="C178" s="3"/>
      <c r="D178" s="3"/>
      <c r="AJ178" s="56"/>
      <c r="AK178" s="56"/>
      <c r="AL178" s="56"/>
      <c r="AM178" s="56"/>
      <c r="AN178" s="56"/>
      <c r="AO178" s="56"/>
      <c r="AP178" s="56"/>
      <c r="AQ178" s="56"/>
      <c r="AR178" s="56"/>
    </row>
    <row r="179" spans="2:44" s="2" customFormat="1" ht="12.75">
      <c r="B179" s="3"/>
      <c r="C179" s="3"/>
      <c r="D179" s="3"/>
      <c r="AJ179" s="56"/>
      <c r="AK179" s="56"/>
      <c r="AL179" s="56"/>
      <c r="AM179" s="56"/>
      <c r="AN179" s="56"/>
      <c r="AO179" s="56"/>
      <c r="AP179" s="56"/>
      <c r="AQ179" s="56"/>
      <c r="AR179" s="56"/>
    </row>
    <row r="180" spans="2:44" s="2" customFormat="1" ht="12.75">
      <c r="B180" s="3"/>
      <c r="C180" s="3"/>
      <c r="D180" s="3"/>
      <c r="AJ180" s="56"/>
      <c r="AK180" s="56"/>
      <c r="AL180" s="56"/>
      <c r="AM180" s="56"/>
      <c r="AN180" s="56"/>
      <c r="AO180" s="56"/>
      <c r="AP180" s="56"/>
      <c r="AQ180" s="56"/>
      <c r="AR180" s="56"/>
    </row>
    <row r="181" spans="2:44" s="2" customFormat="1" ht="12.75">
      <c r="B181" s="3"/>
      <c r="C181" s="3"/>
      <c r="D181" s="3"/>
      <c r="AJ181" s="56"/>
      <c r="AK181" s="56"/>
      <c r="AL181" s="56"/>
      <c r="AM181" s="56"/>
      <c r="AN181" s="56"/>
      <c r="AO181" s="56"/>
      <c r="AP181" s="56"/>
      <c r="AQ181" s="56"/>
      <c r="AR181" s="56"/>
    </row>
    <row r="182" spans="2:44" s="2" customFormat="1" ht="12.75">
      <c r="B182" s="3"/>
      <c r="C182" s="3"/>
      <c r="D182" s="3"/>
      <c r="AJ182" s="56"/>
      <c r="AK182" s="56"/>
      <c r="AL182" s="56"/>
      <c r="AM182" s="56"/>
      <c r="AN182" s="56"/>
      <c r="AO182" s="56"/>
      <c r="AP182" s="56"/>
      <c r="AQ182" s="56"/>
      <c r="AR182" s="56"/>
    </row>
    <row r="183" spans="2:44">
      <c r="AG183" s="2"/>
    </row>
  </sheetData>
  <mergeCells count="161">
    <mergeCell ref="AR40:AR42"/>
    <mergeCell ref="AS40:AS42"/>
    <mergeCell ref="AT40:AT42"/>
    <mergeCell ref="AU40:AU42"/>
    <mergeCell ref="A43:A47"/>
    <mergeCell ref="B43:B47"/>
    <mergeCell ref="C43:C47"/>
    <mergeCell ref="D43:D47"/>
    <mergeCell ref="AS43:AS45"/>
    <mergeCell ref="AT43:AT45"/>
    <mergeCell ref="AL40:AL42"/>
    <mergeCell ref="AM40:AM42"/>
    <mergeCell ref="AN40:AN42"/>
    <mergeCell ref="AO40:AO42"/>
    <mergeCell ref="AP40:AP42"/>
    <mergeCell ref="AQ40:AQ42"/>
    <mergeCell ref="AF40:AF42"/>
    <mergeCell ref="AG40:AG42"/>
    <mergeCell ref="AH40:AH42"/>
    <mergeCell ref="AI40:AI42"/>
    <mergeCell ref="AJ40:AJ42"/>
    <mergeCell ref="AK40:AK42"/>
    <mergeCell ref="Z40:Z42"/>
    <mergeCell ref="AA40:AA42"/>
    <mergeCell ref="AB40:AB42"/>
    <mergeCell ref="AC40:AC42"/>
    <mergeCell ref="AD40:AD42"/>
    <mergeCell ref="AE40:AE42"/>
    <mergeCell ref="T40:T42"/>
    <mergeCell ref="U40:U42"/>
    <mergeCell ref="V40:V42"/>
    <mergeCell ref="W40:W42"/>
    <mergeCell ref="X40:X42"/>
    <mergeCell ref="Y40:Y42"/>
    <mergeCell ref="O40:O42"/>
    <mergeCell ref="P40:P42"/>
    <mergeCell ref="Q40:Q42"/>
    <mergeCell ref="R40:R42"/>
    <mergeCell ref="S40:S42"/>
    <mergeCell ref="H40:H42"/>
    <mergeCell ref="I40:I42"/>
    <mergeCell ref="J40:J42"/>
    <mergeCell ref="K40:K42"/>
    <mergeCell ref="L40:L42"/>
    <mergeCell ref="M40:M42"/>
    <mergeCell ref="AT37:AT39"/>
    <mergeCell ref="AU37:AU39"/>
    <mergeCell ref="A40:A42"/>
    <mergeCell ref="B40:B42"/>
    <mergeCell ref="C40:C42"/>
    <mergeCell ref="D40:D42"/>
    <mergeCell ref="E40:E42"/>
    <mergeCell ref="F40:F42"/>
    <mergeCell ref="G40:G42"/>
    <mergeCell ref="AM37:AM39"/>
    <mergeCell ref="AN37:AN39"/>
    <mergeCell ref="AO37:AO39"/>
    <mergeCell ref="AP37:AP39"/>
    <mergeCell ref="AQ37:AQ39"/>
    <mergeCell ref="AR37:AR39"/>
    <mergeCell ref="AG37:AG39"/>
    <mergeCell ref="AH37:AH39"/>
    <mergeCell ref="AI37:AI39"/>
    <mergeCell ref="AJ37:AJ39"/>
    <mergeCell ref="AK37:AK39"/>
    <mergeCell ref="AL37:AL39"/>
    <mergeCell ref="AA37:AA39"/>
    <mergeCell ref="AB37:AB39"/>
    <mergeCell ref="N40:N42"/>
    <mergeCell ref="AE37:AE39"/>
    <mergeCell ref="AF37:AF39"/>
    <mergeCell ref="U37:U39"/>
    <mergeCell ref="V37:V39"/>
    <mergeCell ref="W37:W39"/>
    <mergeCell ref="X37:X39"/>
    <mergeCell ref="Y37:Y39"/>
    <mergeCell ref="Z37:Z39"/>
    <mergeCell ref="AS37:AS39"/>
    <mergeCell ref="C34:AS34"/>
    <mergeCell ref="C35:AS35"/>
    <mergeCell ref="A37:A39"/>
    <mergeCell ref="B37:B39"/>
    <mergeCell ref="C37:C39"/>
    <mergeCell ref="D37:D39"/>
    <mergeCell ref="E37:E39"/>
    <mergeCell ref="F37:F39"/>
    <mergeCell ref="G37:G39"/>
    <mergeCell ref="H37:H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AC37:AC39"/>
    <mergeCell ref="AD37:AD39"/>
    <mergeCell ref="A30:A33"/>
    <mergeCell ref="B30:B33"/>
    <mergeCell ref="C30:C33"/>
    <mergeCell ref="D30:D33"/>
    <mergeCell ref="AS30:AS33"/>
    <mergeCell ref="AT30:AT33"/>
    <mergeCell ref="A26:A29"/>
    <mergeCell ref="B26:B29"/>
    <mergeCell ref="C26:C29"/>
    <mergeCell ref="D26:D29"/>
    <mergeCell ref="AS26:AS29"/>
    <mergeCell ref="AT26:AT29"/>
    <mergeCell ref="A23:A25"/>
    <mergeCell ref="B23:B25"/>
    <mergeCell ref="C23:C25"/>
    <mergeCell ref="D23:D25"/>
    <mergeCell ref="AS23:AS25"/>
    <mergeCell ref="AT23:AT25"/>
    <mergeCell ref="AS17:AS19"/>
    <mergeCell ref="AT17:AT19"/>
    <mergeCell ref="A20:A22"/>
    <mergeCell ref="B20:B22"/>
    <mergeCell ref="C20:C22"/>
    <mergeCell ref="D20:D22"/>
    <mergeCell ref="AS20:AS22"/>
    <mergeCell ref="AT20:AT22"/>
    <mergeCell ref="B12:B16"/>
    <mergeCell ref="D12:D15"/>
    <mergeCell ref="A14:A16"/>
    <mergeCell ref="A17:A19"/>
    <mergeCell ref="B17:B19"/>
    <mergeCell ref="C17:C19"/>
    <mergeCell ref="D17:D19"/>
    <mergeCell ref="AJ7:AL7"/>
    <mergeCell ref="AM7:AO7"/>
    <mergeCell ref="C10:AS10"/>
    <mergeCell ref="C11:AS11"/>
    <mergeCell ref="AS6:AS8"/>
    <mergeCell ref="AT6:AT8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2:L2"/>
    <mergeCell ref="A3:L3"/>
    <mergeCell ref="A4:L4"/>
    <mergeCell ref="A6:A8"/>
    <mergeCell ref="B6:B8"/>
    <mergeCell ref="C6:C8"/>
    <mergeCell ref="D6:D8"/>
    <mergeCell ref="E6:E8"/>
    <mergeCell ref="F6:H7"/>
    <mergeCell ref="I6:AR6"/>
    <mergeCell ref="AP7:AR7"/>
  </mergeCells>
  <pageMargins left="0.59055118110236227" right="0" top="0" bottom="0" header="0.31496062992125984" footer="0.31496062992125984"/>
  <pageSetup paperSize="8" scale="32" fitToHeight="2" orientation="landscape" horizontalDpi="180" verticalDpi="180" r:id="rId1"/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V183"/>
  <sheetViews>
    <sheetView view="pageBreakPreview" zoomScale="70" zoomScaleNormal="40" zoomScaleSheetLayoutView="70" workbookViewId="0">
      <pane xSplit="8" ySplit="8" topLeftCell="AP36" activePane="bottomRight" state="frozen"/>
      <selection pane="topRight" activeCell="I1" sqref="I1"/>
      <selection pane="bottomLeft" activeCell="A8" sqref="A8"/>
      <selection pane="bottomRight" activeCell="AS37" sqref="AS37:AS42"/>
    </sheetView>
  </sheetViews>
  <sheetFormatPr defaultRowHeight="15"/>
  <cols>
    <col min="1" max="1" width="8" customWidth="1"/>
    <col min="2" max="2" width="56.7109375" customWidth="1"/>
    <col min="3" max="3" width="28" customWidth="1"/>
    <col min="4" max="4" width="10.85546875" customWidth="1"/>
    <col min="5" max="5" width="17.7109375" customWidth="1"/>
    <col min="6" max="8" width="12.140625" customWidth="1"/>
    <col min="9" max="9" width="9.7109375" customWidth="1"/>
    <col min="10" max="10" width="10.5703125" customWidth="1"/>
    <col min="11" max="11" width="9.85546875" customWidth="1"/>
    <col min="12" max="12" width="10.140625" customWidth="1"/>
    <col min="13" max="13" width="13.140625" customWidth="1"/>
    <col min="14" max="14" width="9.7109375" customWidth="1"/>
    <col min="15" max="15" width="10" customWidth="1"/>
    <col min="16" max="16" width="12.42578125" customWidth="1"/>
    <col min="17" max="17" width="9.5703125" customWidth="1"/>
    <col min="18" max="18" width="10" customWidth="1"/>
    <col min="19" max="20" width="10.28515625" customWidth="1"/>
    <col min="21" max="22" width="11.28515625" customWidth="1"/>
    <col min="23" max="23" width="10.42578125" customWidth="1"/>
    <col min="24" max="24" width="12.5703125" customWidth="1"/>
    <col min="25" max="25" width="10.7109375" customWidth="1"/>
    <col min="26" max="26" width="9.42578125" customWidth="1"/>
    <col min="27" max="27" width="12.28515625" customWidth="1"/>
    <col min="28" max="28" width="9.7109375" customWidth="1"/>
    <col min="29" max="29" width="10.5703125" customWidth="1"/>
    <col min="30" max="30" width="9.7109375" customWidth="1"/>
    <col min="31" max="31" width="9.5703125" customWidth="1"/>
    <col min="32" max="32" width="10.140625" customWidth="1"/>
    <col min="33" max="33" width="10" customWidth="1"/>
    <col min="34" max="34" width="10.140625" customWidth="1"/>
    <col min="35" max="35" width="10.42578125" customWidth="1"/>
    <col min="36" max="36" width="10.28515625" style="58" customWidth="1"/>
    <col min="37" max="37" width="11" style="58" customWidth="1"/>
    <col min="38" max="38" width="12" style="58" customWidth="1"/>
    <col min="39" max="39" width="10.28515625" style="58" customWidth="1"/>
    <col min="40" max="40" width="10.42578125" style="58" customWidth="1"/>
    <col min="41" max="41" width="10.7109375" style="58" customWidth="1"/>
    <col min="42" max="42" width="11.42578125" style="58" customWidth="1"/>
    <col min="43" max="43" width="10.5703125" style="58" customWidth="1"/>
    <col min="44" max="44" width="11.28515625" style="58" customWidth="1"/>
    <col min="45" max="45" width="49.85546875" customWidth="1"/>
    <col min="46" max="46" width="29.5703125" customWidth="1"/>
  </cols>
  <sheetData>
    <row r="2" spans="1:46" ht="18.75">
      <c r="A2" s="275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12"/>
      <c r="N2" s="11"/>
      <c r="O2" s="12"/>
      <c r="P2" s="11"/>
      <c r="Q2" s="11"/>
      <c r="R2" s="11"/>
      <c r="S2" s="11"/>
      <c r="T2" s="11"/>
      <c r="U2" s="12"/>
      <c r="V2" s="11"/>
      <c r="W2" s="12"/>
      <c r="X2" s="12"/>
      <c r="Y2" s="12"/>
      <c r="Z2" s="12"/>
      <c r="AA2" s="11"/>
      <c r="AB2" s="11"/>
      <c r="AC2" s="11"/>
      <c r="AD2" s="12"/>
      <c r="AE2" s="11"/>
      <c r="AF2" s="11"/>
      <c r="AG2" s="11"/>
      <c r="AH2" s="11"/>
      <c r="AI2" s="11"/>
      <c r="AJ2" s="51"/>
      <c r="AK2" s="51"/>
      <c r="AL2" s="52"/>
      <c r="AM2" s="52"/>
      <c r="AN2" s="52"/>
      <c r="AO2" s="51"/>
      <c r="AP2" s="51"/>
      <c r="AQ2" s="51"/>
      <c r="AR2" s="51"/>
      <c r="AS2" s="11"/>
      <c r="AT2" s="11"/>
    </row>
    <row r="3" spans="1:46" ht="18.75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12"/>
      <c r="N3" s="12"/>
      <c r="O3" s="12"/>
      <c r="P3" s="12"/>
      <c r="Q3" s="11"/>
      <c r="R3" s="12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116"/>
      <c r="AK3" s="116"/>
      <c r="AL3" s="116"/>
      <c r="AM3" s="116"/>
      <c r="AN3" s="116"/>
      <c r="AO3" s="116"/>
      <c r="AP3" s="116"/>
      <c r="AQ3" s="116"/>
      <c r="AR3" s="117"/>
      <c r="AS3" s="11"/>
      <c r="AT3" s="11"/>
    </row>
    <row r="4" spans="1:46" ht="18.75">
      <c r="A4" s="275" t="s">
        <v>143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12"/>
      <c r="N4" s="12"/>
      <c r="O4" s="12"/>
      <c r="P4" s="12"/>
      <c r="Q4" s="11"/>
      <c r="R4" s="12"/>
      <c r="S4" s="59"/>
      <c r="T4" s="59"/>
      <c r="U4" s="59"/>
      <c r="V4" s="59"/>
      <c r="W4" s="40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116"/>
      <c r="AK4" s="116"/>
      <c r="AL4" s="116"/>
      <c r="AM4" s="116"/>
      <c r="AN4" s="116"/>
      <c r="AO4" s="116"/>
      <c r="AP4" s="116"/>
      <c r="AQ4" s="116"/>
      <c r="AR4" s="117"/>
      <c r="AS4" s="11"/>
      <c r="AT4" s="11"/>
    </row>
    <row r="5" spans="1:46" ht="18.7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2"/>
      <c r="N5" s="12"/>
      <c r="O5" s="12"/>
      <c r="P5" s="12"/>
      <c r="Q5" s="11"/>
      <c r="R5" s="12"/>
      <c r="S5" s="11"/>
      <c r="T5" s="11"/>
      <c r="U5" s="12"/>
      <c r="V5" s="12"/>
      <c r="W5" s="11"/>
      <c r="X5" s="11"/>
      <c r="Y5" s="12"/>
      <c r="Z5" s="11"/>
      <c r="AA5" s="12"/>
      <c r="AB5" s="12"/>
      <c r="AC5" s="12"/>
      <c r="AD5" s="12"/>
      <c r="AE5" s="12"/>
      <c r="AF5" s="12"/>
      <c r="AG5" s="12"/>
      <c r="AH5" s="11"/>
      <c r="AI5" s="11"/>
      <c r="AJ5" s="52"/>
      <c r="AK5" s="52"/>
      <c r="AL5" s="52"/>
      <c r="AM5" s="52"/>
      <c r="AN5" s="52"/>
      <c r="AO5" s="52"/>
      <c r="AP5" s="51"/>
      <c r="AQ5" s="51"/>
      <c r="AR5" s="51"/>
      <c r="AS5" s="11"/>
      <c r="AT5" s="11"/>
    </row>
    <row r="6" spans="1:46" ht="32.25" customHeight="1">
      <c r="A6" s="271" t="s">
        <v>2</v>
      </c>
      <c r="B6" s="271" t="s">
        <v>3</v>
      </c>
      <c r="C6" s="271" t="s">
        <v>4</v>
      </c>
      <c r="D6" s="271" t="s">
        <v>5</v>
      </c>
      <c r="E6" s="271" t="s">
        <v>6</v>
      </c>
      <c r="F6" s="274" t="s">
        <v>7</v>
      </c>
      <c r="G6" s="274"/>
      <c r="H6" s="274"/>
      <c r="I6" s="271" t="s">
        <v>11</v>
      </c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61" t="s">
        <v>24</v>
      </c>
      <c r="AT6" s="271" t="s">
        <v>25</v>
      </c>
    </row>
    <row r="7" spans="1:46">
      <c r="A7" s="271"/>
      <c r="B7" s="271"/>
      <c r="C7" s="271"/>
      <c r="D7" s="271"/>
      <c r="E7" s="271"/>
      <c r="F7" s="274"/>
      <c r="G7" s="274"/>
      <c r="H7" s="274"/>
      <c r="I7" s="271" t="s">
        <v>12</v>
      </c>
      <c r="J7" s="271"/>
      <c r="K7" s="271"/>
      <c r="L7" s="271" t="s">
        <v>13</v>
      </c>
      <c r="M7" s="271"/>
      <c r="N7" s="271"/>
      <c r="O7" s="271" t="s">
        <v>14</v>
      </c>
      <c r="P7" s="271"/>
      <c r="Q7" s="271"/>
      <c r="R7" s="271" t="s">
        <v>15</v>
      </c>
      <c r="S7" s="271"/>
      <c r="T7" s="271"/>
      <c r="U7" s="271" t="s">
        <v>16</v>
      </c>
      <c r="V7" s="271"/>
      <c r="W7" s="271"/>
      <c r="X7" s="271" t="s">
        <v>17</v>
      </c>
      <c r="Y7" s="271"/>
      <c r="Z7" s="271"/>
      <c r="AA7" s="271" t="s">
        <v>18</v>
      </c>
      <c r="AB7" s="271"/>
      <c r="AC7" s="271"/>
      <c r="AD7" s="271" t="s">
        <v>19</v>
      </c>
      <c r="AE7" s="271"/>
      <c r="AF7" s="271"/>
      <c r="AG7" s="271" t="s">
        <v>20</v>
      </c>
      <c r="AH7" s="271"/>
      <c r="AI7" s="271"/>
      <c r="AJ7" s="272" t="s">
        <v>21</v>
      </c>
      <c r="AK7" s="272"/>
      <c r="AL7" s="272"/>
      <c r="AM7" s="272" t="s">
        <v>22</v>
      </c>
      <c r="AN7" s="272"/>
      <c r="AO7" s="272"/>
      <c r="AP7" s="272" t="s">
        <v>23</v>
      </c>
      <c r="AQ7" s="272"/>
      <c r="AR7" s="272"/>
      <c r="AS7" s="261"/>
      <c r="AT7" s="271"/>
    </row>
    <row r="8" spans="1:46" ht="30" customHeight="1">
      <c r="A8" s="271"/>
      <c r="B8" s="271"/>
      <c r="C8" s="271"/>
      <c r="D8" s="271"/>
      <c r="E8" s="271"/>
      <c r="F8" s="112" t="s">
        <v>8</v>
      </c>
      <c r="G8" s="112" t="s">
        <v>9</v>
      </c>
      <c r="H8" s="15" t="s">
        <v>10</v>
      </c>
      <c r="I8" s="13" t="s">
        <v>8</v>
      </c>
      <c r="J8" s="13" t="s">
        <v>9</v>
      </c>
      <c r="K8" s="14" t="s">
        <v>10</v>
      </c>
      <c r="L8" s="13" t="s">
        <v>8</v>
      </c>
      <c r="M8" s="13" t="s">
        <v>9</v>
      </c>
      <c r="N8" s="14" t="s">
        <v>10</v>
      </c>
      <c r="O8" s="13" t="s">
        <v>8</v>
      </c>
      <c r="P8" s="13" t="s">
        <v>9</v>
      </c>
      <c r="Q8" s="14" t="s">
        <v>10</v>
      </c>
      <c r="R8" s="13" t="s">
        <v>8</v>
      </c>
      <c r="S8" s="13" t="s">
        <v>9</v>
      </c>
      <c r="T8" s="14" t="s">
        <v>10</v>
      </c>
      <c r="U8" s="13" t="s">
        <v>8</v>
      </c>
      <c r="V8" s="13" t="s">
        <v>9</v>
      </c>
      <c r="W8" s="14" t="s">
        <v>10</v>
      </c>
      <c r="X8" s="13" t="s">
        <v>8</v>
      </c>
      <c r="Y8" s="13" t="s">
        <v>9</v>
      </c>
      <c r="Z8" s="14" t="s">
        <v>10</v>
      </c>
      <c r="AA8" s="13" t="s">
        <v>8</v>
      </c>
      <c r="AB8" s="13" t="s">
        <v>9</v>
      </c>
      <c r="AC8" s="14" t="s">
        <v>10</v>
      </c>
      <c r="AD8" s="13" t="s">
        <v>8</v>
      </c>
      <c r="AE8" s="13" t="s">
        <v>9</v>
      </c>
      <c r="AF8" s="14" t="s">
        <v>10</v>
      </c>
      <c r="AG8" s="13" t="s">
        <v>8</v>
      </c>
      <c r="AH8" s="13" t="s">
        <v>9</v>
      </c>
      <c r="AI8" s="14" t="s">
        <v>10</v>
      </c>
      <c r="AJ8" s="53" t="s">
        <v>8</v>
      </c>
      <c r="AK8" s="53" t="s">
        <v>9</v>
      </c>
      <c r="AL8" s="54" t="s">
        <v>10</v>
      </c>
      <c r="AM8" s="53" t="s">
        <v>8</v>
      </c>
      <c r="AN8" s="53" t="s">
        <v>9</v>
      </c>
      <c r="AO8" s="54" t="s">
        <v>10</v>
      </c>
      <c r="AP8" s="53" t="s">
        <v>8</v>
      </c>
      <c r="AQ8" s="53" t="s">
        <v>9</v>
      </c>
      <c r="AR8" s="54" t="s">
        <v>10</v>
      </c>
      <c r="AS8" s="261"/>
      <c r="AT8" s="271"/>
    </row>
    <row r="9" spans="1:46" s="1" customFormat="1">
      <c r="A9" s="111">
        <v>1</v>
      </c>
      <c r="B9" s="111">
        <v>2</v>
      </c>
      <c r="C9" s="111">
        <v>3</v>
      </c>
      <c r="D9" s="111">
        <v>4</v>
      </c>
      <c r="E9" s="111">
        <v>5</v>
      </c>
      <c r="F9" s="112">
        <v>6</v>
      </c>
      <c r="G9" s="112">
        <v>7</v>
      </c>
      <c r="H9" s="15" t="s">
        <v>26</v>
      </c>
      <c r="I9" s="111">
        <v>9</v>
      </c>
      <c r="J9" s="111">
        <v>10</v>
      </c>
      <c r="K9" s="111">
        <v>11</v>
      </c>
      <c r="L9" s="111">
        <v>12</v>
      </c>
      <c r="M9" s="111">
        <v>13</v>
      </c>
      <c r="N9" s="111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55">
        <v>36</v>
      </c>
      <c r="AK9" s="55">
        <v>37</v>
      </c>
      <c r="AL9" s="55">
        <v>38</v>
      </c>
      <c r="AM9" s="55">
        <v>39</v>
      </c>
      <c r="AN9" s="55">
        <v>40</v>
      </c>
      <c r="AO9" s="55">
        <v>41</v>
      </c>
      <c r="AP9" s="55">
        <v>42</v>
      </c>
      <c r="AQ9" s="55">
        <v>43</v>
      </c>
      <c r="AR9" s="55">
        <v>44</v>
      </c>
      <c r="AS9" s="16">
        <v>45</v>
      </c>
      <c r="AT9" s="16">
        <v>46</v>
      </c>
    </row>
    <row r="10" spans="1:46" s="1" customFormat="1" ht="28.5" customHeight="1">
      <c r="A10" s="92">
        <v>1</v>
      </c>
      <c r="B10" s="29" t="s">
        <v>120</v>
      </c>
      <c r="C10" s="289" t="s">
        <v>124</v>
      </c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93"/>
    </row>
    <row r="11" spans="1:46" s="1" customFormat="1" ht="28.5" customHeight="1">
      <c r="A11" s="92" t="s">
        <v>69</v>
      </c>
      <c r="B11" s="29" t="s">
        <v>121</v>
      </c>
      <c r="C11" s="289" t="s">
        <v>125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1"/>
      <c r="AT11" s="94"/>
    </row>
    <row r="12" spans="1:46" s="63" customFormat="1" ht="30.75" customHeight="1">
      <c r="A12" s="79" t="s">
        <v>70</v>
      </c>
      <c r="B12" s="276" t="s">
        <v>51</v>
      </c>
      <c r="C12" s="81"/>
      <c r="D12" s="268"/>
      <c r="E12" s="20" t="s">
        <v>31</v>
      </c>
      <c r="F12" s="30">
        <f>F13+F14+F15+F16</f>
        <v>269146.59999999998</v>
      </c>
      <c r="G12" s="30">
        <f t="shared" ref="G12:AR12" si="0">G13+G14+G15+G16</f>
        <v>160329.09999999998</v>
      </c>
      <c r="H12" s="30">
        <f>G12/F12*100</f>
        <v>59.569431677754793</v>
      </c>
      <c r="I12" s="30">
        <f t="shared" si="0"/>
        <v>1891.8</v>
      </c>
      <c r="J12" s="30">
        <f t="shared" si="0"/>
        <v>1891.8</v>
      </c>
      <c r="K12" s="30">
        <f>J12/I12*100</f>
        <v>100</v>
      </c>
      <c r="L12" s="30">
        <f t="shared" si="0"/>
        <v>11950.400000000001</v>
      </c>
      <c r="M12" s="30">
        <f t="shared" si="0"/>
        <v>11364</v>
      </c>
      <c r="N12" s="30">
        <f>M12/L12*100</f>
        <v>95.093051278618276</v>
      </c>
      <c r="O12" s="30">
        <f t="shared" si="0"/>
        <v>70195.399999999994</v>
      </c>
      <c r="P12" s="30">
        <f t="shared" si="0"/>
        <v>10781.8</v>
      </c>
      <c r="Q12" s="30">
        <f>P12/O12*100</f>
        <v>15.359695934491436</v>
      </c>
      <c r="R12" s="30">
        <f t="shared" si="0"/>
        <v>26244.799999999999</v>
      </c>
      <c r="S12" s="30">
        <f t="shared" si="0"/>
        <v>74287.3</v>
      </c>
      <c r="T12" s="118">
        <f>S12/R12*100</f>
        <v>283.05531000426754</v>
      </c>
      <c r="U12" s="30">
        <f t="shared" si="0"/>
        <v>34963.800000000003</v>
      </c>
      <c r="V12" s="30">
        <f t="shared" si="0"/>
        <v>29055.3</v>
      </c>
      <c r="W12" s="118">
        <f>V12/U12*100</f>
        <v>83.101093130609357</v>
      </c>
      <c r="X12" s="30">
        <f t="shared" si="0"/>
        <v>32923.4</v>
      </c>
      <c r="Y12" s="30">
        <f t="shared" si="0"/>
        <v>32948.800000000003</v>
      </c>
      <c r="Z12" s="118">
        <f>Y12/X12*100</f>
        <v>100.07714877564287</v>
      </c>
      <c r="AA12" s="30">
        <f t="shared" si="0"/>
        <v>46404.7</v>
      </c>
      <c r="AB12" s="30">
        <f t="shared" si="0"/>
        <v>0</v>
      </c>
      <c r="AC12" s="30">
        <f t="shared" si="0"/>
        <v>0</v>
      </c>
      <c r="AD12" s="30">
        <f t="shared" si="0"/>
        <v>7573.4000000000005</v>
      </c>
      <c r="AE12" s="30">
        <f t="shared" si="0"/>
        <v>0</v>
      </c>
      <c r="AF12" s="30">
        <f t="shared" si="0"/>
        <v>0</v>
      </c>
      <c r="AG12" s="30">
        <f t="shared" si="0"/>
        <v>7574.2000000000007</v>
      </c>
      <c r="AH12" s="30">
        <f t="shared" si="0"/>
        <v>0</v>
      </c>
      <c r="AI12" s="30">
        <f t="shared" si="0"/>
        <v>0</v>
      </c>
      <c r="AJ12" s="30">
        <f t="shared" si="0"/>
        <v>8981.5</v>
      </c>
      <c r="AK12" s="30">
        <f t="shared" si="0"/>
        <v>0</v>
      </c>
      <c r="AL12" s="30">
        <f t="shared" si="0"/>
        <v>0</v>
      </c>
      <c r="AM12" s="30">
        <f t="shared" si="0"/>
        <v>8125.2000000000007</v>
      </c>
      <c r="AN12" s="30">
        <f t="shared" si="0"/>
        <v>0</v>
      </c>
      <c r="AO12" s="30">
        <f t="shared" si="0"/>
        <v>0</v>
      </c>
      <c r="AP12" s="30">
        <f t="shared" si="0"/>
        <v>12318</v>
      </c>
      <c r="AQ12" s="30">
        <f t="shared" si="0"/>
        <v>0</v>
      </c>
      <c r="AR12" s="30">
        <f t="shared" si="0"/>
        <v>0</v>
      </c>
      <c r="AS12" s="22"/>
      <c r="AT12" s="22"/>
    </row>
    <row r="13" spans="1:46" s="63" customFormat="1" ht="57" customHeight="1">
      <c r="A13" s="80"/>
      <c r="B13" s="277"/>
      <c r="C13" s="82"/>
      <c r="D13" s="279"/>
      <c r="E13" s="21" t="s">
        <v>32</v>
      </c>
      <c r="F13" s="32">
        <f t="shared" ref="F13:G16" si="1">I13+L13+O13+R13+U13+X13+AA13+AD13+AG13+AJ13+AM13+AP13</f>
        <v>1885.6999999999998</v>
      </c>
      <c r="G13" s="32">
        <f t="shared" si="1"/>
        <v>495</v>
      </c>
      <c r="H13" s="30">
        <f>G13/F13*100</f>
        <v>26.25019886514292</v>
      </c>
      <c r="I13" s="31">
        <f>I18+I21+I24+I27+I31</f>
        <v>0</v>
      </c>
      <c r="J13" s="31">
        <f>J18+J21+J24+J27+J31</f>
        <v>0</v>
      </c>
      <c r="K13" s="31">
        <v>0</v>
      </c>
      <c r="L13" s="31">
        <f>L18+L21+L24+L27+L31</f>
        <v>0</v>
      </c>
      <c r="M13" s="31">
        <f>M18+M21+M24+M27+M31</f>
        <v>0</v>
      </c>
      <c r="N13" s="31">
        <v>0</v>
      </c>
      <c r="O13" s="31">
        <f>O18+O21+O24+O27+O31</f>
        <v>264</v>
      </c>
      <c r="P13" s="31">
        <f>P18+P21+P24+P27+P31</f>
        <v>264</v>
      </c>
      <c r="Q13" s="31">
        <f>P13/O13*100</f>
        <v>100</v>
      </c>
      <c r="R13" s="31">
        <f>R18+R21+R24+R27+R31</f>
        <v>0</v>
      </c>
      <c r="S13" s="31">
        <f>S18+S21+S24+S27+S31</f>
        <v>231</v>
      </c>
      <c r="T13" s="31"/>
      <c r="U13" s="31">
        <f>U18+U21+U24+U27+U31</f>
        <v>231</v>
      </c>
      <c r="V13" s="31">
        <f>V18+V21+V24+V27+V31</f>
        <v>0</v>
      </c>
      <c r="W13" s="31">
        <f>V13/U13*100</f>
        <v>0</v>
      </c>
      <c r="X13" s="31">
        <f>X18+X21+X24+X27+X31</f>
        <v>0</v>
      </c>
      <c r="Y13" s="31">
        <f>Y18+Y21+Y24+Y27+Y31</f>
        <v>0</v>
      </c>
      <c r="Z13" s="31">
        <v>0</v>
      </c>
      <c r="AA13" s="31">
        <f>AA18+AA21+AA24+AA27+AA31</f>
        <v>944.59999999999991</v>
      </c>
      <c r="AB13" s="31">
        <f>AB18+AB21+AB24+AB27+AB31</f>
        <v>0</v>
      </c>
      <c r="AC13" s="31">
        <f>AB13/AA13*100</f>
        <v>0</v>
      </c>
      <c r="AD13" s="31">
        <f>AD18+AD21+AD24+AD27+AD31</f>
        <v>67.3</v>
      </c>
      <c r="AE13" s="31">
        <f>AE18+AE21+AE24+AE27+AE31</f>
        <v>0</v>
      </c>
      <c r="AF13" s="31">
        <v>0</v>
      </c>
      <c r="AG13" s="31">
        <f>AG18+AG21+AG24+AG27+AG31</f>
        <v>278.8</v>
      </c>
      <c r="AH13" s="31">
        <f>AH18+AH21+AH24+AH27+AH31</f>
        <v>0</v>
      </c>
      <c r="AI13" s="31">
        <v>0</v>
      </c>
      <c r="AJ13" s="31">
        <f>AJ18+AJ21+AJ24+AJ27+AJ31</f>
        <v>60</v>
      </c>
      <c r="AK13" s="31">
        <f>AK18+AK21+AK24+AK27+AK31</f>
        <v>0</v>
      </c>
      <c r="AL13" s="31">
        <v>0</v>
      </c>
      <c r="AM13" s="31">
        <f>AM18+AM21+AM24+AM27+AM31</f>
        <v>40</v>
      </c>
      <c r="AN13" s="31">
        <f>AN18+AN21+AN24+AN27+AN31</f>
        <v>0</v>
      </c>
      <c r="AO13" s="31">
        <v>0</v>
      </c>
      <c r="AP13" s="31">
        <f>AP18+AP21+AP24+AP27+AP31</f>
        <v>0</v>
      </c>
      <c r="AQ13" s="31">
        <f>AQ18+AQ21+AQ24+AQ27+AQ31</f>
        <v>0</v>
      </c>
      <c r="AR13" s="31">
        <v>0</v>
      </c>
      <c r="AS13" s="22"/>
      <c r="AT13" s="22"/>
    </row>
    <row r="14" spans="1:46" s="63" customFormat="1" ht="57" customHeight="1">
      <c r="A14" s="281"/>
      <c r="B14" s="277"/>
      <c r="C14" s="82"/>
      <c r="D14" s="279"/>
      <c r="E14" s="21" t="s">
        <v>33</v>
      </c>
      <c r="F14" s="32">
        <f>I14+L14+O14+R14+U14+X14+AA14+AD14+AG14+AJ14+AM14+AP14</f>
        <v>117260.9</v>
      </c>
      <c r="G14" s="32">
        <f>J14+M14+P14+S14+V14+Y14+AB14+AE14+AH14+AK14+AN14+AQ14+0.1</f>
        <v>62674.7</v>
      </c>
      <c r="H14" s="30">
        <f>G14/F14*100</f>
        <v>53.448933105579101</v>
      </c>
      <c r="I14" s="31">
        <f>I19+I22+I25+I28+I32</f>
        <v>1891.8</v>
      </c>
      <c r="J14" s="31">
        <f>J19+J22+J25+J28+J32</f>
        <v>1891.8</v>
      </c>
      <c r="K14" s="31">
        <f>J14/I14*100</f>
        <v>100</v>
      </c>
      <c r="L14" s="31">
        <f>L19+L22+L25+L28+L32</f>
        <v>11950.400000000001</v>
      </c>
      <c r="M14" s="31">
        <f>M19+M22+M25+M28+M32</f>
        <v>11364</v>
      </c>
      <c r="N14" s="31">
        <f>M14/L14*100</f>
        <v>95.093051278618276</v>
      </c>
      <c r="O14" s="31">
        <f>O19+O22+O25+O28+O32</f>
        <v>9931.4</v>
      </c>
      <c r="P14" s="31">
        <f>P19+P22+P25+P28+P32</f>
        <v>10517.8</v>
      </c>
      <c r="Q14" s="31">
        <f>P14/O14*100</f>
        <v>105.90450490363897</v>
      </c>
      <c r="R14" s="31">
        <f>R19+R22+R25+R28+R32</f>
        <v>11244.8</v>
      </c>
      <c r="S14" s="31">
        <f>S19+S22+S25+S28+S32</f>
        <v>14056.3</v>
      </c>
      <c r="T14" s="31">
        <f>S14/R14*100</f>
        <v>125.00266789982926</v>
      </c>
      <c r="U14" s="31">
        <f>U19+U22+U25+U28+U32</f>
        <v>14732.8</v>
      </c>
      <c r="V14" s="31">
        <f>V19+V22+V25+V28+V32</f>
        <v>11921.3</v>
      </c>
      <c r="W14" s="31">
        <f>V14/U14*100</f>
        <v>80.916730017376196</v>
      </c>
      <c r="X14" s="31">
        <f>X19+X22+X25+X28+X32</f>
        <v>12923.4</v>
      </c>
      <c r="Y14" s="31">
        <f>Y19+Y22+Y25+Y28+Y32</f>
        <v>12923.4</v>
      </c>
      <c r="Z14" s="31">
        <f>Y14/X14*100</f>
        <v>100</v>
      </c>
      <c r="AA14" s="31">
        <f>AA19+AA22+AA25+AA28+AA32</f>
        <v>10460.1</v>
      </c>
      <c r="AB14" s="31">
        <f>AB19+AB22+AB25+AB28+AB32</f>
        <v>0</v>
      </c>
      <c r="AC14" s="31">
        <f>AB14/AA14*100</f>
        <v>0</v>
      </c>
      <c r="AD14" s="31">
        <f>AD19+AD22+AD25+AD28+AD32</f>
        <v>7506.1</v>
      </c>
      <c r="AE14" s="31">
        <f>AE19+AE22+AE25+AE28+AE32</f>
        <v>0</v>
      </c>
      <c r="AF14" s="31">
        <f>AE14/AD14*100</f>
        <v>0</v>
      </c>
      <c r="AG14" s="31">
        <f>AG19+AG22+AG25+AG28+AG32</f>
        <v>7295.4000000000005</v>
      </c>
      <c r="AH14" s="31">
        <f>AH19+AH22+AH25+AH28+AH32</f>
        <v>0</v>
      </c>
      <c r="AI14" s="31">
        <f>AH14/AG14*100</f>
        <v>0</v>
      </c>
      <c r="AJ14" s="31">
        <f>AJ19+AJ22+AJ25+AJ28+AJ32</f>
        <v>8921.5</v>
      </c>
      <c r="AK14" s="31">
        <f>AK19+AK22+AK25+AK28+AK32</f>
        <v>0</v>
      </c>
      <c r="AL14" s="31">
        <f>AK14/AJ14*100</f>
        <v>0</v>
      </c>
      <c r="AM14" s="31">
        <f>AM19+AM22+AM25+AM28+AM32</f>
        <v>8085.2000000000007</v>
      </c>
      <c r="AN14" s="31">
        <f>AN19+AN22+AN25+AN28+AN32</f>
        <v>0</v>
      </c>
      <c r="AO14" s="31">
        <f>AN14/AM14*100</f>
        <v>0</v>
      </c>
      <c r="AP14" s="31">
        <f>AP19+AP22+AP25+AP28+AP32</f>
        <v>12318</v>
      </c>
      <c r="AQ14" s="31">
        <f>AQ19+AQ22+AQ25+AQ28+AQ32</f>
        <v>0</v>
      </c>
      <c r="AR14" s="31">
        <f>AQ14/AP14*100</f>
        <v>0</v>
      </c>
      <c r="AS14" s="22"/>
      <c r="AT14" s="22"/>
    </row>
    <row r="15" spans="1:46" s="63" customFormat="1" ht="57" customHeight="1">
      <c r="A15" s="279"/>
      <c r="B15" s="277"/>
      <c r="C15" s="83"/>
      <c r="D15" s="280"/>
      <c r="E15" s="21" t="s">
        <v>100</v>
      </c>
      <c r="F15" s="32">
        <f>I15+L15+O15+R15+U15+X15+AA15+AD15+AG15+AJ15+AM15+AP15</f>
        <v>150000</v>
      </c>
      <c r="G15" s="32">
        <f t="shared" si="1"/>
        <v>97159.4</v>
      </c>
      <c r="H15" s="30">
        <v>0</v>
      </c>
      <c r="I15" s="31">
        <f>I33</f>
        <v>0</v>
      </c>
      <c r="J15" s="31">
        <f>J33</f>
        <v>0</v>
      </c>
      <c r="K15" s="31">
        <v>0</v>
      </c>
      <c r="L15" s="31">
        <f>L33</f>
        <v>0</v>
      </c>
      <c r="M15" s="31">
        <f>M33</f>
        <v>0</v>
      </c>
      <c r="N15" s="31">
        <v>0</v>
      </c>
      <c r="O15" s="31">
        <f>O29</f>
        <v>60000</v>
      </c>
      <c r="P15" s="31">
        <f>P29</f>
        <v>0</v>
      </c>
      <c r="Q15" s="31">
        <v>0</v>
      </c>
      <c r="R15" s="31">
        <f>R29</f>
        <v>15000</v>
      </c>
      <c r="S15" s="31">
        <f>S29</f>
        <v>60000</v>
      </c>
      <c r="T15" s="31">
        <v>0</v>
      </c>
      <c r="U15" s="31">
        <f>U29</f>
        <v>20000</v>
      </c>
      <c r="V15" s="31">
        <f>V29</f>
        <v>17134</v>
      </c>
      <c r="W15" s="31">
        <v>0</v>
      </c>
      <c r="X15" s="31">
        <f>X29</f>
        <v>20000</v>
      </c>
      <c r="Y15" s="31">
        <f>Y29</f>
        <v>20025.400000000001</v>
      </c>
      <c r="Z15" s="31">
        <v>0</v>
      </c>
      <c r="AA15" s="31">
        <f>AA29</f>
        <v>35000</v>
      </c>
      <c r="AB15" s="31">
        <f>AB29</f>
        <v>0</v>
      </c>
      <c r="AC15" s="31">
        <v>0</v>
      </c>
      <c r="AD15" s="31">
        <f>AD29</f>
        <v>0</v>
      </c>
      <c r="AE15" s="31">
        <f>AE29</f>
        <v>0</v>
      </c>
      <c r="AF15" s="31">
        <v>0</v>
      </c>
      <c r="AG15" s="31">
        <f>AG33</f>
        <v>0</v>
      </c>
      <c r="AH15" s="31">
        <f>AH33</f>
        <v>0</v>
      </c>
      <c r="AI15" s="31">
        <v>0</v>
      </c>
      <c r="AJ15" s="31">
        <f>AJ33</f>
        <v>0</v>
      </c>
      <c r="AK15" s="31">
        <f>AK33</f>
        <v>0</v>
      </c>
      <c r="AL15" s="31">
        <v>0</v>
      </c>
      <c r="AM15" s="31">
        <f>AM33</f>
        <v>0</v>
      </c>
      <c r="AN15" s="31">
        <f>AN33</f>
        <v>0</v>
      </c>
      <c r="AO15" s="31">
        <v>0</v>
      </c>
      <c r="AP15" s="31">
        <f>AP33</f>
        <v>0</v>
      </c>
      <c r="AQ15" s="31">
        <f>AQ33</f>
        <v>0</v>
      </c>
      <c r="AR15" s="31">
        <v>0</v>
      </c>
      <c r="AS15" s="22"/>
      <c r="AT15" s="22"/>
    </row>
    <row r="16" spans="1:46" s="63" customFormat="1" ht="81.75" customHeight="1">
      <c r="A16" s="280"/>
      <c r="B16" s="278"/>
      <c r="C16" s="113"/>
      <c r="D16" s="113"/>
      <c r="E16" s="21" t="s">
        <v>101</v>
      </c>
      <c r="F16" s="32">
        <f>I16+L16+O16+R16+U16+X16+AA16+AD16+AG16+AJ16+AM16+AP16</f>
        <v>0</v>
      </c>
      <c r="G16" s="32">
        <f t="shared" si="1"/>
        <v>0</v>
      </c>
      <c r="H16" s="30">
        <v>0</v>
      </c>
      <c r="I16" s="31">
        <f>I47</f>
        <v>0</v>
      </c>
      <c r="J16" s="31">
        <f>J47</f>
        <v>0</v>
      </c>
      <c r="K16" s="31">
        <v>0</v>
      </c>
      <c r="L16" s="31">
        <f>L47</f>
        <v>0</v>
      </c>
      <c r="M16" s="31">
        <f>M47</f>
        <v>0</v>
      </c>
      <c r="N16" s="31">
        <v>0</v>
      </c>
      <c r="O16" s="31">
        <f>O47</f>
        <v>0</v>
      </c>
      <c r="P16" s="31">
        <f>P47</f>
        <v>0</v>
      </c>
      <c r="Q16" s="31">
        <v>0</v>
      </c>
      <c r="R16" s="31">
        <f>R47</f>
        <v>0</v>
      </c>
      <c r="S16" s="31">
        <f>S47</f>
        <v>0</v>
      </c>
      <c r="T16" s="31">
        <v>0</v>
      </c>
      <c r="U16" s="31">
        <f>U47</f>
        <v>0</v>
      </c>
      <c r="V16" s="31">
        <f>V47</f>
        <v>0</v>
      </c>
      <c r="W16" s="31">
        <v>0</v>
      </c>
      <c r="X16" s="31">
        <f>X47</f>
        <v>0</v>
      </c>
      <c r="Y16" s="31">
        <f>Y47</f>
        <v>0</v>
      </c>
      <c r="Z16" s="31">
        <v>0</v>
      </c>
      <c r="AA16" s="31">
        <f>AA47</f>
        <v>0</v>
      </c>
      <c r="AB16" s="31">
        <f>AB47</f>
        <v>0</v>
      </c>
      <c r="AC16" s="31">
        <v>0</v>
      </c>
      <c r="AD16" s="31">
        <f>AD47</f>
        <v>0</v>
      </c>
      <c r="AE16" s="31">
        <f>AE47</f>
        <v>0</v>
      </c>
      <c r="AF16" s="31">
        <v>0</v>
      </c>
      <c r="AG16" s="31">
        <f>AG47</f>
        <v>0</v>
      </c>
      <c r="AH16" s="31">
        <f>AH47</f>
        <v>0</v>
      </c>
      <c r="AI16" s="31">
        <v>0</v>
      </c>
      <c r="AJ16" s="31">
        <f>AJ47</f>
        <v>0</v>
      </c>
      <c r="AK16" s="31">
        <f>AK47</f>
        <v>0</v>
      </c>
      <c r="AL16" s="31">
        <v>0</v>
      </c>
      <c r="AM16" s="31">
        <f>AM47</f>
        <v>0</v>
      </c>
      <c r="AN16" s="31">
        <f>AN47</f>
        <v>0</v>
      </c>
      <c r="AO16" s="31">
        <v>0</v>
      </c>
      <c r="AP16" s="31">
        <f>AP47</f>
        <v>0</v>
      </c>
      <c r="AQ16" s="31">
        <f>AQ47</f>
        <v>0</v>
      </c>
      <c r="AR16" s="31">
        <v>0</v>
      </c>
      <c r="AS16" s="22"/>
      <c r="AT16" s="22"/>
    </row>
    <row r="17" spans="1:46" s="2" customFormat="1" ht="22.5" customHeight="1">
      <c r="A17" s="282" t="s">
        <v>71</v>
      </c>
      <c r="B17" s="255" t="s">
        <v>103</v>
      </c>
      <c r="C17" s="283" t="s">
        <v>104</v>
      </c>
      <c r="D17" s="286" t="s">
        <v>137</v>
      </c>
      <c r="E17" s="5" t="s">
        <v>31</v>
      </c>
      <c r="F17" s="32">
        <f>F18+F19</f>
        <v>583.29999999999995</v>
      </c>
      <c r="G17" s="32">
        <f>G18+G19</f>
        <v>438.7</v>
      </c>
      <c r="H17" s="32">
        <f>G17/F17*100</f>
        <v>75.210012000685751</v>
      </c>
      <c r="I17" s="49">
        <f>I18+I19</f>
        <v>0</v>
      </c>
      <c r="J17" s="49">
        <f>J18+J19</f>
        <v>0</v>
      </c>
      <c r="K17" s="49"/>
      <c r="L17" s="49">
        <f>L18+L19</f>
        <v>75.599999999999994</v>
      </c>
      <c r="M17" s="49">
        <f>M18+M19</f>
        <v>75.599999999999994</v>
      </c>
      <c r="N17" s="49">
        <f>M17/L17*100</f>
        <v>100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258" t="s">
        <v>145</v>
      </c>
      <c r="AT17" s="296"/>
    </row>
    <row r="18" spans="1:46" s="2" customFormat="1" ht="30" customHeight="1">
      <c r="A18" s="282"/>
      <c r="B18" s="256"/>
      <c r="C18" s="284"/>
      <c r="D18" s="287"/>
      <c r="E18" s="4" t="s">
        <v>32</v>
      </c>
      <c r="F18" s="32">
        <f>I18+L18+O18+R18+U18+X18+AA18+AD18+AG18+AJ18+AM18+AP18</f>
        <v>0</v>
      </c>
      <c r="G18" s="32">
        <f>J18+M18+P18+S18+V18+Y18+AB18+AE18+AH18+AK18+AN18+AQ18</f>
        <v>0</v>
      </c>
      <c r="H18" s="32">
        <v>0</v>
      </c>
      <c r="I18" s="49"/>
      <c r="J18" s="49"/>
      <c r="K18" s="49"/>
      <c r="L18" s="49"/>
      <c r="M18" s="49"/>
      <c r="N18" s="10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259"/>
      <c r="AT18" s="297"/>
    </row>
    <row r="19" spans="1:46" s="2" customFormat="1" ht="117" customHeight="1">
      <c r="A19" s="282"/>
      <c r="B19" s="257"/>
      <c r="C19" s="285"/>
      <c r="D19" s="288"/>
      <c r="E19" s="4" t="s">
        <v>33</v>
      </c>
      <c r="F19" s="32">
        <f>I19+L19+O19+R19+U19+X19+AA19+AD19+AG19+AJ19+AM19+AP19</f>
        <v>583.29999999999995</v>
      </c>
      <c r="G19" s="32">
        <f>J19+M19+P19+S19+V19+Y19+AB19+AE19+AH19+AK19+AN19+AQ19</f>
        <v>438.7</v>
      </c>
      <c r="H19" s="32">
        <f t="shared" ref="H19:H25" si="2">G19/F19*100</f>
        <v>75.210012000685751</v>
      </c>
      <c r="I19" s="49"/>
      <c r="J19" s="49"/>
      <c r="K19" s="49"/>
      <c r="L19" s="49">
        <v>75.599999999999994</v>
      </c>
      <c r="M19" s="49">
        <f>75.6</f>
        <v>75.599999999999994</v>
      </c>
      <c r="N19" s="49">
        <f>M19/L19*100</f>
        <v>100</v>
      </c>
      <c r="O19" s="49">
        <f>11.9+237.6</f>
        <v>249.5</v>
      </c>
      <c r="P19" s="49">
        <f>237.6+11.9</f>
        <v>249.5</v>
      </c>
      <c r="Q19" s="49">
        <f>P19/O19*100</f>
        <v>100</v>
      </c>
      <c r="R19" s="49">
        <f>2.1+47</f>
        <v>49.1</v>
      </c>
      <c r="S19" s="49">
        <v>98</v>
      </c>
      <c r="T19" s="49">
        <f>S19/R19*100</f>
        <v>199.59266802443992</v>
      </c>
      <c r="U19" s="49">
        <f>5.2+48.9</f>
        <v>54.1</v>
      </c>
      <c r="V19" s="49">
        <v>5.2</v>
      </c>
      <c r="W19" s="49">
        <f>V19/U19*100</f>
        <v>9.611829944547134</v>
      </c>
      <c r="X19" s="49">
        <v>10.4</v>
      </c>
      <c r="Y19" s="49">
        <v>10.4</v>
      </c>
      <c r="Z19" s="49">
        <f>Z20+Z21</f>
        <v>100</v>
      </c>
      <c r="AA19" s="49">
        <v>10.4</v>
      </c>
      <c r="AB19" s="49"/>
      <c r="AC19" s="49"/>
      <c r="AD19" s="49">
        <v>10.3</v>
      </c>
      <c r="AE19" s="49"/>
      <c r="AF19" s="49"/>
      <c r="AG19" s="49">
        <f>3.9+27.5</f>
        <v>31.4</v>
      </c>
      <c r="AH19" s="49"/>
      <c r="AI19" s="49"/>
      <c r="AJ19" s="49">
        <f>3.9+63.2</f>
        <v>67.100000000000009</v>
      </c>
      <c r="AK19" s="49"/>
      <c r="AL19" s="49"/>
      <c r="AM19" s="49">
        <f>8+2.8</f>
        <v>10.8</v>
      </c>
      <c r="AN19" s="49"/>
      <c r="AO19" s="49"/>
      <c r="AP19" s="49">
        <f>5.6+9</f>
        <v>14.6</v>
      </c>
      <c r="AQ19" s="49"/>
      <c r="AR19" s="49"/>
      <c r="AS19" s="260"/>
      <c r="AT19" s="298"/>
    </row>
    <row r="20" spans="1:46" s="2" customFormat="1" ht="22.5" customHeight="1">
      <c r="A20" s="282" t="s">
        <v>72</v>
      </c>
      <c r="B20" s="255" t="s">
        <v>105</v>
      </c>
      <c r="C20" s="283" t="s">
        <v>108</v>
      </c>
      <c r="D20" s="286" t="s">
        <v>138</v>
      </c>
      <c r="E20" s="5" t="s">
        <v>31</v>
      </c>
      <c r="F20" s="32">
        <f>F21+F22</f>
        <v>50734.7</v>
      </c>
      <c r="G20" s="32">
        <f>G21+G22</f>
        <v>25158.899999999994</v>
      </c>
      <c r="H20" s="32">
        <f t="shared" si="2"/>
        <v>49.589137217722772</v>
      </c>
      <c r="I20" s="49">
        <f>I21+I22</f>
        <v>932.9</v>
      </c>
      <c r="J20" s="49">
        <f>J21+J22</f>
        <v>932.9</v>
      </c>
      <c r="K20" s="49">
        <f>J20/I20*100</f>
        <v>100</v>
      </c>
      <c r="L20" s="49">
        <f>L21+L22</f>
        <v>4554.8</v>
      </c>
      <c r="M20" s="49">
        <f>M21+M22</f>
        <v>4554.8</v>
      </c>
      <c r="N20" s="49">
        <f>M20/L20*100</f>
        <v>100</v>
      </c>
      <c r="O20" s="49">
        <f>O21+O22</f>
        <v>3755.1</v>
      </c>
      <c r="P20" s="49">
        <f>P21+P22</f>
        <v>3755.1</v>
      </c>
      <c r="Q20" s="49">
        <f>P20/O20*100</f>
        <v>100</v>
      </c>
      <c r="R20" s="49">
        <f>R21+R22</f>
        <v>4509</v>
      </c>
      <c r="S20" s="49">
        <f>S21+S22</f>
        <v>8547.4</v>
      </c>
      <c r="T20" s="49">
        <f>S20/R20*100</f>
        <v>189.56309603016189</v>
      </c>
      <c r="U20" s="49">
        <f>U21+U22</f>
        <v>7241.5</v>
      </c>
      <c r="V20" s="49">
        <f>V21+V22</f>
        <v>3203.1</v>
      </c>
      <c r="W20" s="49">
        <f>V20/U20*100</f>
        <v>44.23254850514396</v>
      </c>
      <c r="X20" s="49">
        <f>X21+X22</f>
        <v>4165.6000000000004</v>
      </c>
      <c r="Y20" s="49">
        <f>Y21+Y22</f>
        <v>4165.6000000000004</v>
      </c>
      <c r="Z20" s="49">
        <f>Y20/X20*100</f>
        <v>100</v>
      </c>
      <c r="AA20" s="49">
        <f>AA21+AA22</f>
        <v>4581.9000000000005</v>
      </c>
      <c r="AB20" s="49">
        <f>AB21+AB22</f>
        <v>0</v>
      </c>
      <c r="AC20" s="49">
        <f>AB20/AA20*100</f>
        <v>0</v>
      </c>
      <c r="AD20" s="49">
        <f>AD21+AD22</f>
        <v>2979.3</v>
      </c>
      <c r="AE20" s="49">
        <f>AE21+AE22</f>
        <v>0</v>
      </c>
      <c r="AF20" s="49">
        <f>AE20/AD20*100</f>
        <v>0</v>
      </c>
      <c r="AG20" s="49">
        <f>AG21+AG22</f>
        <v>3272.7000000000003</v>
      </c>
      <c r="AH20" s="49">
        <f>AH21+AH22</f>
        <v>0</v>
      </c>
      <c r="AI20" s="49">
        <f>AH20/AG20*100</f>
        <v>0</v>
      </c>
      <c r="AJ20" s="49">
        <f>AJ21+AJ22</f>
        <v>3843.2</v>
      </c>
      <c r="AK20" s="49">
        <f>AK21+AK22</f>
        <v>0</v>
      </c>
      <c r="AL20" s="49">
        <f>AK20/AJ20*100</f>
        <v>0</v>
      </c>
      <c r="AM20" s="49">
        <f>AM21+AM22</f>
        <v>3758.1</v>
      </c>
      <c r="AN20" s="49">
        <f>AN21+AN22</f>
        <v>0</v>
      </c>
      <c r="AO20" s="49">
        <f>AN20/AM20*100</f>
        <v>0</v>
      </c>
      <c r="AP20" s="49">
        <f>AP21+AP22</f>
        <v>7140.6</v>
      </c>
      <c r="AQ20" s="49">
        <f>AQ21+AQ22</f>
        <v>0</v>
      </c>
      <c r="AR20" s="49">
        <v>0</v>
      </c>
      <c r="AS20" s="243" t="s">
        <v>130</v>
      </c>
      <c r="AT20" s="299"/>
    </row>
    <row r="21" spans="1:46" s="2" customFormat="1" ht="30" customHeight="1">
      <c r="A21" s="282"/>
      <c r="B21" s="256"/>
      <c r="C21" s="284"/>
      <c r="D21" s="287"/>
      <c r="E21" s="4" t="s">
        <v>32</v>
      </c>
      <c r="F21" s="32">
        <f>I21+L21+O21+R21+U21+X21+AA21+AD21+AG21+AJ21+AM21+AP21</f>
        <v>1172.3999999999999</v>
      </c>
      <c r="G21" s="32">
        <f>J21+M21+P21+S21+V21+Y21+AB21+AE21+AH21+AK21+AN21+AQ21</f>
        <v>495</v>
      </c>
      <c r="H21" s="35">
        <v>0</v>
      </c>
      <c r="I21" s="49">
        <v>0</v>
      </c>
      <c r="J21" s="49">
        <v>0</v>
      </c>
      <c r="K21" s="107">
        <v>0</v>
      </c>
      <c r="L21" s="107">
        <v>0</v>
      </c>
      <c r="M21" s="107">
        <v>0</v>
      </c>
      <c r="N21" s="49">
        <v>0</v>
      </c>
      <c r="O21" s="107">
        <v>264</v>
      </c>
      <c r="P21" s="107">
        <v>264</v>
      </c>
      <c r="Q21" s="49">
        <f>P21/O21*100</f>
        <v>100</v>
      </c>
      <c r="R21" s="107">
        <v>0</v>
      </c>
      <c r="S21" s="107">
        <v>231</v>
      </c>
      <c r="T21" s="49">
        <v>0</v>
      </c>
      <c r="U21" s="107">
        <v>231</v>
      </c>
      <c r="V21" s="107">
        <v>0</v>
      </c>
      <c r="W21" s="107">
        <v>0</v>
      </c>
      <c r="X21" s="107">
        <v>0</v>
      </c>
      <c r="Y21" s="107">
        <v>0</v>
      </c>
      <c r="Z21" s="49">
        <v>0</v>
      </c>
      <c r="AA21" s="107">
        <v>231.3</v>
      </c>
      <c r="AB21" s="107">
        <v>0</v>
      </c>
      <c r="AC21" s="107">
        <v>0</v>
      </c>
      <c r="AD21" s="107">
        <v>67.3</v>
      </c>
      <c r="AE21" s="107">
        <v>0</v>
      </c>
      <c r="AF21" s="107">
        <v>0</v>
      </c>
      <c r="AG21" s="107">
        <v>278.8</v>
      </c>
      <c r="AH21" s="107">
        <v>0</v>
      </c>
      <c r="AI21" s="107">
        <v>0</v>
      </c>
      <c r="AJ21" s="107">
        <v>60</v>
      </c>
      <c r="AK21" s="107">
        <v>0</v>
      </c>
      <c r="AL21" s="107">
        <v>0</v>
      </c>
      <c r="AM21" s="107">
        <v>40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244"/>
      <c r="AT21" s="300"/>
    </row>
    <row r="22" spans="1:46" s="2" customFormat="1" ht="30" customHeight="1">
      <c r="A22" s="282"/>
      <c r="B22" s="257"/>
      <c r="C22" s="285"/>
      <c r="D22" s="288"/>
      <c r="E22" s="4" t="s">
        <v>33</v>
      </c>
      <c r="F22" s="32">
        <f>I22+L22+O22+R22+U22+X22+AA22+AD22+AG22+AJ22+AM22+AP22</f>
        <v>49562.299999999996</v>
      </c>
      <c r="G22" s="32">
        <f>J22+M22+P22+S22+V22+Y22+AB22+AE22+AH22+AK22+AN22+AQ22</f>
        <v>24663.899999999994</v>
      </c>
      <c r="H22" s="32">
        <f>G22/F22*100</f>
        <v>49.763429057973489</v>
      </c>
      <c r="I22" s="49">
        <v>932.9</v>
      </c>
      <c r="J22" s="49">
        <v>932.9</v>
      </c>
      <c r="K22" s="49">
        <f>J22/I22*100</f>
        <v>100</v>
      </c>
      <c r="L22" s="49">
        <v>4554.8</v>
      </c>
      <c r="M22" s="49">
        <v>4554.8</v>
      </c>
      <c r="N22" s="49">
        <f>M22/L22*100</f>
        <v>100</v>
      </c>
      <c r="O22" s="49">
        <v>3491.1</v>
      </c>
      <c r="P22" s="49">
        <v>3491.1</v>
      </c>
      <c r="Q22" s="49">
        <f>P22/O22*100</f>
        <v>100</v>
      </c>
      <c r="R22" s="49">
        <v>4509</v>
      </c>
      <c r="S22" s="49">
        <v>8316.4</v>
      </c>
      <c r="T22" s="49">
        <f t="shared" ref="T22" si="3">S22/R22*100</f>
        <v>184.44000887114657</v>
      </c>
      <c r="U22" s="49">
        <v>7010.5</v>
      </c>
      <c r="V22" s="49">
        <v>3203.1</v>
      </c>
      <c r="W22" s="49">
        <f>V22/U22*100</f>
        <v>45.690036374010411</v>
      </c>
      <c r="X22" s="49">
        <v>4165.6000000000004</v>
      </c>
      <c r="Y22" s="49">
        <v>4165.6000000000004</v>
      </c>
      <c r="Z22" s="49">
        <f t="shared" ref="Z22" si="4">Y22/X22*100</f>
        <v>100</v>
      </c>
      <c r="AA22" s="49">
        <f>4336+14.6</f>
        <v>4350.6000000000004</v>
      </c>
      <c r="AB22" s="49"/>
      <c r="AC22" s="49">
        <v>0</v>
      </c>
      <c r="AD22" s="49">
        <v>2912</v>
      </c>
      <c r="AE22" s="49"/>
      <c r="AF22" s="49">
        <v>0</v>
      </c>
      <c r="AG22" s="49">
        <v>2993.9</v>
      </c>
      <c r="AH22" s="49"/>
      <c r="AI22" s="49">
        <v>0</v>
      </c>
      <c r="AJ22" s="49">
        <v>3783.2</v>
      </c>
      <c r="AK22" s="49"/>
      <c r="AL22" s="49"/>
      <c r="AM22" s="49">
        <v>3718.1</v>
      </c>
      <c r="AN22" s="49"/>
      <c r="AO22" s="49"/>
      <c r="AP22" s="49">
        <v>7140.6</v>
      </c>
      <c r="AQ22" s="49"/>
      <c r="AR22" s="49"/>
      <c r="AS22" s="245"/>
      <c r="AT22" s="301"/>
    </row>
    <row r="23" spans="1:46" s="2" customFormat="1" ht="22.5" customHeight="1">
      <c r="A23" s="292" t="s">
        <v>73</v>
      </c>
      <c r="B23" s="255" t="s">
        <v>106</v>
      </c>
      <c r="C23" s="226" t="s">
        <v>107</v>
      </c>
      <c r="D23" s="286" t="s">
        <v>138</v>
      </c>
      <c r="E23" s="5" t="s">
        <v>31</v>
      </c>
      <c r="F23" s="32">
        <f>F24+F25</f>
        <v>67828.600000000006</v>
      </c>
      <c r="G23" s="32">
        <f>G24+G25</f>
        <v>37572</v>
      </c>
      <c r="H23" s="32">
        <f t="shared" si="2"/>
        <v>55.392563019139416</v>
      </c>
      <c r="I23" s="49">
        <f>I24+I25</f>
        <v>958.9</v>
      </c>
      <c r="J23" s="49">
        <f>J24+J25</f>
        <v>958.9</v>
      </c>
      <c r="K23" s="49">
        <f>J23/I23*100</f>
        <v>100</v>
      </c>
      <c r="L23" s="49">
        <f>L24+L25</f>
        <v>7320</v>
      </c>
      <c r="M23" s="49">
        <f>M24+M25</f>
        <v>6733.6</v>
      </c>
      <c r="N23" s="49">
        <f>M23/L23*100</f>
        <v>91.989071038251367</v>
      </c>
      <c r="O23" s="49">
        <f>O24+O25</f>
        <v>6190.8</v>
      </c>
      <c r="P23" s="49">
        <f>P24+P25</f>
        <v>6777.2</v>
      </c>
      <c r="Q23" s="49">
        <f>P23/O23*100</f>
        <v>109.47211991988111</v>
      </c>
      <c r="R23" s="49">
        <f>R24+R25</f>
        <v>6686.7</v>
      </c>
      <c r="S23" s="49">
        <f>S24+S25</f>
        <v>5641.9</v>
      </c>
      <c r="T23" s="49">
        <f>S23/R23*100</f>
        <v>84.374953265437355</v>
      </c>
      <c r="U23" s="49">
        <f>U24+U25</f>
        <v>7668.2</v>
      </c>
      <c r="V23" s="49">
        <f>V24+V25</f>
        <v>8713</v>
      </c>
      <c r="W23" s="49">
        <f>V23/U23*100</f>
        <v>113.62510106674317</v>
      </c>
      <c r="X23" s="49">
        <f>X24+X25</f>
        <v>8747.4</v>
      </c>
      <c r="Y23" s="49">
        <f>Y24+Y25</f>
        <v>8747.4</v>
      </c>
      <c r="Z23" s="49">
        <f>Y23/X23*100</f>
        <v>100</v>
      </c>
      <c r="AA23" s="49">
        <f>AA24+AA25</f>
        <v>6812.4000000000005</v>
      </c>
      <c r="AB23" s="49">
        <f>AB24+AB25</f>
        <v>0</v>
      </c>
      <c r="AC23" s="49">
        <f>AB23/AA23*100</f>
        <v>0</v>
      </c>
      <c r="AD23" s="49">
        <f>AD24+AD25</f>
        <v>4583.8</v>
      </c>
      <c r="AE23" s="49">
        <f>AE24+AE25</f>
        <v>0</v>
      </c>
      <c r="AF23" s="49">
        <f>AE23/AD23*100</f>
        <v>0</v>
      </c>
      <c r="AG23" s="49">
        <f>AG24+AG25</f>
        <v>4270.1000000000004</v>
      </c>
      <c r="AH23" s="49">
        <f>AH24+AH25</f>
        <v>0</v>
      </c>
      <c r="AI23" s="49">
        <f>AH23/AG23*100</f>
        <v>0</v>
      </c>
      <c r="AJ23" s="49">
        <f>AJ24+AJ25</f>
        <v>5071.2</v>
      </c>
      <c r="AK23" s="49">
        <f>AK24+AK25</f>
        <v>0</v>
      </c>
      <c r="AL23" s="49">
        <f>AK23/AJ23*100</f>
        <v>0</v>
      </c>
      <c r="AM23" s="49">
        <f>AM24+AM25</f>
        <v>4356.3</v>
      </c>
      <c r="AN23" s="49">
        <f>AN24+AN25</f>
        <v>0</v>
      </c>
      <c r="AO23" s="49">
        <f>AN23/AM23*100</f>
        <v>0</v>
      </c>
      <c r="AP23" s="49">
        <f>AP24+AP25</f>
        <v>5162.8</v>
      </c>
      <c r="AQ23" s="49">
        <f>AQ24+AQ25</f>
        <v>0</v>
      </c>
      <c r="AR23" s="49">
        <f>AQ23/AP23*100</f>
        <v>0</v>
      </c>
      <c r="AS23" s="243" t="s">
        <v>130</v>
      </c>
      <c r="AT23" s="293"/>
    </row>
    <row r="24" spans="1:46" s="2" customFormat="1" ht="30" customHeight="1">
      <c r="A24" s="292"/>
      <c r="B24" s="256"/>
      <c r="C24" s="227"/>
      <c r="D24" s="287"/>
      <c r="E24" s="4" t="s">
        <v>32</v>
      </c>
      <c r="F24" s="32">
        <f>I24+L24+O24+R24+U24+X24+AA24+AD24+AG24+AJ24+AM24+AP24</f>
        <v>713.3</v>
      </c>
      <c r="G24" s="32">
        <f>J24+M24+P24+S24+V24+Y24+AB24+AE24+AH24+AK24+AN24+AQ24</f>
        <v>0</v>
      </c>
      <c r="H24" s="32">
        <f t="shared" si="2"/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713.3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244"/>
      <c r="AT24" s="294"/>
    </row>
    <row r="25" spans="1:46" s="2" customFormat="1" ht="30" customHeight="1">
      <c r="A25" s="292"/>
      <c r="B25" s="257"/>
      <c r="C25" s="228"/>
      <c r="D25" s="288"/>
      <c r="E25" s="4" t="s">
        <v>33</v>
      </c>
      <c r="F25" s="32">
        <f>I25+L25+O25+R25+U25+X25+AA25+AD25+AG25+AJ25+AM25+AP25</f>
        <v>67115.3</v>
      </c>
      <c r="G25" s="32">
        <f>J25+M25+P25+S25+V25+Y25+AB25+AE25+AH25+AK25+AN25+AQ25</f>
        <v>37572</v>
      </c>
      <c r="H25" s="32">
        <f t="shared" si="2"/>
        <v>55.981274016505921</v>
      </c>
      <c r="I25" s="49">
        <v>958.9</v>
      </c>
      <c r="J25" s="49">
        <v>958.9</v>
      </c>
      <c r="K25" s="49">
        <f>J25/I25*100</f>
        <v>100</v>
      </c>
      <c r="L25" s="49">
        <v>7320</v>
      </c>
      <c r="M25" s="49">
        <v>6733.6</v>
      </c>
      <c r="N25" s="49">
        <f>M25/L25*100</f>
        <v>91.989071038251367</v>
      </c>
      <c r="O25" s="49">
        <v>6190.8</v>
      </c>
      <c r="P25" s="49">
        <v>6777.2</v>
      </c>
      <c r="Q25" s="49">
        <f>P25/O25*100</f>
        <v>109.47211991988111</v>
      </c>
      <c r="R25" s="49">
        <v>6686.7</v>
      </c>
      <c r="S25" s="49">
        <v>5641.9</v>
      </c>
      <c r="T25" s="49">
        <f>S25/R25*100</f>
        <v>84.374953265437355</v>
      </c>
      <c r="U25" s="49">
        <v>7668.2</v>
      </c>
      <c r="V25" s="49">
        <v>8713</v>
      </c>
      <c r="W25" s="49">
        <f>V25/U25*100</f>
        <v>113.62510106674317</v>
      </c>
      <c r="X25" s="49">
        <v>8747.4</v>
      </c>
      <c r="Y25" s="49">
        <v>8747.4</v>
      </c>
      <c r="Z25" s="49">
        <f>Y25/X25*100</f>
        <v>100</v>
      </c>
      <c r="AA25" s="49">
        <f>6083.5+15.6</f>
        <v>6099.1</v>
      </c>
      <c r="AB25" s="49"/>
      <c r="AC25" s="49"/>
      <c r="AD25" s="49">
        <v>4583.8</v>
      </c>
      <c r="AE25" s="49"/>
      <c r="AF25" s="49"/>
      <c r="AG25" s="49">
        <v>4270.1000000000004</v>
      </c>
      <c r="AH25" s="49"/>
      <c r="AI25" s="49"/>
      <c r="AJ25" s="49">
        <v>5071.2</v>
      </c>
      <c r="AK25" s="49"/>
      <c r="AL25" s="49"/>
      <c r="AM25" s="49">
        <v>4356.3</v>
      </c>
      <c r="AN25" s="49"/>
      <c r="AO25" s="49"/>
      <c r="AP25" s="49">
        <v>5162.8</v>
      </c>
      <c r="AQ25" s="49"/>
      <c r="AR25" s="49"/>
      <c r="AS25" s="245"/>
      <c r="AT25" s="295"/>
    </row>
    <row r="26" spans="1:46" s="2" customFormat="1" ht="22.5" customHeight="1">
      <c r="A26" s="302" t="s">
        <v>110</v>
      </c>
      <c r="B26" s="255" t="s">
        <v>109</v>
      </c>
      <c r="C26" s="234" t="s">
        <v>111</v>
      </c>
      <c r="D26" s="308" t="s">
        <v>112</v>
      </c>
      <c r="E26" s="5" t="s">
        <v>31</v>
      </c>
      <c r="F26" s="32">
        <f>F27+F28</f>
        <v>0</v>
      </c>
      <c r="G26" s="32">
        <f>G27+G28</f>
        <v>0</v>
      </c>
      <c r="H26" s="32">
        <v>0</v>
      </c>
      <c r="I26" s="49">
        <f>I27+I28</f>
        <v>0</v>
      </c>
      <c r="J26" s="49">
        <f>J27+J28</f>
        <v>0</v>
      </c>
      <c r="K26" s="49">
        <v>0</v>
      </c>
      <c r="L26" s="49">
        <f>L27+L28</f>
        <v>0</v>
      </c>
      <c r="M26" s="49">
        <f>M27+M28</f>
        <v>0</v>
      </c>
      <c r="N26" s="49">
        <v>0</v>
      </c>
      <c r="O26" s="49">
        <f>O27+O28</f>
        <v>0</v>
      </c>
      <c r="P26" s="49">
        <f>P27+P28</f>
        <v>0</v>
      </c>
      <c r="Q26" s="49">
        <v>0</v>
      </c>
      <c r="R26" s="49">
        <f>R27+R28</f>
        <v>0</v>
      </c>
      <c r="S26" s="49">
        <f>S27+S28</f>
        <v>0</v>
      </c>
      <c r="T26" s="49">
        <v>0</v>
      </c>
      <c r="U26" s="49">
        <f>U27+U28</f>
        <v>0</v>
      </c>
      <c r="V26" s="49">
        <f>V27+V28</f>
        <v>0</v>
      </c>
      <c r="W26" s="49">
        <v>0</v>
      </c>
      <c r="X26" s="49">
        <f>X27+X28</f>
        <v>0</v>
      </c>
      <c r="Y26" s="49">
        <f>Y27+Y28</f>
        <v>0</v>
      </c>
      <c r="Z26" s="49">
        <v>0</v>
      </c>
      <c r="AA26" s="49">
        <f>AA27+AA28</f>
        <v>0</v>
      </c>
      <c r="AB26" s="49">
        <f>AB27+AB28</f>
        <v>0</v>
      </c>
      <c r="AC26" s="49">
        <v>0</v>
      </c>
      <c r="AD26" s="49">
        <f>AD27+AD28</f>
        <v>0</v>
      </c>
      <c r="AE26" s="49">
        <f>AE27+AE28</f>
        <v>0</v>
      </c>
      <c r="AF26" s="49">
        <v>0</v>
      </c>
      <c r="AG26" s="49">
        <f>AG27+AG28</f>
        <v>0</v>
      </c>
      <c r="AH26" s="49">
        <f>AH27+AH28</f>
        <v>0</v>
      </c>
      <c r="AI26" s="49">
        <v>0</v>
      </c>
      <c r="AJ26" s="49">
        <f>AJ27+AJ28</f>
        <v>0</v>
      </c>
      <c r="AK26" s="49">
        <f>AK27+AK28</f>
        <v>0</v>
      </c>
      <c r="AL26" s="49">
        <v>0</v>
      </c>
      <c r="AM26" s="49">
        <f>AM27+AM28</f>
        <v>0</v>
      </c>
      <c r="AN26" s="49">
        <f>AN27+AN28</f>
        <v>0</v>
      </c>
      <c r="AO26" s="49">
        <v>0</v>
      </c>
      <c r="AP26" s="49">
        <f>AP27+AP28</f>
        <v>0</v>
      </c>
      <c r="AQ26" s="49">
        <f>AQ27+AQ28</f>
        <v>0</v>
      </c>
      <c r="AR26" s="49">
        <v>0</v>
      </c>
      <c r="AS26" s="258" t="s">
        <v>148</v>
      </c>
      <c r="AT26" s="243" t="s">
        <v>149</v>
      </c>
    </row>
    <row r="27" spans="1:46" s="2" customFormat="1" ht="30" customHeight="1">
      <c r="A27" s="303"/>
      <c r="B27" s="256"/>
      <c r="C27" s="235"/>
      <c r="D27" s="309"/>
      <c r="E27" s="4" t="s">
        <v>32</v>
      </c>
      <c r="F27" s="32">
        <f t="shared" ref="F27:G29" si="5">I27+L27+O27+R27+U27+X27+AA27+AD27+AG27+AJ27+AM27+AP27</f>
        <v>0</v>
      </c>
      <c r="G27" s="32">
        <f t="shared" si="5"/>
        <v>0</v>
      </c>
      <c r="H27" s="32"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259"/>
      <c r="AT27" s="244"/>
    </row>
    <row r="28" spans="1:46" s="2" customFormat="1" ht="30" customHeight="1">
      <c r="A28" s="303"/>
      <c r="B28" s="256"/>
      <c r="C28" s="235"/>
      <c r="D28" s="309"/>
      <c r="E28" s="4" t="s">
        <v>33</v>
      </c>
      <c r="F28" s="32">
        <f t="shared" si="5"/>
        <v>0</v>
      </c>
      <c r="G28" s="32">
        <f t="shared" si="5"/>
        <v>0</v>
      </c>
      <c r="H28" s="32"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259"/>
      <c r="AT28" s="244"/>
    </row>
    <row r="29" spans="1:46" s="2" customFormat="1" ht="30" customHeight="1">
      <c r="A29" s="304"/>
      <c r="B29" s="257"/>
      <c r="C29" s="236"/>
      <c r="D29" s="310"/>
      <c r="E29" s="4" t="s">
        <v>100</v>
      </c>
      <c r="F29" s="32">
        <f t="shared" si="5"/>
        <v>150000</v>
      </c>
      <c r="G29" s="32">
        <f t="shared" si="5"/>
        <v>97159.4</v>
      </c>
      <c r="H29" s="32">
        <v>0</v>
      </c>
      <c r="I29" s="49"/>
      <c r="J29" s="49"/>
      <c r="K29" s="49"/>
      <c r="L29" s="49"/>
      <c r="M29" s="49"/>
      <c r="N29" s="49"/>
      <c r="O29" s="49">
        <v>60000</v>
      </c>
      <c r="P29" s="49"/>
      <c r="Q29" s="49"/>
      <c r="R29" s="49">
        <v>15000</v>
      </c>
      <c r="S29" s="49">
        <v>60000</v>
      </c>
      <c r="T29" s="49">
        <f>S29/R29*100</f>
        <v>400</v>
      </c>
      <c r="U29" s="49">
        <v>20000</v>
      </c>
      <c r="V29" s="49">
        <v>17134</v>
      </c>
      <c r="W29" s="49">
        <f>V29/U29*100</f>
        <v>85.67</v>
      </c>
      <c r="X29" s="49">
        <v>20000</v>
      </c>
      <c r="Y29" s="49">
        <v>20025.400000000001</v>
      </c>
      <c r="Z29" s="49"/>
      <c r="AA29" s="49">
        <v>35000</v>
      </c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260"/>
      <c r="AT29" s="245"/>
    </row>
    <row r="30" spans="1:46" s="2" customFormat="1" ht="22.5" customHeight="1">
      <c r="A30" s="302" t="s">
        <v>113</v>
      </c>
      <c r="B30" s="255" t="s">
        <v>114</v>
      </c>
      <c r="C30" s="226" t="s">
        <v>115</v>
      </c>
      <c r="D30" s="234" t="s">
        <v>112</v>
      </c>
      <c r="E30" s="5" t="s">
        <v>31</v>
      </c>
      <c r="F30" s="32">
        <f>F31+F32+F33</f>
        <v>0</v>
      </c>
      <c r="G30" s="32">
        <f>G31+G32+G33</f>
        <v>0</v>
      </c>
      <c r="H30" s="32">
        <v>0</v>
      </c>
      <c r="I30" s="49">
        <f>I31+I32+I33</f>
        <v>0</v>
      </c>
      <c r="J30" s="49">
        <f>J31+J32+J33</f>
        <v>0</v>
      </c>
      <c r="K30" s="49">
        <v>0</v>
      </c>
      <c r="L30" s="49">
        <f>L31+L32+L33</f>
        <v>0</v>
      </c>
      <c r="M30" s="49">
        <f>M31+M32+M33</f>
        <v>0</v>
      </c>
      <c r="N30" s="49">
        <v>0</v>
      </c>
      <c r="O30" s="49">
        <f>O31+O32+O33</f>
        <v>0</v>
      </c>
      <c r="P30" s="49">
        <f>P31+P32+P33</f>
        <v>0</v>
      </c>
      <c r="Q30" s="49">
        <v>0</v>
      </c>
      <c r="R30" s="49">
        <f>R31+R32+R33</f>
        <v>0</v>
      </c>
      <c r="S30" s="49">
        <f>S31+S32+S33</f>
        <v>0</v>
      </c>
      <c r="T30" s="49">
        <v>0</v>
      </c>
      <c r="U30" s="49">
        <f>U31+U32+U33</f>
        <v>0</v>
      </c>
      <c r="V30" s="49">
        <f>V31+V32+V33</f>
        <v>0</v>
      </c>
      <c r="W30" s="49">
        <v>0</v>
      </c>
      <c r="X30" s="49">
        <f>X31+X32+X33</f>
        <v>0</v>
      </c>
      <c r="Y30" s="49">
        <f>Y31+Y32+Y33</f>
        <v>0</v>
      </c>
      <c r="Z30" s="49">
        <v>0</v>
      </c>
      <c r="AA30" s="49">
        <f>AA31+AA32+AA33</f>
        <v>0</v>
      </c>
      <c r="AB30" s="49">
        <f>AB31+AB32+AB33</f>
        <v>0</v>
      </c>
      <c r="AC30" s="49">
        <v>0</v>
      </c>
      <c r="AD30" s="49">
        <f>AD31+AD32+AD33</f>
        <v>0</v>
      </c>
      <c r="AE30" s="49">
        <f>AE31+AE32+AE33</f>
        <v>0</v>
      </c>
      <c r="AF30" s="49">
        <v>0</v>
      </c>
      <c r="AG30" s="49">
        <f>AG31+AG32+AG33</f>
        <v>0</v>
      </c>
      <c r="AH30" s="49">
        <f>AH31+AH32+AH33</f>
        <v>0</v>
      </c>
      <c r="AI30" s="49">
        <v>0</v>
      </c>
      <c r="AJ30" s="49">
        <f>AJ31+AJ32+AJ33</f>
        <v>0</v>
      </c>
      <c r="AK30" s="49">
        <f>AK31+AK32+AK33</f>
        <v>0</v>
      </c>
      <c r="AL30" s="49">
        <v>0</v>
      </c>
      <c r="AM30" s="49">
        <f>AM31+AM32+AM33</f>
        <v>0</v>
      </c>
      <c r="AN30" s="49">
        <f>AN31+AN32+AN33</f>
        <v>0</v>
      </c>
      <c r="AO30" s="49">
        <v>0</v>
      </c>
      <c r="AP30" s="49">
        <f>AP31+AP32+AP33</f>
        <v>0</v>
      </c>
      <c r="AQ30" s="49">
        <f>AQ31+AQ32+AQ33</f>
        <v>0</v>
      </c>
      <c r="AR30" s="49">
        <v>0</v>
      </c>
      <c r="AS30" s="258"/>
      <c r="AT30" s="198"/>
    </row>
    <row r="31" spans="1:46" s="2" customFormat="1" ht="30" customHeight="1">
      <c r="A31" s="303"/>
      <c r="B31" s="256"/>
      <c r="C31" s="227"/>
      <c r="D31" s="235"/>
      <c r="E31" s="4" t="s">
        <v>32</v>
      </c>
      <c r="F31" s="32">
        <f t="shared" ref="F31:G33" si="6">I31+L31+O31+R31+U31+X31+AA31+AD31+AG31+AJ31+AM31+AP31</f>
        <v>0</v>
      </c>
      <c r="G31" s="32">
        <f t="shared" si="6"/>
        <v>0</v>
      </c>
      <c r="H31" s="32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259"/>
      <c r="AT31" s="199"/>
    </row>
    <row r="32" spans="1:46" s="2" customFormat="1" ht="30" customHeight="1">
      <c r="A32" s="303"/>
      <c r="B32" s="256"/>
      <c r="C32" s="227"/>
      <c r="D32" s="235"/>
      <c r="E32" s="4" t="s">
        <v>33</v>
      </c>
      <c r="F32" s="32">
        <f t="shared" si="6"/>
        <v>0</v>
      </c>
      <c r="G32" s="32">
        <f t="shared" si="6"/>
        <v>0</v>
      </c>
      <c r="H32" s="32">
        <v>0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259"/>
      <c r="AT32" s="199"/>
    </row>
    <row r="33" spans="1:48" s="2" customFormat="1" ht="30" customHeight="1">
      <c r="A33" s="304"/>
      <c r="B33" s="257"/>
      <c r="C33" s="228"/>
      <c r="D33" s="236"/>
      <c r="E33" s="4" t="s">
        <v>100</v>
      </c>
      <c r="F33" s="32">
        <f t="shared" si="6"/>
        <v>0</v>
      </c>
      <c r="G33" s="32">
        <f t="shared" si="6"/>
        <v>0</v>
      </c>
      <c r="H33" s="32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260"/>
      <c r="AT33" s="200"/>
    </row>
    <row r="34" spans="1:48" s="2" customFormat="1" ht="21.75" customHeight="1">
      <c r="A34" s="114">
        <v>2</v>
      </c>
      <c r="B34" s="29" t="s">
        <v>122</v>
      </c>
      <c r="C34" s="311" t="s">
        <v>123</v>
      </c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3"/>
      <c r="AT34" s="25"/>
    </row>
    <row r="35" spans="1:48" s="2" customFormat="1" ht="21.75" customHeight="1">
      <c r="A35" s="114" t="s">
        <v>78</v>
      </c>
      <c r="B35" s="29" t="s">
        <v>126</v>
      </c>
      <c r="C35" s="289" t="s">
        <v>127</v>
      </c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1"/>
      <c r="AT35" s="25"/>
    </row>
    <row r="36" spans="1:48" s="2" customFormat="1" ht="66" customHeight="1">
      <c r="A36" s="96" t="s">
        <v>79</v>
      </c>
      <c r="B36" s="88" t="s">
        <v>58</v>
      </c>
      <c r="C36" s="97"/>
      <c r="D36" s="98"/>
      <c r="E36" s="89"/>
      <c r="F36" s="28"/>
      <c r="G36" s="28"/>
      <c r="H36" s="28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9"/>
      <c r="AT36" s="90"/>
      <c r="AU36" s="9"/>
      <c r="AV36" s="9"/>
    </row>
    <row r="37" spans="1:48" s="2" customFormat="1" ht="23.25" customHeight="1">
      <c r="A37" s="314" t="s">
        <v>117</v>
      </c>
      <c r="B37" s="223" t="s">
        <v>116</v>
      </c>
      <c r="C37" s="283" t="s">
        <v>59</v>
      </c>
      <c r="D37" s="286" t="s">
        <v>139</v>
      </c>
      <c r="E37" s="226" t="s">
        <v>38</v>
      </c>
      <c r="F37" s="229">
        <v>0</v>
      </c>
      <c r="G37" s="229">
        <v>0</v>
      </c>
      <c r="H37" s="229">
        <v>0</v>
      </c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 t="s">
        <v>146</v>
      </c>
      <c r="AT37" s="232"/>
      <c r="AU37" s="233"/>
      <c r="AV37" s="9"/>
    </row>
    <row r="38" spans="1:48" s="2" customFormat="1" ht="23.25" customHeight="1">
      <c r="A38" s="314"/>
      <c r="B38" s="224"/>
      <c r="C38" s="284"/>
      <c r="D38" s="287"/>
      <c r="E38" s="227"/>
      <c r="F38" s="230"/>
      <c r="G38" s="230"/>
      <c r="H38" s="230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2"/>
      <c r="AU38" s="233"/>
      <c r="AV38" s="9"/>
    </row>
    <row r="39" spans="1:48" s="2" customFormat="1" ht="170.25" customHeight="1">
      <c r="A39" s="314"/>
      <c r="B39" s="225"/>
      <c r="C39" s="285"/>
      <c r="D39" s="288"/>
      <c r="E39" s="228"/>
      <c r="F39" s="231"/>
      <c r="G39" s="231"/>
      <c r="H39" s="231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2"/>
      <c r="AU39" s="233"/>
      <c r="AV39" s="9"/>
    </row>
    <row r="40" spans="1:48" s="2" customFormat="1" ht="37.5" customHeight="1">
      <c r="A40" s="314" t="s">
        <v>81</v>
      </c>
      <c r="B40" s="223" t="s">
        <v>118</v>
      </c>
      <c r="C40" s="283" t="s">
        <v>119</v>
      </c>
      <c r="D40" s="286" t="s">
        <v>139</v>
      </c>
      <c r="E40" s="226" t="s">
        <v>38</v>
      </c>
      <c r="F40" s="229">
        <v>0</v>
      </c>
      <c r="G40" s="229">
        <v>0</v>
      </c>
      <c r="H40" s="229">
        <v>0</v>
      </c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327" t="s">
        <v>147</v>
      </c>
      <c r="AT40" s="207"/>
      <c r="AU40" s="208"/>
      <c r="AV40" s="9"/>
    </row>
    <row r="41" spans="1:48" s="2" customFormat="1" ht="37.5" customHeight="1">
      <c r="A41" s="314"/>
      <c r="B41" s="224"/>
      <c r="C41" s="284"/>
      <c r="D41" s="287"/>
      <c r="E41" s="227"/>
      <c r="F41" s="230"/>
      <c r="G41" s="230"/>
      <c r="H41" s="230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328"/>
      <c r="AT41" s="207"/>
      <c r="AU41" s="208"/>
      <c r="AV41" s="9"/>
    </row>
    <row r="42" spans="1:48" s="2" customFormat="1" ht="29.25" customHeight="1">
      <c r="A42" s="314"/>
      <c r="B42" s="225"/>
      <c r="C42" s="285"/>
      <c r="D42" s="288"/>
      <c r="E42" s="228"/>
      <c r="F42" s="231"/>
      <c r="G42" s="231"/>
      <c r="H42" s="231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329"/>
      <c r="AT42" s="207"/>
      <c r="AU42" s="208"/>
      <c r="AV42" s="9"/>
    </row>
    <row r="43" spans="1:48" s="2" customFormat="1" ht="19.5" customHeight="1">
      <c r="A43" s="315"/>
      <c r="B43" s="318" t="s">
        <v>34</v>
      </c>
      <c r="C43" s="286"/>
      <c r="D43" s="321"/>
      <c r="E43" s="5" t="s">
        <v>31</v>
      </c>
      <c r="F43" s="32">
        <f>F44+F45+F46</f>
        <v>269146.59999999998</v>
      </c>
      <c r="G43" s="32">
        <f>G44+G45+G46+G47</f>
        <v>160329.09999999998</v>
      </c>
      <c r="H43" s="32">
        <f>G43/F43*100</f>
        <v>59.569431677754793</v>
      </c>
      <c r="I43" s="49">
        <f>I44+I45+I46</f>
        <v>1891.8</v>
      </c>
      <c r="J43" s="49">
        <f>J44+J45+J46</f>
        <v>1891.8</v>
      </c>
      <c r="K43" s="78">
        <f>J43/I43*100</f>
        <v>100</v>
      </c>
      <c r="L43" s="49">
        <f>L44+L45+L46</f>
        <v>11950.400000000001</v>
      </c>
      <c r="M43" s="49">
        <f>M44+M45+M46</f>
        <v>11364</v>
      </c>
      <c r="N43" s="78">
        <f>M43/L43*100</f>
        <v>95.093051278618276</v>
      </c>
      <c r="O43" s="49">
        <f>O44+O45+O46</f>
        <v>70195.399999999994</v>
      </c>
      <c r="P43" s="49">
        <f>P44+P45+P46</f>
        <v>10781.8</v>
      </c>
      <c r="Q43" s="78">
        <f>P43/O43*100</f>
        <v>15.359695934491436</v>
      </c>
      <c r="R43" s="49">
        <f>R44+R45+R46</f>
        <v>26244.799999999999</v>
      </c>
      <c r="S43" s="49">
        <f>S44+S45+S46</f>
        <v>74287.3</v>
      </c>
      <c r="T43" s="78">
        <f>S43/R43*100</f>
        <v>283.05531000426754</v>
      </c>
      <c r="U43" s="49">
        <f>U44+U45+U46</f>
        <v>34963.800000000003</v>
      </c>
      <c r="V43" s="49">
        <f>V44+V45+V46</f>
        <v>29055.3</v>
      </c>
      <c r="W43" s="78">
        <f>V43/U43*100</f>
        <v>83.101093130609357</v>
      </c>
      <c r="X43" s="49">
        <f>X44+X45+X46</f>
        <v>32923.4</v>
      </c>
      <c r="Y43" s="49">
        <f>Y44+Y45+Y46</f>
        <v>32948.800000000003</v>
      </c>
      <c r="Z43" s="78">
        <f>Y43/X43*100</f>
        <v>100.07714877564287</v>
      </c>
      <c r="AA43" s="49">
        <f>AA44+AA45+AA46</f>
        <v>46404.7</v>
      </c>
      <c r="AB43" s="49">
        <f>AB44+AB45+AB46</f>
        <v>0</v>
      </c>
      <c r="AC43" s="78">
        <f>AB43/AA43*100</f>
        <v>0</v>
      </c>
      <c r="AD43" s="49">
        <f>AD44+AD45+AD46</f>
        <v>7573.4000000000005</v>
      </c>
      <c r="AE43" s="49">
        <f>AE44+AE45+AE46</f>
        <v>0</v>
      </c>
      <c r="AF43" s="78">
        <f>AE43/AD43*100</f>
        <v>0</v>
      </c>
      <c r="AG43" s="49">
        <f>AG44+AG45+AG46</f>
        <v>7574.2000000000007</v>
      </c>
      <c r="AH43" s="49">
        <f>AH44+AH45+AH46</f>
        <v>0</v>
      </c>
      <c r="AI43" s="78">
        <f>AH43/AG43*100</f>
        <v>0</v>
      </c>
      <c r="AJ43" s="49">
        <f>AJ44+AJ45+AJ46</f>
        <v>8981.5</v>
      </c>
      <c r="AK43" s="49">
        <f>AK44+AK45+AK46</f>
        <v>0</v>
      </c>
      <c r="AL43" s="78">
        <f>AK43/AJ43*100</f>
        <v>0</v>
      </c>
      <c r="AM43" s="49">
        <f>AM44+AM45+AM46</f>
        <v>8125.2000000000007</v>
      </c>
      <c r="AN43" s="49">
        <f>AN44+AN45+AN46</f>
        <v>0</v>
      </c>
      <c r="AO43" s="78">
        <f>AN43/AM43*100</f>
        <v>0</v>
      </c>
      <c r="AP43" s="49">
        <f>AP44+AP45+AP46</f>
        <v>12318</v>
      </c>
      <c r="AQ43" s="49">
        <f>AQ44+AQ45+AQ46</f>
        <v>0</v>
      </c>
      <c r="AR43" s="78">
        <f>AQ43/AP43*100</f>
        <v>0</v>
      </c>
      <c r="AS43" s="324"/>
      <c r="AT43" s="198"/>
    </row>
    <row r="44" spans="1:48" s="2" customFormat="1" ht="31.5">
      <c r="A44" s="316"/>
      <c r="B44" s="319"/>
      <c r="C44" s="287"/>
      <c r="D44" s="322"/>
      <c r="E44" s="86" t="s">
        <v>32</v>
      </c>
      <c r="F44" s="32">
        <f>I44+L44+O44+R44+U44+X44+AA44+AD44+AG44+AJ44+AM44+AP44</f>
        <v>1885.6999999999998</v>
      </c>
      <c r="G44" s="32">
        <f t="shared" ref="F44:G47" si="7">J44+M44+P44+S44+V44+Y44+AB44+AE44+AH44+AK44+AN44+AQ44</f>
        <v>495</v>
      </c>
      <c r="H44" s="32">
        <f>G44/F44*100</f>
        <v>26.25019886514292</v>
      </c>
      <c r="I44" s="78">
        <f>I18+I21+I24+I27+I31</f>
        <v>0</v>
      </c>
      <c r="J44" s="78">
        <f>J18+J21+J24+J27+J31</f>
        <v>0</v>
      </c>
      <c r="K44" s="78">
        <v>0</v>
      </c>
      <c r="L44" s="78">
        <f>L18+L21+L24+L27+L31</f>
        <v>0</v>
      </c>
      <c r="M44" s="78">
        <f>M18+M21+M24+M27+M31</f>
        <v>0</v>
      </c>
      <c r="N44" s="78">
        <v>0</v>
      </c>
      <c r="O44" s="78">
        <f>O18+O21+O24+O27+O31</f>
        <v>264</v>
      </c>
      <c r="P44" s="78">
        <f>P18+P21+P24+P27+P31</f>
        <v>264</v>
      </c>
      <c r="Q44" s="78">
        <f>P44/O44*100</f>
        <v>100</v>
      </c>
      <c r="R44" s="78">
        <f>R18+R21+R24+R27+R31</f>
        <v>0</v>
      </c>
      <c r="S44" s="78">
        <f>S18+S21+S24+S27+S31</f>
        <v>231</v>
      </c>
      <c r="T44" s="78">
        <v>0</v>
      </c>
      <c r="U44" s="78">
        <f>U18+U21+U24+U27+U31</f>
        <v>231</v>
      </c>
      <c r="V44" s="78">
        <f>V18+V21+V24+V27+V31</f>
        <v>0</v>
      </c>
      <c r="W44" s="78">
        <f>V44/U44*100</f>
        <v>0</v>
      </c>
      <c r="X44" s="78">
        <f>X18+X21+X24+X27+X31</f>
        <v>0</v>
      </c>
      <c r="Y44" s="78">
        <f>Y18+Y21+Y24+Y27+Y31</f>
        <v>0</v>
      </c>
      <c r="Z44" s="78">
        <v>0</v>
      </c>
      <c r="AA44" s="78">
        <f>AA18+AA21+AA24+AA27+AA31</f>
        <v>944.59999999999991</v>
      </c>
      <c r="AB44" s="78">
        <f>AB18+AB21+AB24+AB27+AB31</f>
        <v>0</v>
      </c>
      <c r="AC44" s="78">
        <f>AB44/AA44*100</f>
        <v>0</v>
      </c>
      <c r="AD44" s="78">
        <f>AD18+AD21+AD24+AD27+AD31</f>
        <v>67.3</v>
      </c>
      <c r="AE44" s="78">
        <f>AE18+AE21+AE24+AE27+AE31</f>
        <v>0</v>
      </c>
      <c r="AF44" s="78">
        <v>0</v>
      </c>
      <c r="AG44" s="78">
        <f>AG18+AG21+AG24+AG27+AG31</f>
        <v>278.8</v>
      </c>
      <c r="AH44" s="78">
        <f>AH18+AH21+AH24+AH27+AH31</f>
        <v>0</v>
      </c>
      <c r="AI44" s="78">
        <v>0</v>
      </c>
      <c r="AJ44" s="78">
        <f>AJ18+AJ21+AJ24+AJ27+AJ31</f>
        <v>60</v>
      </c>
      <c r="AK44" s="78">
        <f>AK18+AK21+AK24+AK27+AK31</f>
        <v>0</v>
      </c>
      <c r="AL44" s="78">
        <v>0</v>
      </c>
      <c r="AM44" s="78">
        <f>AM18+AM21+AM24+AM27+AM31</f>
        <v>40</v>
      </c>
      <c r="AN44" s="78">
        <f>AN18+AN21+AN24+AN27+AN31</f>
        <v>0</v>
      </c>
      <c r="AO44" s="78">
        <v>0</v>
      </c>
      <c r="AP44" s="78">
        <f>AP18+AP21+AP24+AP27+AP31</f>
        <v>0</v>
      </c>
      <c r="AQ44" s="78">
        <f>AQ18+AQ21+AQ24+AQ27+AQ31</f>
        <v>0</v>
      </c>
      <c r="AR44" s="78">
        <v>0</v>
      </c>
      <c r="AS44" s="325"/>
      <c r="AT44" s="199"/>
    </row>
    <row r="45" spans="1:48" s="2" customFormat="1" ht="51" customHeight="1">
      <c r="A45" s="316"/>
      <c r="B45" s="319"/>
      <c r="C45" s="287"/>
      <c r="D45" s="322"/>
      <c r="E45" s="86" t="s">
        <v>33</v>
      </c>
      <c r="F45" s="32">
        <f>I45+L45+O45+R45+U45+X45+AA45+AD45+AG45+AJ45+AM45+AP45</f>
        <v>117260.9</v>
      </c>
      <c r="G45" s="32">
        <f>J45+M45+P45+S45+V45+Y45+AB45+AE45+AH45+AK45+AN45+AQ45+0.1</f>
        <v>62674.7</v>
      </c>
      <c r="H45" s="32">
        <f>G45/F45*100</f>
        <v>53.448933105579101</v>
      </c>
      <c r="I45" s="78">
        <f>I19+I22+I25+I28+I32</f>
        <v>1891.8</v>
      </c>
      <c r="J45" s="78">
        <f>J19+J22+J25+J28+J32</f>
        <v>1891.8</v>
      </c>
      <c r="K45" s="78">
        <f>J45/I45*100</f>
        <v>100</v>
      </c>
      <c r="L45" s="78">
        <f>L19+L22+L25+L28+L32</f>
        <v>11950.400000000001</v>
      </c>
      <c r="M45" s="78">
        <f>M19+M22+M25+M28+M32</f>
        <v>11364</v>
      </c>
      <c r="N45" s="78">
        <f>M45/L45*100</f>
        <v>95.093051278618276</v>
      </c>
      <c r="O45" s="78">
        <f>O19+O22+O25+O28+O32</f>
        <v>9931.4</v>
      </c>
      <c r="P45" s="78">
        <f>P19+P22+P25+P28+P32</f>
        <v>10517.8</v>
      </c>
      <c r="Q45" s="78">
        <f>P45/O45*100</f>
        <v>105.90450490363897</v>
      </c>
      <c r="R45" s="78">
        <f>R19+R22+R25+R28+R32</f>
        <v>11244.8</v>
      </c>
      <c r="S45" s="78">
        <f>S19+S22+S25+S28+S32</f>
        <v>14056.3</v>
      </c>
      <c r="T45" s="78">
        <f>S45/R45*100</f>
        <v>125.00266789982926</v>
      </c>
      <c r="U45" s="78">
        <f>U19+U22+U25+U28+U32</f>
        <v>14732.8</v>
      </c>
      <c r="V45" s="78">
        <f>V19+V22+V25+V28+V32</f>
        <v>11921.3</v>
      </c>
      <c r="W45" s="78">
        <f>V45/U45*100</f>
        <v>80.916730017376196</v>
      </c>
      <c r="X45" s="78">
        <f>X19+X22+X25+X28+X32</f>
        <v>12923.4</v>
      </c>
      <c r="Y45" s="78">
        <f>Y19+Y22+Y25+Y28+Y32</f>
        <v>12923.4</v>
      </c>
      <c r="Z45" s="78">
        <f>Y45/X45*100</f>
        <v>100</v>
      </c>
      <c r="AA45" s="78">
        <f>AA19+AA22+AA25+AA28+AA32</f>
        <v>10460.1</v>
      </c>
      <c r="AB45" s="78">
        <f>AB19+AB22+AB25+AB28+AB32</f>
        <v>0</v>
      </c>
      <c r="AC45" s="78">
        <f>AB45/AA45*100</f>
        <v>0</v>
      </c>
      <c r="AD45" s="78">
        <f>AD19+AD22+AD25+AD28+AD32</f>
        <v>7506.1</v>
      </c>
      <c r="AE45" s="78">
        <f>AE19+AE22+AE25+AE28+AE32</f>
        <v>0</v>
      </c>
      <c r="AF45" s="78">
        <f>AE45/AD45*100</f>
        <v>0</v>
      </c>
      <c r="AG45" s="78">
        <f>AG19+AG22+AG25+AG28+AG32</f>
        <v>7295.4000000000005</v>
      </c>
      <c r="AH45" s="78">
        <f>AH19+AH22+AH25+AH28+AH32</f>
        <v>0</v>
      </c>
      <c r="AI45" s="78">
        <f>AH45/AG45*100</f>
        <v>0</v>
      </c>
      <c r="AJ45" s="78">
        <f>AJ19+AJ22+AJ25+AJ28+AJ32</f>
        <v>8921.5</v>
      </c>
      <c r="AK45" s="78">
        <f>AK19+AK22+AK25+AK28+AK32</f>
        <v>0</v>
      </c>
      <c r="AL45" s="78">
        <f>AK45/AJ45*100</f>
        <v>0</v>
      </c>
      <c r="AM45" s="78">
        <f>AM19+AM22+AM25+AM28+AM32</f>
        <v>8085.2000000000007</v>
      </c>
      <c r="AN45" s="78">
        <f>AN19+AN22+AN25+AN28+AN32</f>
        <v>0</v>
      </c>
      <c r="AO45" s="78">
        <f>AN45/AM45*100</f>
        <v>0</v>
      </c>
      <c r="AP45" s="78">
        <f>AP19+AP22+AP25+AP28+AP32</f>
        <v>12318</v>
      </c>
      <c r="AQ45" s="78">
        <f>AQ19+AQ22+AQ25+AQ28+AQ32</f>
        <v>0</v>
      </c>
      <c r="AR45" s="78">
        <f>AQ45/AP45*100</f>
        <v>0</v>
      </c>
      <c r="AS45" s="326"/>
      <c r="AT45" s="200"/>
    </row>
    <row r="46" spans="1:48" s="2" customFormat="1" ht="40.5" customHeight="1">
      <c r="A46" s="316"/>
      <c r="B46" s="319"/>
      <c r="C46" s="287"/>
      <c r="D46" s="322"/>
      <c r="E46" s="86" t="s">
        <v>100</v>
      </c>
      <c r="F46" s="32">
        <f t="shared" si="7"/>
        <v>150000</v>
      </c>
      <c r="G46" s="32">
        <f t="shared" si="7"/>
        <v>97159.4</v>
      </c>
      <c r="H46" s="32">
        <v>0</v>
      </c>
      <c r="I46" s="78">
        <f>I33</f>
        <v>0</v>
      </c>
      <c r="J46" s="78">
        <f>J33</f>
        <v>0</v>
      </c>
      <c r="K46" s="78">
        <v>0</v>
      </c>
      <c r="L46" s="78">
        <f>L33</f>
        <v>0</v>
      </c>
      <c r="M46" s="78">
        <f>M33</f>
        <v>0</v>
      </c>
      <c r="N46" s="78">
        <v>0</v>
      </c>
      <c r="O46" s="78">
        <f>O29</f>
        <v>60000</v>
      </c>
      <c r="P46" s="78">
        <f>P29</f>
        <v>0</v>
      </c>
      <c r="Q46" s="78">
        <v>0</v>
      </c>
      <c r="R46" s="78">
        <f>R29</f>
        <v>15000</v>
      </c>
      <c r="S46" s="78">
        <f>S29</f>
        <v>60000</v>
      </c>
      <c r="T46" s="78">
        <v>0</v>
      </c>
      <c r="U46" s="78">
        <f>U29</f>
        <v>20000</v>
      </c>
      <c r="V46" s="78">
        <f>V29</f>
        <v>17134</v>
      </c>
      <c r="W46" s="78">
        <v>0</v>
      </c>
      <c r="X46" s="78">
        <f>X29</f>
        <v>20000</v>
      </c>
      <c r="Y46" s="78">
        <f>Y29</f>
        <v>20025.400000000001</v>
      </c>
      <c r="Z46" s="78">
        <v>0</v>
      </c>
      <c r="AA46" s="78">
        <f>AA29</f>
        <v>35000</v>
      </c>
      <c r="AB46" s="78">
        <f>AB29</f>
        <v>0</v>
      </c>
      <c r="AC46" s="78">
        <v>0</v>
      </c>
      <c r="AD46" s="78">
        <f>AD29</f>
        <v>0</v>
      </c>
      <c r="AE46" s="78">
        <f>AE29</f>
        <v>0</v>
      </c>
      <c r="AF46" s="78">
        <v>0</v>
      </c>
      <c r="AG46" s="78">
        <f>AG33</f>
        <v>0</v>
      </c>
      <c r="AH46" s="78">
        <f>AH33</f>
        <v>0</v>
      </c>
      <c r="AI46" s="78">
        <v>0</v>
      </c>
      <c r="AJ46" s="78">
        <f>AJ33</f>
        <v>0</v>
      </c>
      <c r="AK46" s="78">
        <f>AK33</f>
        <v>0</v>
      </c>
      <c r="AL46" s="78">
        <v>0</v>
      </c>
      <c r="AM46" s="78">
        <f>AM33</f>
        <v>0</v>
      </c>
      <c r="AN46" s="78">
        <f>AN33</f>
        <v>0</v>
      </c>
      <c r="AO46" s="78">
        <v>0</v>
      </c>
      <c r="AP46" s="78">
        <f>AP33</f>
        <v>0</v>
      </c>
      <c r="AQ46" s="78">
        <f>AQ33</f>
        <v>0</v>
      </c>
      <c r="AR46" s="78">
        <v>0</v>
      </c>
      <c r="AS46" s="100"/>
      <c r="AT46" s="76"/>
    </row>
    <row r="47" spans="1:48" s="2" customFormat="1" ht="89.25" customHeight="1">
      <c r="A47" s="317"/>
      <c r="B47" s="320"/>
      <c r="C47" s="288"/>
      <c r="D47" s="323"/>
      <c r="E47" s="86" t="s">
        <v>101</v>
      </c>
      <c r="F47" s="32">
        <f t="shared" si="7"/>
        <v>0</v>
      </c>
      <c r="G47" s="32">
        <f t="shared" si="7"/>
        <v>0</v>
      </c>
      <c r="H47" s="32">
        <v>0</v>
      </c>
      <c r="I47" s="101"/>
      <c r="J47" s="101"/>
      <c r="K47" s="78">
        <v>0</v>
      </c>
      <c r="L47" s="101"/>
      <c r="M47" s="101"/>
      <c r="N47" s="101"/>
      <c r="O47" s="101"/>
      <c r="P47" s="101"/>
      <c r="Q47" s="101"/>
      <c r="R47" s="101"/>
      <c r="S47" s="78"/>
      <c r="T47" s="101"/>
      <c r="U47" s="101"/>
      <c r="V47" s="101"/>
      <c r="W47" s="101"/>
      <c r="X47" s="101"/>
      <c r="Y47" s="101"/>
      <c r="Z47" s="101"/>
      <c r="AA47" s="101"/>
      <c r="AB47" s="102"/>
      <c r="AC47" s="103"/>
      <c r="AD47" s="103"/>
      <c r="AE47" s="102"/>
      <c r="AF47" s="103"/>
      <c r="AG47" s="103"/>
      <c r="AH47" s="102"/>
      <c r="AI47" s="101"/>
      <c r="AJ47" s="85"/>
      <c r="AK47" s="85"/>
      <c r="AL47" s="85"/>
      <c r="AM47" s="85"/>
      <c r="AN47" s="85"/>
      <c r="AO47" s="85"/>
      <c r="AP47" s="85"/>
      <c r="AQ47" s="85"/>
      <c r="AR47" s="85"/>
      <c r="AS47" s="101"/>
      <c r="AT47" s="84"/>
    </row>
    <row r="48" spans="1:48" s="2" customFormat="1" ht="12.75">
      <c r="B48" s="3"/>
      <c r="C48" s="3"/>
      <c r="D48" s="3"/>
      <c r="I48" s="57"/>
      <c r="AJ48" s="56"/>
      <c r="AK48" s="56"/>
      <c r="AL48" s="56"/>
      <c r="AM48" s="56"/>
      <c r="AN48" s="56"/>
      <c r="AO48" s="56"/>
      <c r="AP48" s="56"/>
      <c r="AQ48" s="56"/>
      <c r="AR48" s="56"/>
    </row>
    <row r="49" spans="1:46" s="2" customFormat="1" ht="15.75">
      <c r="A49" s="40" t="s">
        <v>27</v>
      </c>
      <c r="B49" s="41"/>
      <c r="C49" s="41"/>
      <c r="D49" s="41"/>
      <c r="E49" s="40"/>
      <c r="F49" s="40"/>
      <c r="G49" s="59"/>
      <c r="H49" s="40"/>
      <c r="I49" s="40" t="s">
        <v>94</v>
      </c>
      <c r="J49" s="40"/>
      <c r="K49" s="40"/>
      <c r="L49" s="57"/>
      <c r="M49" s="40"/>
      <c r="O49" s="57"/>
      <c r="R49" s="57"/>
      <c r="U49" s="57"/>
      <c r="X49" s="57"/>
      <c r="AA49" s="57"/>
      <c r="AD49" s="57"/>
      <c r="AF49" s="87"/>
      <c r="AG49" s="57"/>
      <c r="AJ49" s="57"/>
      <c r="AK49" s="57"/>
      <c r="AL49" s="56"/>
      <c r="AM49" s="57"/>
      <c r="AN49" s="56"/>
      <c r="AO49" s="56"/>
      <c r="AP49" s="57"/>
      <c r="AQ49" s="56"/>
      <c r="AR49" s="57"/>
    </row>
    <row r="50" spans="1:46" s="2" customFormat="1" ht="15.75">
      <c r="A50" s="40" t="s">
        <v>28</v>
      </c>
      <c r="B50" s="41"/>
      <c r="C50" s="41"/>
      <c r="D50" s="41"/>
      <c r="E50" s="40"/>
      <c r="F50" s="40"/>
      <c r="G50" s="59"/>
      <c r="H50" s="40"/>
      <c r="I50" s="40" t="s">
        <v>95</v>
      </c>
      <c r="J50" s="40"/>
      <c r="K50" s="40"/>
      <c r="L50" s="40"/>
      <c r="M50" s="59"/>
      <c r="R50" s="44"/>
      <c r="S50" s="44"/>
      <c r="AA50" s="44"/>
      <c r="AB50" s="44"/>
      <c r="AH50" s="44"/>
      <c r="AJ50" s="57"/>
      <c r="AK50" s="56"/>
      <c r="AL50" s="56"/>
      <c r="AM50" s="57"/>
      <c r="AN50" s="56"/>
      <c r="AO50" s="56"/>
      <c r="AP50" s="56"/>
      <c r="AQ50" s="56"/>
      <c r="AR50" s="56"/>
    </row>
    <row r="51" spans="1:46" s="2" customFormat="1" ht="15.75">
      <c r="A51" s="40" t="s">
        <v>52</v>
      </c>
      <c r="B51" s="41"/>
      <c r="C51" s="41"/>
      <c r="D51" s="41"/>
      <c r="E51" s="40"/>
      <c r="F51" s="59"/>
      <c r="G51" s="59"/>
      <c r="H51" s="40"/>
      <c r="I51" s="40" t="s">
        <v>29</v>
      </c>
      <c r="J51" s="40"/>
      <c r="K51" s="40"/>
      <c r="L51" s="40"/>
      <c r="M51" s="59"/>
      <c r="N51" s="44"/>
      <c r="O51" s="44"/>
      <c r="R51" s="44"/>
      <c r="AA51" s="44"/>
      <c r="AJ51" s="57"/>
      <c r="AK51" s="56"/>
      <c r="AL51" s="56"/>
      <c r="AM51" s="56"/>
      <c r="AN51" s="56"/>
      <c r="AO51" s="56"/>
      <c r="AP51" s="56"/>
      <c r="AQ51" s="56"/>
      <c r="AR51" s="56"/>
    </row>
    <row r="52" spans="1:46" s="2" customFormat="1" ht="15.75">
      <c r="A52" s="40" t="s">
        <v>53</v>
      </c>
      <c r="B52" s="41"/>
      <c r="C52" s="41"/>
      <c r="D52" s="41"/>
      <c r="E52" s="40"/>
      <c r="F52" s="40"/>
      <c r="G52" s="40"/>
      <c r="H52" s="40"/>
      <c r="I52" s="40"/>
      <c r="J52" s="40"/>
      <c r="K52" s="40"/>
      <c r="L52" s="40"/>
      <c r="M52" s="40"/>
      <c r="N52" s="77"/>
      <c r="O52" s="44"/>
      <c r="AH52" s="44"/>
      <c r="AJ52" s="56"/>
      <c r="AK52" s="56"/>
      <c r="AL52" s="56"/>
      <c r="AM52" s="57"/>
      <c r="AN52" s="56"/>
      <c r="AO52" s="56"/>
      <c r="AP52" s="56"/>
      <c r="AQ52" s="56"/>
      <c r="AR52" s="56"/>
    </row>
    <row r="53" spans="1:46" s="2" customFormat="1" ht="15.75">
      <c r="A53" s="42"/>
      <c r="B53" s="43"/>
      <c r="C53" s="41" t="s">
        <v>54</v>
      </c>
      <c r="D53" s="41"/>
      <c r="E53" s="40"/>
      <c r="F53" s="40"/>
      <c r="G53" s="40"/>
      <c r="H53" s="40"/>
      <c r="I53" s="42"/>
      <c r="J53" s="42"/>
      <c r="K53" s="42"/>
      <c r="L53" s="42"/>
      <c r="M53" s="59"/>
      <c r="N53" s="44"/>
      <c r="AH53" s="44"/>
      <c r="AJ53" s="56"/>
      <c r="AK53" s="56"/>
      <c r="AL53" s="56"/>
      <c r="AM53" s="56"/>
      <c r="AN53" s="56"/>
      <c r="AO53" s="56"/>
      <c r="AP53" s="56"/>
      <c r="AQ53" s="56"/>
      <c r="AR53" s="56"/>
    </row>
    <row r="54" spans="1:46" s="2" customFormat="1" ht="15.75">
      <c r="A54" s="40" t="s">
        <v>102</v>
      </c>
      <c r="B54" s="41"/>
      <c r="C54" s="41"/>
      <c r="D54" s="41"/>
      <c r="E54" s="40"/>
      <c r="F54" s="40"/>
      <c r="G54" s="40"/>
      <c r="H54" s="40"/>
      <c r="I54" s="40" t="s">
        <v>128</v>
      </c>
      <c r="J54" s="41"/>
      <c r="K54" s="40"/>
      <c r="L54" s="40"/>
      <c r="M54" s="40"/>
      <c r="N54" s="44"/>
      <c r="AJ54" s="56"/>
      <c r="AK54" s="56"/>
      <c r="AL54" s="56"/>
      <c r="AM54" s="56"/>
      <c r="AN54" s="56"/>
      <c r="AO54" s="56"/>
      <c r="AP54" s="56"/>
      <c r="AQ54" s="56"/>
      <c r="AR54" s="56"/>
    </row>
    <row r="55" spans="1:46" s="2" customFormat="1" ht="15.75">
      <c r="A55" s="40"/>
      <c r="B55" s="41"/>
      <c r="C55" s="41"/>
      <c r="D55" s="41"/>
      <c r="E55" s="40"/>
      <c r="F55" s="40"/>
      <c r="G55" s="40"/>
      <c r="H55" s="40"/>
      <c r="I55" s="40"/>
      <c r="J55" s="40"/>
      <c r="K55" s="40"/>
      <c r="L55" s="40"/>
      <c r="M55" s="40"/>
      <c r="AJ55" s="56"/>
      <c r="AK55" s="56"/>
      <c r="AL55" s="56"/>
      <c r="AM55" s="56"/>
      <c r="AN55" s="56"/>
      <c r="AO55" s="56"/>
      <c r="AP55" s="56"/>
      <c r="AQ55" s="56"/>
      <c r="AR55" s="56"/>
    </row>
    <row r="56" spans="1:46" s="2" customFormat="1" ht="12.75">
      <c r="A56" s="38"/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AJ56" s="56"/>
      <c r="AK56" s="56"/>
      <c r="AL56" s="56"/>
      <c r="AM56" s="56"/>
      <c r="AN56" s="56"/>
      <c r="AO56" s="56"/>
      <c r="AP56" s="56"/>
      <c r="AQ56" s="56"/>
      <c r="AR56" s="56"/>
    </row>
    <row r="57" spans="1:46" s="2" customFormat="1" ht="12.75">
      <c r="A57" s="38" t="s">
        <v>133</v>
      </c>
      <c r="B57" s="39"/>
      <c r="C57" s="39"/>
      <c r="D57" s="39"/>
      <c r="E57" s="38"/>
      <c r="F57" s="38"/>
      <c r="G57" s="38"/>
      <c r="H57" s="38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</row>
    <row r="58" spans="1:46" s="2" customFormat="1" ht="12.75">
      <c r="A58" s="110" t="s">
        <v>55</v>
      </c>
      <c r="B58" s="39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AJ58" s="56"/>
      <c r="AK58" s="56"/>
      <c r="AL58" s="56"/>
      <c r="AM58" s="56"/>
      <c r="AN58" s="56"/>
      <c r="AO58" s="56"/>
      <c r="AP58" s="56"/>
      <c r="AQ58" s="56"/>
      <c r="AR58" s="56"/>
    </row>
    <row r="59" spans="1:46" s="63" customFormat="1" ht="12.75">
      <c r="A59" s="110" t="s">
        <v>29</v>
      </c>
      <c r="B59" s="61"/>
      <c r="C59" s="61"/>
      <c r="D59" s="61"/>
      <c r="E59" s="60"/>
      <c r="F59" s="60"/>
      <c r="G59" s="60"/>
      <c r="H59" s="60"/>
      <c r="I59" s="60"/>
      <c r="J59" s="62"/>
      <c r="K59" s="60"/>
      <c r="L59" s="60"/>
      <c r="M59" s="60"/>
      <c r="R59" s="64"/>
      <c r="AB59" s="64"/>
      <c r="AG59" s="2"/>
      <c r="AJ59" s="56"/>
      <c r="AK59" s="56"/>
      <c r="AL59" s="57"/>
      <c r="AM59" s="56"/>
      <c r="AN59" s="56"/>
      <c r="AO59" s="56"/>
      <c r="AP59" s="56"/>
      <c r="AQ59" s="56"/>
      <c r="AR59" s="56"/>
    </row>
    <row r="60" spans="1:46" s="2" customFormat="1" ht="12.75">
      <c r="A60" s="110" t="s">
        <v>144</v>
      </c>
      <c r="B60" s="39"/>
      <c r="C60" s="39"/>
      <c r="D60" s="39"/>
      <c r="E60" s="38"/>
      <c r="F60" s="38"/>
      <c r="G60" s="38"/>
      <c r="H60" s="38"/>
      <c r="I60" s="38"/>
      <c r="J60" s="38"/>
      <c r="K60" s="38"/>
      <c r="L60" s="38"/>
      <c r="M60" s="38"/>
      <c r="AG60" s="63"/>
      <c r="AJ60" s="56"/>
      <c r="AK60" s="56"/>
      <c r="AL60" s="56"/>
      <c r="AM60" s="56"/>
      <c r="AN60" s="56"/>
      <c r="AO60" s="56"/>
      <c r="AP60" s="56"/>
      <c r="AQ60" s="56"/>
      <c r="AR60" s="56"/>
    </row>
    <row r="61" spans="1:46" s="2" customFormat="1" ht="12.75">
      <c r="A61" s="38" t="s">
        <v>135</v>
      </c>
      <c r="B61" s="39"/>
      <c r="C61" s="39"/>
      <c r="D61" s="39"/>
      <c r="E61" s="38"/>
      <c r="F61" s="38"/>
      <c r="G61" s="38"/>
      <c r="H61" s="38"/>
      <c r="I61" s="38"/>
      <c r="J61" s="38"/>
      <c r="K61" s="38"/>
      <c r="L61" s="38"/>
      <c r="M61" s="38"/>
      <c r="AJ61" s="56"/>
      <c r="AK61" s="56"/>
      <c r="AL61" s="56"/>
      <c r="AM61" s="56"/>
      <c r="AN61" s="56"/>
      <c r="AO61" s="56"/>
      <c r="AP61" s="56"/>
      <c r="AQ61" s="56"/>
      <c r="AR61" s="56"/>
    </row>
    <row r="62" spans="1:46" s="2" customFormat="1" ht="12.75">
      <c r="A62" s="38" t="s">
        <v>53</v>
      </c>
      <c r="B62" s="39"/>
      <c r="C62" s="3"/>
      <c r="D62" s="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</row>
    <row r="63" spans="1:46" s="2" customFormat="1" ht="12.75">
      <c r="A63" s="38" t="s">
        <v>136</v>
      </c>
      <c r="B63" s="39"/>
      <c r="C63" s="3"/>
      <c r="D63" s="3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</row>
    <row r="64" spans="1:46" s="2" customFormat="1" ht="12.75">
      <c r="B64" s="3"/>
      <c r="C64" s="3"/>
      <c r="D64" s="3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</row>
    <row r="65" spans="2:46" s="2" customFormat="1" ht="12.75">
      <c r="B65" s="3"/>
      <c r="C65" s="3"/>
      <c r="D65" s="3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</row>
    <row r="66" spans="2:46" s="2" customFormat="1" ht="12.75">
      <c r="B66" s="3"/>
      <c r="C66" s="3"/>
      <c r="D66" s="3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</row>
    <row r="67" spans="2:46" s="2" customFormat="1" ht="12.75">
      <c r="B67" s="3"/>
      <c r="C67" s="3"/>
      <c r="D67" s="3"/>
      <c r="AG67" s="44"/>
      <c r="AJ67" s="56"/>
      <c r="AK67" s="56"/>
      <c r="AL67" s="56"/>
      <c r="AM67" s="56"/>
      <c r="AN67" s="56"/>
      <c r="AO67" s="56"/>
      <c r="AP67" s="56"/>
      <c r="AQ67" s="56"/>
      <c r="AR67" s="56"/>
    </row>
    <row r="68" spans="2:46" s="2" customFormat="1" ht="12.75">
      <c r="B68" s="3"/>
      <c r="C68" s="3"/>
      <c r="D68" s="3"/>
      <c r="AJ68" s="56"/>
      <c r="AK68" s="56"/>
      <c r="AL68" s="56"/>
      <c r="AM68" s="56"/>
      <c r="AN68" s="56"/>
      <c r="AO68" s="56"/>
      <c r="AP68" s="56"/>
      <c r="AQ68" s="56"/>
      <c r="AR68" s="56"/>
    </row>
    <row r="69" spans="2:46" s="2" customFormat="1" ht="12.75">
      <c r="B69" s="3"/>
      <c r="C69" s="3"/>
      <c r="D69" s="3"/>
      <c r="AJ69" s="56"/>
      <c r="AK69" s="56"/>
      <c r="AL69" s="56"/>
      <c r="AM69" s="56"/>
      <c r="AN69" s="56"/>
      <c r="AO69" s="56"/>
      <c r="AP69" s="56"/>
      <c r="AQ69" s="56"/>
      <c r="AR69" s="56"/>
    </row>
    <row r="70" spans="2:46" s="2" customFormat="1" ht="12.75">
      <c r="B70" s="3"/>
      <c r="C70" s="3"/>
      <c r="D70" s="3"/>
      <c r="AJ70" s="56"/>
      <c r="AK70" s="56"/>
      <c r="AL70" s="56"/>
      <c r="AM70" s="56"/>
      <c r="AN70" s="56"/>
      <c r="AO70" s="56"/>
      <c r="AP70" s="56"/>
      <c r="AQ70" s="56"/>
      <c r="AR70" s="56"/>
    </row>
    <row r="71" spans="2:46" s="2" customFormat="1" ht="12.75">
      <c r="B71" s="3"/>
      <c r="C71" s="3"/>
      <c r="D71" s="3"/>
      <c r="AJ71" s="56"/>
      <c r="AK71" s="56"/>
      <c r="AL71" s="56"/>
      <c r="AM71" s="56"/>
      <c r="AN71" s="56"/>
      <c r="AO71" s="56"/>
      <c r="AP71" s="56"/>
      <c r="AQ71" s="56"/>
      <c r="AR71" s="56"/>
    </row>
    <row r="72" spans="2:46" s="2" customFormat="1" ht="12.75">
      <c r="B72" s="3"/>
      <c r="C72" s="3"/>
      <c r="D72" s="3"/>
      <c r="AJ72" s="56"/>
      <c r="AK72" s="56"/>
      <c r="AL72" s="56"/>
      <c r="AM72" s="56"/>
      <c r="AN72" s="56"/>
      <c r="AO72" s="56"/>
      <c r="AP72" s="56"/>
      <c r="AQ72" s="56"/>
      <c r="AR72" s="56"/>
    </row>
    <row r="73" spans="2:46" s="2" customFormat="1" ht="12.75">
      <c r="B73" s="3"/>
      <c r="C73" s="3"/>
      <c r="D73" s="3"/>
      <c r="AJ73" s="56"/>
      <c r="AK73" s="56"/>
      <c r="AL73" s="56"/>
      <c r="AM73" s="56"/>
      <c r="AN73" s="56"/>
      <c r="AO73" s="56"/>
      <c r="AP73" s="56"/>
      <c r="AQ73" s="56"/>
      <c r="AR73" s="56"/>
    </row>
    <row r="74" spans="2:46" s="2" customFormat="1" ht="12.75">
      <c r="B74" s="3"/>
      <c r="C74" s="3"/>
      <c r="D74" s="3"/>
      <c r="AJ74" s="56"/>
      <c r="AK74" s="56"/>
      <c r="AL74" s="56"/>
      <c r="AM74" s="56"/>
      <c r="AN74" s="56"/>
      <c r="AO74" s="56"/>
      <c r="AP74" s="56"/>
      <c r="AQ74" s="56"/>
      <c r="AR74" s="56"/>
    </row>
    <row r="75" spans="2:46" s="2" customFormat="1" ht="12.75">
      <c r="B75" s="3"/>
      <c r="C75" s="3"/>
      <c r="D75" s="3"/>
      <c r="AJ75" s="56"/>
      <c r="AK75" s="56"/>
      <c r="AL75" s="56"/>
      <c r="AM75" s="56"/>
      <c r="AN75" s="56"/>
      <c r="AO75" s="56"/>
      <c r="AP75" s="56"/>
      <c r="AQ75" s="56"/>
      <c r="AR75" s="56"/>
    </row>
    <row r="76" spans="2:46" s="2" customFormat="1" ht="12.75">
      <c r="B76" s="3"/>
      <c r="C76" s="3"/>
      <c r="D76" s="3"/>
      <c r="AJ76" s="56"/>
      <c r="AK76" s="56"/>
      <c r="AL76" s="56"/>
      <c r="AM76" s="56"/>
      <c r="AN76" s="56"/>
      <c r="AO76" s="56"/>
      <c r="AP76" s="56"/>
      <c r="AQ76" s="56"/>
      <c r="AR76" s="56"/>
    </row>
    <row r="77" spans="2:46" s="2" customFormat="1" ht="12.75">
      <c r="B77" s="3"/>
      <c r="C77" s="3"/>
      <c r="D77" s="3"/>
      <c r="AJ77" s="56"/>
      <c r="AK77" s="56"/>
      <c r="AL77" s="56"/>
      <c r="AM77" s="56"/>
      <c r="AN77" s="56"/>
      <c r="AO77" s="56"/>
      <c r="AP77" s="56"/>
      <c r="AQ77" s="56"/>
      <c r="AR77" s="56"/>
    </row>
    <row r="78" spans="2:46" s="2" customFormat="1" ht="12.75">
      <c r="B78" s="3"/>
      <c r="C78" s="3"/>
      <c r="D78" s="3"/>
      <c r="AJ78" s="56"/>
      <c r="AK78" s="56"/>
      <c r="AL78" s="56"/>
      <c r="AM78" s="56"/>
      <c r="AN78" s="56"/>
      <c r="AO78" s="56"/>
      <c r="AP78" s="56"/>
      <c r="AQ78" s="56"/>
      <c r="AR78" s="56"/>
    </row>
    <row r="79" spans="2:46" s="2" customFormat="1" ht="12.75">
      <c r="B79" s="3"/>
      <c r="C79" s="3"/>
      <c r="D79" s="3"/>
      <c r="AJ79" s="56"/>
      <c r="AK79" s="56"/>
      <c r="AL79" s="56"/>
      <c r="AM79" s="56"/>
      <c r="AN79" s="56"/>
      <c r="AO79" s="56"/>
      <c r="AP79" s="56"/>
      <c r="AQ79" s="56"/>
      <c r="AR79" s="56"/>
    </row>
    <row r="80" spans="2:46" s="2" customFormat="1" ht="12.75">
      <c r="B80" s="3"/>
      <c r="C80" s="3"/>
      <c r="D80" s="3"/>
      <c r="AJ80" s="56"/>
      <c r="AK80" s="56"/>
      <c r="AL80" s="56"/>
      <c r="AM80" s="56"/>
      <c r="AN80" s="56"/>
      <c r="AO80" s="56"/>
      <c r="AP80" s="56"/>
      <c r="AQ80" s="56"/>
      <c r="AR80" s="56"/>
    </row>
    <row r="81" spans="2:44" s="2" customFormat="1" ht="12.75">
      <c r="B81" s="3"/>
      <c r="C81" s="3"/>
      <c r="D81" s="3"/>
      <c r="AJ81" s="56"/>
      <c r="AK81" s="56"/>
      <c r="AL81" s="56"/>
      <c r="AM81" s="56"/>
      <c r="AN81" s="56"/>
      <c r="AO81" s="56"/>
      <c r="AP81" s="56"/>
      <c r="AQ81" s="56"/>
      <c r="AR81" s="56"/>
    </row>
    <row r="82" spans="2:44" s="2" customFormat="1" ht="12.75">
      <c r="B82" s="3"/>
      <c r="C82" s="3"/>
      <c r="D82" s="3"/>
      <c r="AJ82" s="56"/>
      <c r="AK82" s="56"/>
      <c r="AL82" s="56"/>
      <c r="AM82" s="56"/>
      <c r="AN82" s="56"/>
      <c r="AO82" s="56"/>
      <c r="AP82" s="56"/>
      <c r="AQ82" s="56"/>
      <c r="AR82" s="56"/>
    </row>
    <row r="83" spans="2:44" s="2" customFormat="1" ht="12.75">
      <c r="B83" s="3"/>
      <c r="C83" s="3"/>
      <c r="D83" s="3"/>
      <c r="AJ83" s="56"/>
      <c r="AK83" s="56"/>
      <c r="AL83" s="56"/>
      <c r="AM83" s="56"/>
      <c r="AN83" s="56"/>
      <c r="AO83" s="56"/>
      <c r="AP83" s="56"/>
      <c r="AQ83" s="56"/>
      <c r="AR83" s="56"/>
    </row>
    <row r="84" spans="2:44" s="2" customFormat="1" ht="12.75">
      <c r="B84" s="3"/>
      <c r="C84" s="3"/>
      <c r="D84" s="3"/>
      <c r="AJ84" s="56"/>
      <c r="AK84" s="56"/>
      <c r="AL84" s="56"/>
      <c r="AM84" s="56"/>
      <c r="AN84" s="56"/>
      <c r="AO84" s="56"/>
      <c r="AP84" s="56"/>
      <c r="AQ84" s="56"/>
      <c r="AR84" s="56"/>
    </row>
    <row r="85" spans="2:44" s="2" customFormat="1" ht="12.75">
      <c r="B85" s="3"/>
      <c r="C85" s="3"/>
      <c r="D85" s="3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2:44" s="2" customFormat="1" ht="12.75">
      <c r="B86" s="3"/>
      <c r="C86" s="3"/>
      <c r="D86" s="3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2:44" s="2" customFormat="1" ht="12.75">
      <c r="B87" s="3"/>
      <c r="C87" s="3"/>
      <c r="D87" s="3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2:44" s="2" customFormat="1" ht="12.75">
      <c r="B88" s="3"/>
      <c r="C88" s="3"/>
      <c r="D88" s="3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2:44" s="2" customFormat="1" ht="12.75">
      <c r="B89" s="3"/>
      <c r="C89" s="3"/>
      <c r="D89" s="3"/>
      <c r="AJ89" s="56"/>
      <c r="AK89" s="56"/>
      <c r="AL89" s="56"/>
      <c r="AM89" s="56"/>
      <c r="AN89" s="56"/>
      <c r="AO89" s="56"/>
      <c r="AP89" s="56"/>
      <c r="AQ89" s="56"/>
      <c r="AR89" s="56"/>
    </row>
    <row r="90" spans="2:44" s="2" customFormat="1" ht="12.75">
      <c r="B90" s="3"/>
      <c r="C90" s="3"/>
      <c r="D90" s="3"/>
      <c r="AJ90" s="56"/>
      <c r="AK90" s="56"/>
      <c r="AL90" s="56"/>
      <c r="AM90" s="56"/>
      <c r="AN90" s="56"/>
      <c r="AO90" s="56"/>
      <c r="AP90" s="56"/>
      <c r="AQ90" s="56"/>
      <c r="AR90" s="56"/>
    </row>
    <row r="91" spans="2:44" s="2" customFormat="1" ht="12.75">
      <c r="B91" s="3"/>
      <c r="C91" s="3"/>
      <c r="D91" s="3"/>
      <c r="AJ91" s="56"/>
      <c r="AK91" s="56"/>
      <c r="AL91" s="56"/>
      <c r="AM91" s="56"/>
      <c r="AN91" s="56"/>
      <c r="AO91" s="56"/>
      <c r="AP91" s="56"/>
      <c r="AQ91" s="56"/>
      <c r="AR91" s="56"/>
    </row>
    <row r="92" spans="2:44" s="2" customFormat="1" ht="12.75">
      <c r="B92" s="3"/>
      <c r="C92" s="3"/>
      <c r="D92" s="3"/>
      <c r="AJ92" s="56"/>
      <c r="AK92" s="56"/>
      <c r="AL92" s="56"/>
      <c r="AM92" s="56"/>
      <c r="AN92" s="56"/>
      <c r="AO92" s="56"/>
      <c r="AP92" s="56"/>
      <c r="AQ92" s="56"/>
      <c r="AR92" s="56"/>
    </row>
    <row r="93" spans="2:44" s="2" customFormat="1" ht="12.75">
      <c r="B93" s="3"/>
      <c r="C93" s="3"/>
      <c r="D93" s="3"/>
      <c r="AJ93" s="56"/>
      <c r="AK93" s="56"/>
      <c r="AL93" s="56"/>
      <c r="AM93" s="56"/>
      <c r="AN93" s="56"/>
      <c r="AO93" s="56"/>
      <c r="AP93" s="56"/>
      <c r="AQ93" s="56"/>
      <c r="AR93" s="56"/>
    </row>
    <row r="94" spans="2:44" s="2" customFormat="1" ht="12.75">
      <c r="B94" s="3"/>
      <c r="C94" s="3"/>
      <c r="D94" s="3"/>
      <c r="AJ94" s="56"/>
      <c r="AK94" s="56"/>
      <c r="AL94" s="56"/>
      <c r="AM94" s="56"/>
      <c r="AN94" s="56"/>
      <c r="AO94" s="56"/>
      <c r="AP94" s="56"/>
      <c r="AQ94" s="56"/>
      <c r="AR94" s="56"/>
    </row>
    <row r="95" spans="2:44" s="2" customFormat="1" ht="12.75">
      <c r="B95" s="3"/>
      <c r="C95" s="3"/>
      <c r="D95" s="3"/>
      <c r="AJ95" s="56"/>
      <c r="AK95" s="56"/>
      <c r="AL95" s="56"/>
      <c r="AM95" s="56"/>
      <c r="AN95" s="56"/>
      <c r="AO95" s="56"/>
      <c r="AP95" s="56"/>
      <c r="AQ95" s="56"/>
      <c r="AR95" s="56"/>
    </row>
    <row r="96" spans="2:44" s="2" customFormat="1" ht="12.75">
      <c r="B96" s="3"/>
      <c r="C96" s="3"/>
      <c r="D96" s="3"/>
      <c r="AJ96" s="56"/>
      <c r="AK96" s="56"/>
      <c r="AL96" s="56"/>
      <c r="AM96" s="56"/>
      <c r="AN96" s="56"/>
      <c r="AO96" s="56"/>
      <c r="AP96" s="56"/>
      <c r="AQ96" s="56"/>
      <c r="AR96" s="56"/>
    </row>
    <row r="97" spans="2:44" s="2" customFormat="1" ht="12.75">
      <c r="B97" s="3"/>
      <c r="C97" s="3"/>
      <c r="D97" s="3"/>
      <c r="AJ97" s="56"/>
      <c r="AK97" s="56"/>
      <c r="AL97" s="56"/>
      <c r="AM97" s="56"/>
      <c r="AN97" s="56"/>
      <c r="AO97" s="56"/>
      <c r="AP97" s="56"/>
      <c r="AQ97" s="56"/>
      <c r="AR97" s="56"/>
    </row>
    <row r="98" spans="2:44" s="2" customFormat="1" ht="12.75">
      <c r="B98" s="3"/>
      <c r="C98" s="3"/>
      <c r="D98" s="3"/>
      <c r="AJ98" s="56"/>
      <c r="AK98" s="56"/>
      <c r="AL98" s="56"/>
      <c r="AM98" s="56"/>
      <c r="AN98" s="56"/>
      <c r="AO98" s="56"/>
      <c r="AP98" s="56"/>
      <c r="AQ98" s="56"/>
      <c r="AR98" s="56"/>
    </row>
    <row r="99" spans="2:44" s="2" customFormat="1" ht="12.75">
      <c r="B99" s="3"/>
      <c r="C99" s="3"/>
      <c r="D99" s="3"/>
      <c r="AJ99" s="56"/>
      <c r="AK99" s="56"/>
      <c r="AL99" s="56"/>
      <c r="AM99" s="56"/>
      <c r="AN99" s="56"/>
      <c r="AO99" s="56"/>
      <c r="AP99" s="56"/>
      <c r="AQ99" s="56"/>
      <c r="AR99" s="56"/>
    </row>
    <row r="100" spans="2:44" s="2" customFormat="1" ht="12.75">
      <c r="B100" s="3"/>
      <c r="C100" s="3"/>
      <c r="D100" s="3"/>
      <c r="AJ100" s="56"/>
      <c r="AK100" s="56"/>
      <c r="AL100" s="56"/>
      <c r="AM100" s="56"/>
      <c r="AN100" s="56"/>
      <c r="AO100" s="56"/>
      <c r="AP100" s="56"/>
      <c r="AQ100" s="56"/>
      <c r="AR100" s="56"/>
    </row>
    <row r="101" spans="2:44" s="2" customFormat="1" ht="12.75">
      <c r="B101" s="3"/>
      <c r="C101" s="3"/>
      <c r="D101" s="3"/>
      <c r="AJ101" s="56"/>
      <c r="AK101" s="56"/>
      <c r="AL101" s="56"/>
      <c r="AM101" s="56"/>
      <c r="AN101" s="56"/>
      <c r="AO101" s="56"/>
      <c r="AP101" s="56"/>
      <c r="AQ101" s="56"/>
      <c r="AR101" s="56"/>
    </row>
    <row r="102" spans="2:44" s="2" customFormat="1" ht="12.75">
      <c r="B102" s="3"/>
      <c r="C102" s="3"/>
      <c r="D102" s="3"/>
      <c r="AJ102" s="56"/>
      <c r="AK102" s="56"/>
      <c r="AL102" s="56"/>
      <c r="AM102" s="56"/>
      <c r="AN102" s="56"/>
      <c r="AO102" s="56"/>
      <c r="AP102" s="56"/>
      <c r="AQ102" s="56"/>
      <c r="AR102" s="56"/>
    </row>
    <row r="103" spans="2:44" s="2" customFormat="1" ht="12.75">
      <c r="B103" s="3"/>
      <c r="C103" s="3"/>
      <c r="D103" s="3"/>
      <c r="AJ103" s="56"/>
      <c r="AK103" s="56"/>
      <c r="AL103" s="56"/>
      <c r="AM103" s="56"/>
      <c r="AN103" s="56"/>
      <c r="AO103" s="56"/>
      <c r="AP103" s="56"/>
      <c r="AQ103" s="56"/>
      <c r="AR103" s="56"/>
    </row>
    <row r="104" spans="2:44" s="2" customFormat="1" ht="12.75">
      <c r="B104" s="3"/>
      <c r="C104" s="3"/>
      <c r="D104" s="3"/>
      <c r="AJ104" s="56"/>
      <c r="AK104" s="56"/>
      <c r="AL104" s="56"/>
      <c r="AM104" s="56"/>
      <c r="AN104" s="56"/>
      <c r="AO104" s="56"/>
      <c r="AP104" s="56"/>
      <c r="AQ104" s="56"/>
      <c r="AR104" s="56"/>
    </row>
    <row r="105" spans="2:44" s="2" customFormat="1" ht="12.75">
      <c r="B105" s="3"/>
      <c r="C105" s="3"/>
      <c r="D105" s="3"/>
      <c r="AJ105" s="56"/>
      <c r="AK105" s="56"/>
      <c r="AL105" s="56"/>
      <c r="AM105" s="56"/>
      <c r="AN105" s="56"/>
      <c r="AO105" s="56"/>
      <c r="AP105" s="56"/>
      <c r="AQ105" s="56"/>
      <c r="AR105" s="56"/>
    </row>
    <row r="106" spans="2:44" s="2" customFormat="1" ht="12.75">
      <c r="B106" s="3"/>
      <c r="C106" s="3"/>
      <c r="D106" s="3"/>
      <c r="AJ106" s="56"/>
      <c r="AK106" s="56"/>
      <c r="AL106" s="56"/>
      <c r="AM106" s="56"/>
      <c r="AN106" s="56"/>
      <c r="AO106" s="56"/>
      <c r="AP106" s="56"/>
      <c r="AQ106" s="56"/>
      <c r="AR106" s="56"/>
    </row>
    <row r="107" spans="2:44" s="2" customFormat="1" ht="12.75">
      <c r="B107" s="3"/>
      <c r="C107" s="3"/>
      <c r="D107" s="3"/>
      <c r="AJ107" s="56"/>
      <c r="AK107" s="56"/>
      <c r="AL107" s="56"/>
      <c r="AM107" s="56"/>
      <c r="AN107" s="56"/>
      <c r="AO107" s="56"/>
      <c r="AP107" s="56"/>
      <c r="AQ107" s="56"/>
      <c r="AR107" s="56"/>
    </row>
    <row r="108" spans="2:44" s="2" customFormat="1" ht="12.75">
      <c r="B108" s="3"/>
      <c r="C108" s="3"/>
      <c r="D108" s="3"/>
      <c r="AJ108" s="56"/>
      <c r="AK108" s="56"/>
      <c r="AL108" s="56"/>
      <c r="AM108" s="56"/>
      <c r="AN108" s="56"/>
      <c r="AO108" s="56"/>
      <c r="AP108" s="56"/>
      <c r="AQ108" s="56"/>
      <c r="AR108" s="56"/>
    </row>
    <row r="109" spans="2:44" s="2" customFormat="1" ht="12.75">
      <c r="B109" s="3"/>
      <c r="C109" s="3"/>
      <c r="D109" s="3"/>
      <c r="AJ109" s="56"/>
      <c r="AK109" s="56"/>
      <c r="AL109" s="56"/>
      <c r="AM109" s="56"/>
      <c r="AN109" s="56"/>
      <c r="AO109" s="56"/>
      <c r="AP109" s="56"/>
      <c r="AQ109" s="56"/>
      <c r="AR109" s="56"/>
    </row>
    <row r="110" spans="2:44" s="2" customFormat="1" ht="12.75">
      <c r="B110" s="3"/>
      <c r="C110" s="3"/>
      <c r="D110" s="3"/>
      <c r="AJ110" s="56"/>
      <c r="AK110" s="56"/>
      <c r="AL110" s="56"/>
      <c r="AM110" s="56"/>
      <c r="AN110" s="56"/>
      <c r="AO110" s="56"/>
      <c r="AP110" s="56"/>
      <c r="AQ110" s="56"/>
      <c r="AR110" s="56"/>
    </row>
    <row r="111" spans="2:44" s="2" customFormat="1" ht="12.75">
      <c r="B111" s="3"/>
      <c r="C111" s="3"/>
      <c r="D111" s="3"/>
      <c r="AJ111" s="56"/>
      <c r="AK111" s="56"/>
      <c r="AL111" s="56"/>
      <c r="AM111" s="56"/>
      <c r="AN111" s="56"/>
      <c r="AO111" s="56"/>
      <c r="AP111" s="56"/>
      <c r="AQ111" s="56"/>
      <c r="AR111" s="56"/>
    </row>
    <row r="112" spans="2:44" s="2" customFormat="1" ht="12.75">
      <c r="B112" s="3"/>
      <c r="C112" s="3"/>
      <c r="D112" s="3"/>
      <c r="AJ112" s="56"/>
      <c r="AK112" s="56"/>
      <c r="AL112" s="56"/>
      <c r="AM112" s="56"/>
      <c r="AN112" s="56"/>
      <c r="AO112" s="56"/>
      <c r="AP112" s="56"/>
      <c r="AQ112" s="56"/>
      <c r="AR112" s="56"/>
    </row>
    <row r="113" spans="2:44" s="2" customFormat="1" ht="12.75">
      <c r="B113" s="3"/>
      <c r="C113" s="3"/>
      <c r="D113" s="3"/>
      <c r="AJ113" s="56"/>
      <c r="AK113" s="56"/>
      <c r="AL113" s="56"/>
      <c r="AM113" s="56"/>
      <c r="AN113" s="56"/>
      <c r="AO113" s="56"/>
      <c r="AP113" s="56"/>
      <c r="AQ113" s="56"/>
      <c r="AR113" s="56"/>
    </row>
    <row r="114" spans="2:44" s="2" customFormat="1" ht="12.75">
      <c r="B114" s="3"/>
      <c r="C114" s="3"/>
      <c r="D114" s="3"/>
      <c r="AJ114" s="56"/>
      <c r="AK114" s="56"/>
      <c r="AL114" s="56"/>
      <c r="AM114" s="56"/>
      <c r="AN114" s="56"/>
      <c r="AO114" s="56"/>
      <c r="AP114" s="56"/>
      <c r="AQ114" s="56"/>
      <c r="AR114" s="56"/>
    </row>
    <row r="115" spans="2:44" s="2" customFormat="1" ht="12.75">
      <c r="B115" s="3"/>
      <c r="C115" s="3"/>
      <c r="D115" s="3"/>
      <c r="AJ115" s="56"/>
      <c r="AK115" s="56"/>
      <c r="AL115" s="56"/>
      <c r="AM115" s="56"/>
      <c r="AN115" s="56"/>
      <c r="AO115" s="56"/>
      <c r="AP115" s="56"/>
      <c r="AQ115" s="56"/>
      <c r="AR115" s="56"/>
    </row>
    <row r="116" spans="2:44" s="2" customFormat="1" ht="12.75">
      <c r="B116" s="3"/>
      <c r="C116" s="3"/>
      <c r="D116" s="3"/>
      <c r="AJ116" s="56"/>
      <c r="AK116" s="56"/>
      <c r="AL116" s="56"/>
      <c r="AM116" s="56"/>
      <c r="AN116" s="56"/>
      <c r="AO116" s="56"/>
      <c r="AP116" s="56"/>
      <c r="AQ116" s="56"/>
      <c r="AR116" s="56"/>
    </row>
    <row r="117" spans="2:44" s="2" customFormat="1" ht="12.75">
      <c r="B117" s="3"/>
      <c r="C117" s="3"/>
      <c r="D117" s="3"/>
      <c r="AJ117" s="56"/>
      <c r="AK117" s="56"/>
      <c r="AL117" s="56"/>
      <c r="AM117" s="56"/>
      <c r="AN117" s="56"/>
      <c r="AO117" s="56"/>
      <c r="AP117" s="56"/>
      <c r="AQ117" s="56"/>
      <c r="AR117" s="56"/>
    </row>
    <row r="118" spans="2:44" s="2" customFormat="1" ht="12.75">
      <c r="B118" s="3"/>
      <c r="C118" s="3"/>
      <c r="D118" s="3"/>
      <c r="AJ118" s="56"/>
      <c r="AK118" s="56"/>
      <c r="AL118" s="56"/>
      <c r="AM118" s="56"/>
      <c r="AN118" s="56"/>
      <c r="AO118" s="56"/>
      <c r="AP118" s="56"/>
      <c r="AQ118" s="56"/>
      <c r="AR118" s="56"/>
    </row>
    <row r="119" spans="2:44" s="2" customFormat="1" ht="12.75">
      <c r="B119" s="3"/>
      <c r="C119" s="3"/>
      <c r="D119" s="3"/>
      <c r="AJ119" s="56"/>
      <c r="AK119" s="56"/>
      <c r="AL119" s="56"/>
      <c r="AM119" s="56"/>
      <c r="AN119" s="56"/>
      <c r="AO119" s="56"/>
      <c r="AP119" s="56"/>
      <c r="AQ119" s="56"/>
      <c r="AR119" s="56"/>
    </row>
    <row r="120" spans="2:44" s="2" customFormat="1" ht="12.75">
      <c r="B120" s="3"/>
      <c r="C120" s="3"/>
      <c r="D120" s="3"/>
      <c r="AJ120" s="56"/>
      <c r="AK120" s="56"/>
      <c r="AL120" s="56"/>
      <c r="AM120" s="56"/>
      <c r="AN120" s="56"/>
      <c r="AO120" s="56"/>
      <c r="AP120" s="56"/>
      <c r="AQ120" s="56"/>
      <c r="AR120" s="56"/>
    </row>
    <row r="121" spans="2:44" s="2" customFormat="1" ht="12.75">
      <c r="B121" s="3"/>
      <c r="C121" s="3"/>
      <c r="D121" s="3"/>
      <c r="AJ121" s="56"/>
      <c r="AK121" s="56"/>
      <c r="AL121" s="56"/>
      <c r="AM121" s="56"/>
      <c r="AN121" s="56"/>
      <c r="AO121" s="56"/>
      <c r="AP121" s="56"/>
      <c r="AQ121" s="56"/>
      <c r="AR121" s="56"/>
    </row>
    <row r="122" spans="2:44" s="2" customFormat="1" ht="12.75">
      <c r="B122" s="3"/>
      <c r="C122" s="3"/>
      <c r="D122" s="3"/>
      <c r="AJ122" s="56"/>
      <c r="AK122" s="56"/>
      <c r="AL122" s="56"/>
      <c r="AM122" s="56"/>
      <c r="AN122" s="56"/>
      <c r="AO122" s="56"/>
      <c r="AP122" s="56"/>
      <c r="AQ122" s="56"/>
      <c r="AR122" s="56"/>
    </row>
    <row r="123" spans="2:44" s="2" customFormat="1" ht="12.75">
      <c r="B123" s="3"/>
      <c r="C123" s="3"/>
      <c r="D123" s="3"/>
      <c r="AJ123" s="56"/>
      <c r="AK123" s="56"/>
      <c r="AL123" s="56"/>
      <c r="AM123" s="56"/>
      <c r="AN123" s="56"/>
      <c r="AO123" s="56"/>
      <c r="AP123" s="56"/>
      <c r="AQ123" s="56"/>
      <c r="AR123" s="56"/>
    </row>
    <row r="124" spans="2:44" s="2" customFormat="1" ht="12.75">
      <c r="B124" s="3"/>
      <c r="C124" s="3"/>
      <c r="D124" s="3"/>
      <c r="AJ124" s="56"/>
      <c r="AK124" s="56"/>
      <c r="AL124" s="56"/>
      <c r="AM124" s="56"/>
      <c r="AN124" s="56"/>
      <c r="AO124" s="56"/>
      <c r="AP124" s="56"/>
      <c r="AQ124" s="56"/>
      <c r="AR124" s="56"/>
    </row>
    <row r="125" spans="2:44" s="2" customFormat="1" ht="12.75">
      <c r="B125" s="3"/>
      <c r="C125" s="3"/>
      <c r="D125" s="3"/>
      <c r="AJ125" s="56"/>
      <c r="AK125" s="56"/>
      <c r="AL125" s="56"/>
      <c r="AM125" s="56"/>
      <c r="AN125" s="56"/>
      <c r="AO125" s="56"/>
      <c r="AP125" s="56"/>
      <c r="AQ125" s="56"/>
      <c r="AR125" s="56"/>
    </row>
    <row r="126" spans="2:44" s="2" customFormat="1" ht="12.75">
      <c r="B126" s="3"/>
      <c r="C126" s="3"/>
      <c r="D126" s="3"/>
      <c r="AJ126" s="56"/>
      <c r="AK126" s="56"/>
      <c r="AL126" s="56"/>
      <c r="AM126" s="56"/>
      <c r="AN126" s="56"/>
      <c r="AO126" s="56"/>
      <c r="AP126" s="56"/>
      <c r="AQ126" s="56"/>
      <c r="AR126" s="56"/>
    </row>
    <row r="127" spans="2:44" s="2" customFormat="1" ht="12.75">
      <c r="B127" s="3"/>
      <c r="C127" s="3"/>
      <c r="D127" s="3"/>
      <c r="AJ127" s="56"/>
      <c r="AK127" s="56"/>
      <c r="AL127" s="56"/>
      <c r="AM127" s="56"/>
      <c r="AN127" s="56"/>
      <c r="AO127" s="56"/>
      <c r="AP127" s="56"/>
      <c r="AQ127" s="56"/>
      <c r="AR127" s="56"/>
    </row>
    <row r="128" spans="2:44" s="2" customFormat="1" ht="12.75">
      <c r="B128" s="3"/>
      <c r="C128" s="3"/>
      <c r="D128" s="3"/>
      <c r="AJ128" s="56"/>
      <c r="AK128" s="56"/>
      <c r="AL128" s="56"/>
      <c r="AM128" s="56"/>
      <c r="AN128" s="56"/>
      <c r="AO128" s="56"/>
      <c r="AP128" s="56"/>
      <c r="AQ128" s="56"/>
      <c r="AR128" s="56"/>
    </row>
    <row r="129" spans="2:44" s="2" customFormat="1" ht="12.75">
      <c r="B129" s="3"/>
      <c r="C129" s="3"/>
      <c r="D129" s="3"/>
      <c r="AJ129" s="56"/>
      <c r="AK129" s="56"/>
      <c r="AL129" s="56"/>
      <c r="AM129" s="56"/>
      <c r="AN129" s="56"/>
      <c r="AO129" s="56"/>
      <c r="AP129" s="56"/>
      <c r="AQ129" s="56"/>
      <c r="AR129" s="56"/>
    </row>
    <row r="130" spans="2:44" s="2" customFormat="1" ht="12.75">
      <c r="B130" s="3"/>
      <c r="C130" s="3"/>
      <c r="D130" s="3"/>
      <c r="AJ130" s="56"/>
      <c r="AK130" s="56"/>
      <c r="AL130" s="56"/>
      <c r="AM130" s="56"/>
      <c r="AN130" s="56"/>
      <c r="AO130" s="56"/>
      <c r="AP130" s="56"/>
      <c r="AQ130" s="56"/>
      <c r="AR130" s="56"/>
    </row>
    <row r="131" spans="2:44" s="2" customFormat="1" ht="12.75">
      <c r="B131" s="3"/>
      <c r="C131" s="3"/>
      <c r="D131" s="3"/>
      <c r="AJ131" s="56"/>
      <c r="AK131" s="56"/>
      <c r="AL131" s="56"/>
      <c r="AM131" s="56"/>
      <c r="AN131" s="56"/>
      <c r="AO131" s="56"/>
      <c r="AP131" s="56"/>
      <c r="AQ131" s="56"/>
      <c r="AR131" s="56"/>
    </row>
    <row r="132" spans="2:44" s="2" customFormat="1" ht="12.75">
      <c r="B132" s="3"/>
      <c r="C132" s="3"/>
      <c r="D132" s="3"/>
      <c r="AJ132" s="56"/>
      <c r="AK132" s="56"/>
      <c r="AL132" s="56"/>
      <c r="AM132" s="56"/>
      <c r="AN132" s="56"/>
      <c r="AO132" s="56"/>
      <c r="AP132" s="56"/>
      <c r="AQ132" s="56"/>
      <c r="AR132" s="56"/>
    </row>
    <row r="133" spans="2:44" s="2" customFormat="1" ht="12.75">
      <c r="B133" s="3"/>
      <c r="C133" s="3"/>
      <c r="D133" s="3"/>
      <c r="AJ133" s="56"/>
      <c r="AK133" s="56"/>
      <c r="AL133" s="56"/>
      <c r="AM133" s="56"/>
      <c r="AN133" s="56"/>
      <c r="AO133" s="56"/>
      <c r="AP133" s="56"/>
      <c r="AQ133" s="56"/>
      <c r="AR133" s="56"/>
    </row>
    <row r="134" spans="2:44" s="2" customFormat="1" ht="12.75">
      <c r="B134" s="3"/>
      <c r="C134" s="3"/>
      <c r="D134" s="3"/>
      <c r="AJ134" s="56"/>
      <c r="AK134" s="56"/>
      <c r="AL134" s="56"/>
      <c r="AM134" s="56"/>
      <c r="AN134" s="56"/>
      <c r="AO134" s="56"/>
      <c r="AP134" s="56"/>
      <c r="AQ134" s="56"/>
      <c r="AR134" s="56"/>
    </row>
    <row r="135" spans="2:44" s="2" customFormat="1" ht="12.75">
      <c r="B135" s="3"/>
      <c r="C135" s="3"/>
      <c r="D135" s="3"/>
      <c r="AJ135" s="56"/>
      <c r="AK135" s="56"/>
      <c r="AL135" s="56"/>
      <c r="AM135" s="56"/>
      <c r="AN135" s="56"/>
      <c r="AO135" s="56"/>
      <c r="AP135" s="56"/>
      <c r="AQ135" s="56"/>
      <c r="AR135" s="56"/>
    </row>
    <row r="136" spans="2:44" s="2" customFormat="1" ht="12.75">
      <c r="B136" s="3"/>
      <c r="C136" s="3"/>
      <c r="D136" s="3"/>
      <c r="AJ136" s="56"/>
      <c r="AK136" s="56"/>
      <c r="AL136" s="56"/>
      <c r="AM136" s="56"/>
      <c r="AN136" s="56"/>
      <c r="AO136" s="56"/>
      <c r="AP136" s="56"/>
      <c r="AQ136" s="56"/>
      <c r="AR136" s="56"/>
    </row>
    <row r="137" spans="2:44" s="2" customFormat="1" ht="12.75">
      <c r="B137" s="3"/>
      <c r="C137" s="3"/>
      <c r="D137" s="3"/>
      <c r="AJ137" s="56"/>
      <c r="AK137" s="56"/>
      <c r="AL137" s="56"/>
      <c r="AM137" s="56"/>
      <c r="AN137" s="56"/>
      <c r="AO137" s="56"/>
      <c r="AP137" s="56"/>
      <c r="AQ137" s="56"/>
      <c r="AR137" s="56"/>
    </row>
    <row r="138" spans="2:44" s="2" customFormat="1" ht="12.75">
      <c r="B138" s="3"/>
      <c r="C138" s="3"/>
      <c r="D138" s="3"/>
      <c r="AJ138" s="56"/>
      <c r="AK138" s="56"/>
      <c r="AL138" s="56"/>
      <c r="AM138" s="56"/>
      <c r="AN138" s="56"/>
      <c r="AO138" s="56"/>
      <c r="AP138" s="56"/>
      <c r="AQ138" s="56"/>
      <c r="AR138" s="56"/>
    </row>
    <row r="139" spans="2:44" s="2" customFormat="1" ht="12.75">
      <c r="B139" s="3"/>
      <c r="C139" s="3"/>
      <c r="D139" s="3"/>
      <c r="AJ139" s="56"/>
      <c r="AK139" s="56"/>
      <c r="AL139" s="56"/>
      <c r="AM139" s="56"/>
      <c r="AN139" s="56"/>
      <c r="AO139" s="56"/>
      <c r="AP139" s="56"/>
      <c r="AQ139" s="56"/>
      <c r="AR139" s="56"/>
    </row>
    <row r="140" spans="2:44" s="2" customFormat="1" ht="12.75">
      <c r="B140" s="3"/>
      <c r="C140" s="3"/>
      <c r="D140" s="3"/>
      <c r="AJ140" s="56"/>
      <c r="AK140" s="56"/>
      <c r="AL140" s="56"/>
      <c r="AM140" s="56"/>
      <c r="AN140" s="56"/>
      <c r="AO140" s="56"/>
      <c r="AP140" s="56"/>
      <c r="AQ140" s="56"/>
      <c r="AR140" s="56"/>
    </row>
    <row r="141" spans="2:44" s="2" customFormat="1" ht="12.75">
      <c r="B141" s="3"/>
      <c r="C141" s="3"/>
      <c r="D141" s="3"/>
      <c r="AJ141" s="56"/>
      <c r="AK141" s="56"/>
      <c r="AL141" s="56"/>
      <c r="AM141" s="56"/>
      <c r="AN141" s="56"/>
      <c r="AO141" s="56"/>
      <c r="AP141" s="56"/>
      <c r="AQ141" s="56"/>
      <c r="AR141" s="56"/>
    </row>
    <row r="142" spans="2:44" s="2" customFormat="1" ht="12.75">
      <c r="B142" s="3"/>
      <c r="C142" s="3"/>
      <c r="D142" s="3"/>
      <c r="AJ142" s="56"/>
      <c r="AK142" s="56"/>
      <c r="AL142" s="56"/>
      <c r="AM142" s="56"/>
      <c r="AN142" s="56"/>
      <c r="AO142" s="56"/>
      <c r="AP142" s="56"/>
      <c r="AQ142" s="56"/>
      <c r="AR142" s="56"/>
    </row>
    <row r="143" spans="2:44" s="2" customFormat="1" ht="12.75">
      <c r="B143" s="3"/>
      <c r="C143" s="3"/>
      <c r="D143" s="3"/>
      <c r="AJ143" s="56"/>
      <c r="AK143" s="56"/>
      <c r="AL143" s="56"/>
      <c r="AM143" s="56"/>
      <c r="AN143" s="56"/>
      <c r="AO143" s="56"/>
      <c r="AP143" s="56"/>
      <c r="AQ143" s="56"/>
      <c r="AR143" s="56"/>
    </row>
    <row r="144" spans="2:44" s="2" customFormat="1" ht="12.75">
      <c r="B144" s="3"/>
      <c r="C144" s="3"/>
      <c r="D144" s="3"/>
      <c r="AJ144" s="56"/>
      <c r="AK144" s="56"/>
      <c r="AL144" s="56"/>
      <c r="AM144" s="56"/>
      <c r="AN144" s="56"/>
      <c r="AO144" s="56"/>
      <c r="AP144" s="56"/>
      <c r="AQ144" s="56"/>
      <c r="AR144" s="56"/>
    </row>
    <row r="145" spans="2:44" s="2" customFormat="1" ht="12.75">
      <c r="B145" s="3"/>
      <c r="C145" s="3"/>
      <c r="D145" s="3"/>
      <c r="AJ145" s="56"/>
      <c r="AK145" s="56"/>
      <c r="AL145" s="56"/>
      <c r="AM145" s="56"/>
      <c r="AN145" s="56"/>
      <c r="AO145" s="56"/>
      <c r="AP145" s="56"/>
      <c r="AQ145" s="56"/>
      <c r="AR145" s="56"/>
    </row>
    <row r="146" spans="2:44" s="2" customFormat="1" ht="12.75">
      <c r="B146" s="3"/>
      <c r="C146" s="3"/>
      <c r="D146" s="3"/>
      <c r="AJ146" s="56"/>
      <c r="AK146" s="56"/>
      <c r="AL146" s="56"/>
      <c r="AM146" s="56"/>
      <c r="AN146" s="56"/>
      <c r="AO146" s="56"/>
      <c r="AP146" s="56"/>
      <c r="AQ146" s="56"/>
      <c r="AR146" s="56"/>
    </row>
    <row r="147" spans="2:44" s="2" customFormat="1" ht="12.75">
      <c r="B147" s="3"/>
      <c r="C147" s="3"/>
      <c r="D147" s="3"/>
      <c r="AJ147" s="56"/>
      <c r="AK147" s="56"/>
      <c r="AL147" s="56"/>
      <c r="AM147" s="56"/>
      <c r="AN147" s="56"/>
      <c r="AO147" s="56"/>
      <c r="AP147" s="56"/>
      <c r="AQ147" s="56"/>
      <c r="AR147" s="56"/>
    </row>
    <row r="148" spans="2:44" s="2" customFormat="1" ht="12.75">
      <c r="B148" s="3"/>
      <c r="C148" s="3"/>
      <c r="D148" s="3"/>
      <c r="AJ148" s="56"/>
      <c r="AK148" s="56"/>
      <c r="AL148" s="56"/>
      <c r="AM148" s="56"/>
      <c r="AN148" s="56"/>
      <c r="AO148" s="56"/>
      <c r="AP148" s="56"/>
      <c r="AQ148" s="56"/>
      <c r="AR148" s="56"/>
    </row>
    <row r="149" spans="2:44" s="2" customFormat="1" ht="12.75">
      <c r="B149" s="3"/>
      <c r="C149" s="3"/>
      <c r="D149" s="3"/>
      <c r="AJ149" s="56"/>
      <c r="AK149" s="56"/>
      <c r="AL149" s="56"/>
      <c r="AM149" s="56"/>
      <c r="AN149" s="56"/>
      <c r="AO149" s="56"/>
      <c r="AP149" s="56"/>
      <c r="AQ149" s="56"/>
      <c r="AR149" s="56"/>
    </row>
    <row r="150" spans="2:44" s="2" customFormat="1" ht="12.75">
      <c r="B150" s="3"/>
      <c r="C150" s="3"/>
      <c r="D150" s="3"/>
      <c r="AJ150" s="56"/>
      <c r="AK150" s="56"/>
      <c r="AL150" s="56"/>
      <c r="AM150" s="56"/>
      <c r="AN150" s="56"/>
      <c r="AO150" s="56"/>
      <c r="AP150" s="56"/>
      <c r="AQ150" s="56"/>
      <c r="AR150" s="56"/>
    </row>
    <row r="151" spans="2:44" s="2" customFormat="1" ht="12.75">
      <c r="B151" s="3"/>
      <c r="C151" s="3"/>
      <c r="D151" s="3"/>
      <c r="AJ151" s="56"/>
      <c r="AK151" s="56"/>
      <c r="AL151" s="56"/>
      <c r="AM151" s="56"/>
      <c r="AN151" s="56"/>
      <c r="AO151" s="56"/>
      <c r="AP151" s="56"/>
      <c r="AQ151" s="56"/>
      <c r="AR151" s="56"/>
    </row>
    <row r="152" spans="2:44" s="2" customFormat="1" ht="12.75">
      <c r="B152" s="3"/>
      <c r="C152" s="3"/>
      <c r="D152" s="3"/>
      <c r="AJ152" s="56"/>
      <c r="AK152" s="56"/>
      <c r="AL152" s="56"/>
      <c r="AM152" s="56"/>
      <c r="AN152" s="56"/>
      <c r="AO152" s="56"/>
      <c r="AP152" s="56"/>
      <c r="AQ152" s="56"/>
      <c r="AR152" s="56"/>
    </row>
    <row r="153" spans="2:44" s="2" customFormat="1" ht="12.75">
      <c r="B153" s="3"/>
      <c r="C153" s="3"/>
      <c r="D153" s="3"/>
      <c r="AJ153" s="56"/>
      <c r="AK153" s="56"/>
      <c r="AL153" s="56"/>
      <c r="AM153" s="56"/>
      <c r="AN153" s="56"/>
      <c r="AO153" s="56"/>
      <c r="AP153" s="56"/>
      <c r="AQ153" s="56"/>
      <c r="AR153" s="56"/>
    </row>
    <row r="154" spans="2:44" s="2" customFormat="1" ht="12.75">
      <c r="B154" s="3"/>
      <c r="C154" s="3"/>
      <c r="D154" s="3"/>
      <c r="AJ154" s="56"/>
      <c r="AK154" s="56"/>
      <c r="AL154" s="56"/>
      <c r="AM154" s="56"/>
      <c r="AN154" s="56"/>
      <c r="AO154" s="56"/>
      <c r="AP154" s="56"/>
      <c r="AQ154" s="56"/>
      <c r="AR154" s="56"/>
    </row>
    <row r="155" spans="2:44" s="2" customFormat="1" ht="12.75">
      <c r="B155" s="3"/>
      <c r="C155" s="3"/>
      <c r="D155" s="3"/>
      <c r="AJ155" s="56"/>
      <c r="AK155" s="56"/>
      <c r="AL155" s="56"/>
      <c r="AM155" s="56"/>
      <c r="AN155" s="56"/>
      <c r="AO155" s="56"/>
      <c r="AP155" s="56"/>
      <c r="AQ155" s="56"/>
      <c r="AR155" s="56"/>
    </row>
    <row r="156" spans="2:44" s="2" customFormat="1" ht="12.75">
      <c r="B156" s="3"/>
      <c r="C156" s="3"/>
      <c r="D156" s="3"/>
      <c r="AJ156" s="56"/>
      <c r="AK156" s="56"/>
      <c r="AL156" s="56"/>
      <c r="AM156" s="56"/>
      <c r="AN156" s="56"/>
      <c r="AO156" s="56"/>
      <c r="AP156" s="56"/>
      <c r="AQ156" s="56"/>
      <c r="AR156" s="56"/>
    </row>
    <row r="157" spans="2:44" s="2" customFormat="1" ht="12.75">
      <c r="B157" s="3"/>
      <c r="C157" s="3"/>
      <c r="D157" s="3"/>
      <c r="AJ157" s="56"/>
      <c r="AK157" s="56"/>
      <c r="AL157" s="56"/>
      <c r="AM157" s="56"/>
      <c r="AN157" s="56"/>
      <c r="AO157" s="56"/>
      <c r="AP157" s="56"/>
      <c r="AQ157" s="56"/>
      <c r="AR157" s="56"/>
    </row>
    <row r="158" spans="2:44" s="2" customFormat="1" ht="12.75">
      <c r="B158" s="3"/>
      <c r="C158" s="3"/>
      <c r="D158" s="3"/>
      <c r="AJ158" s="56"/>
      <c r="AK158" s="56"/>
      <c r="AL158" s="56"/>
      <c r="AM158" s="56"/>
      <c r="AN158" s="56"/>
      <c r="AO158" s="56"/>
      <c r="AP158" s="56"/>
      <c r="AQ158" s="56"/>
      <c r="AR158" s="56"/>
    </row>
    <row r="159" spans="2:44" s="2" customFormat="1" ht="12.75">
      <c r="B159" s="3"/>
      <c r="C159" s="3"/>
      <c r="D159" s="3"/>
      <c r="AJ159" s="56"/>
      <c r="AK159" s="56"/>
      <c r="AL159" s="56"/>
      <c r="AM159" s="56"/>
      <c r="AN159" s="56"/>
      <c r="AO159" s="56"/>
      <c r="AP159" s="56"/>
      <c r="AQ159" s="56"/>
      <c r="AR159" s="56"/>
    </row>
    <row r="160" spans="2:44" s="2" customFormat="1" ht="12.75">
      <c r="B160" s="3"/>
      <c r="C160" s="3"/>
      <c r="D160" s="3"/>
      <c r="AJ160" s="56"/>
      <c r="AK160" s="56"/>
      <c r="AL160" s="56"/>
      <c r="AM160" s="56"/>
      <c r="AN160" s="56"/>
      <c r="AO160" s="56"/>
      <c r="AP160" s="56"/>
      <c r="AQ160" s="56"/>
      <c r="AR160" s="56"/>
    </row>
    <row r="161" spans="2:44" s="2" customFormat="1" ht="12.75">
      <c r="B161" s="3"/>
      <c r="C161" s="3"/>
      <c r="D161" s="3"/>
      <c r="AJ161" s="56"/>
      <c r="AK161" s="56"/>
      <c r="AL161" s="56"/>
      <c r="AM161" s="56"/>
      <c r="AN161" s="56"/>
      <c r="AO161" s="56"/>
      <c r="AP161" s="56"/>
      <c r="AQ161" s="56"/>
      <c r="AR161" s="56"/>
    </row>
    <row r="162" spans="2:44" s="2" customFormat="1" ht="12.75">
      <c r="B162" s="3"/>
      <c r="C162" s="3"/>
      <c r="D162" s="3"/>
      <c r="AJ162" s="56"/>
      <c r="AK162" s="56"/>
      <c r="AL162" s="56"/>
      <c r="AM162" s="56"/>
      <c r="AN162" s="56"/>
      <c r="AO162" s="56"/>
      <c r="AP162" s="56"/>
      <c r="AQ162" s="56"/>
      <c r="AR162" s="56"/>
    </row>
    <row r="163" spans="2:44" s="2" customFormat="1" ht="12.75">
      <c r="B163" s="3"/>
      <c r="C163" s="3"/>
      <c r="D163" s="3"/>
      <c r="AJ163" s="56"/>
      <c r="AK163" s="56"/>
      <c r="AL163" s="56"/>
      <c r="AM163" s="56"/>
      <c r="AN163" s="56"/>
      <c r="AO163" s="56"/>
      <c r="AP163" s="56"/>
      <c r="AQ163" s="56"/>
      <c r="AR163" s="56"/>
    </row>
    <row r="164" spans="2:44" s="2" customFormat="1" ht="12.75">
      <c r="B164" s="3"/>
      <c r="C164" s="3"/>
      <c r="D164" s="3"/>
      <c r="AJ164" s="56"/>
      <c r="AK164" s="56"/>
      <c r="AL164" s="56"/>
      <c r="AM164" s="56"/>
      <c r="AN164" s="56"/>
      <c r="AO164" s="56"/>
      <c r="AP164" s="56"/>
      <c r="AQ164" s="56"/>
      <c r="AR164" s="56"/>
    </row>
    <row r="165" spans="2:44" s="2" customFormat="1" ht="12.75">
      <c r="B165" s="3"/>
      <c r="C165" s="3"/>
      <c r="D165" s="3"/>
      <c r="AJ165" s="56"/>
      <c r="AK165" s="56"/>
      <c r="AL165" s="56"/>
      <c r="AM165" s="56"/>
      <c r="AN165" s="56"/>
      <c r="AO165" s="56"/>
      <c r="AP165" s="56"/>
      <c r="AQ165" s="56"/>
      <c r="AR165" s="56"/>
    </row>
    <row r="166" spans="2:44" s="2" customFormat="1" ht="12.75">
      <c r="B166" s="3"/>
      <c r="C166" s="3"/>
      <c r="D166" s="3"/>
      <c r="AJ166" s="56"/>
      <c r="AK166" s="56"/>
      <c r="AL166" s="56"/>
      <c r="AM166" s="56"/>
      <c r="AN166" s="56"/>
      <c r="AO166" s="56"/>
      <c r="AP166" s="56"/>
      <c r="AQ166" s="56"/>
      <c r="AR166" s="56"/>
    </row>
    <row r="167" spans="2:44" s="2" customFormat="1" ht="12.75">
      <c r="B167" s="3"/>
      <c r="C167" s="3"/>
      <c r="D167" s="3"/>
      <c r="AJ167" s="56"/>
      <c r="AK167" s="56"/>
      <c r="AL167" s="56"/>
      <c r="AM167" s="56"/>
      <c r="AN167" s="56"/>
      <c r="AO167" s="56"/>
      <c r="AP167" s="56"/>
      <c r="AQ167" s="56"/>
      <c r="AR167" s="56"/>
    </row>
    <row r="168" spans="2:44" s="2" customFormat="1" ht="12.75">
      <c r="B168" s="3"/>
      <c r="C168" s="3"/>
      <c r="D168" s="3"/>
      <c r="AJ168" s="56"/>
      <c r="AK168" s="56"/>
      <c r="AL168" s="56"/>
      <c r="AM168" s="56"/>
      <c r="AN168" s="56"/>
      <c r="AO168" s="56"/>
      <c r="AP168" s="56"/>
      <c r="AQ168" s="56"/>
      <c r="AR168" s="56"/>
    </row>
    <row r="169" spans="2:44" s="2" customFormat="1" ht="12.75">
      <c r="B169" s="3"/>
      <c r="C169" s="3"/>
      <c r="D169" s="3"/>
      <c r="AJ169" s="56"/>
      <c r="AK169" s="56"/>
      <c r="AL169" s="56"/>
      <c r="AM169" s="56"/>
      <c r="AN169" s="56"/>
      <c r="AO169" s="56"/>
      <c r="AP169" s="56"/>
      <c r="AQ169" s="56"/>
      <c r="AR169" s="56"/>
    </row>
    <row r="170" spans="2:44" s="2" customFormat="1" ht="12.75">
      <c r="B170" s="3"/>
      <c r="C170" s="3"/>
      <c r="D170" s="3"/>
      <c r="AJ170" s="56"/>
      <c r="AK170" s="56"/>
      <c r="AL170" s="56"/>
      <c r="AM170" s="56"/>
      <c r="AN170" s="56"/>
      <c r="AO170" s="56"/>
      <c r="AP170" s="56"/>
      <c r="AQ170" s="56"/>
      <c r="AR170" s="56"/>
    </row>
    <row r="171" spans="2:44" s="2" customFormat="1" ht="12.75">
      <c r="B171" s="3"/>
      <c r="C171" s="3"/>
      <c r="D171" s="3"/>
      <c r="AJ171" s="56"/>
      <c r="AK171" s="56"/>
      <c r="AL171" s="56"/>
      <c r="AM171" s="56"/>
      <c r="AN171" s="56"/>
      <c r="AO171" s="56"/>
      <c r="AP171" s="56"/>
      <c r="AQ171" s="56"/>
      <c r="AR171" s="56"/>
    </row>
    <row r="172" spans="2:44" s="2" customFormat="1" ht="12.75">
      <c r="B172" s="3"/>
      <c r="C172" s="3"/>
      <c r="D172" s="3"/>
      <c r="AJ172" s="56"/>
      <c r="AK172" s="56"/>
      <c r="AL172" s="56"/>
      <c r="AM172" s="56"/>
      <c r="AN172" s="56"/>
      <c r="AO172" s="56"/>
      <c r="AP172" s="56"/>
      <c r="AQ172" s="56"/>
      <c r="AR172" s="56"/>
    </row>
    <row r="173" spans="2:44" s="2" customFormat="1" ht="12.75">
      <c r="B173" s="3"/>
      <c r="C173" s="3"/>
      <c r="D173" s="3"/>
      <c r="AJ173" s="56"/>
      <c r="AK173" s="56"/>
      <c r="AL173" s="56"/>
      <c r="AM173" s="56"/>
      <c r="AN173" s="56"/>
      <c r="AO173" s="56"/>
      <c r="AP173" s="56"/>
      <c r="AQ173" s="56"/>
      <c r="AR173" s="56"/>
    </row>
    <row r="174" spans="2:44" s="2" customFormat="1" ht="12.75">
      <c r="B174" s="3"/>
      <c r="C174" s="3"/>
      <c r="D174" s="3"/>
      <c r="AJ174" s="56"/>
      <c r="AK174" s="56"/>
      <c r="AL174" s="56"/>
      <c r="AM174" s="56"/>
      <c r="AN174" s="56"/>
      <c r="AO174" s="56"/>
      <c r="AP174" s="56"/>
      <c r="AQ174" s="56"/>
      <c r="AR174" s="56"/>
    </row>
    <row r="175" spans="2:44" s="2" customFormat="1" ht="12.75">
      <c r="B175" s="3"/>
      <c r="C175" s="3"/>
      <c r="D175" s="3"/>
      <c r="AJ175" s="56"/>
      <c r="AK175" s="56"/>
      <c r="AL175" s="56"/>
      <c r="AM175" s="56"/>
      <c r="AN175" s="56"/>
      <c r="AO175" s="56"/>
      <c r="AP175" s="56"/>
      <c r="AQ175" s="56"/>
      <c r="AR175" s="56"/>
    </row>
    <row r="176" spans="2:44" s="2" customFormat="1" ht="12.75">
      <c r="B176" s="3"/>
      <c r="C176" s="3"/>
      <c r="D176" s="3"/>
      <c r="AJ176" s="56"/>
      <c r="AK176" s="56"/>
      <c r="AL176" s="56"/>
      <c r="AM176" s="56"/>
      <c r="AN176" s="56"/>
      <c r="AO176" s="56"/>
      <c r="AP176" s="56"/>
      <c r="AQ176" s="56"/>
      <c r="AR176" s="56"/>
    </row>
    <row r="177" spans="2:44" s="2" customFormat="1" ht="12.75">
      <c r="B177" s="3"/>
      <c r="C177" s="3"/>
      <c r="D177" s="3"/>
      <c r="AJ177" s="56"/>
      <c r="AK177" s="56"/>
      <c r="AL177" s="56"/>
      <c r="AM177" s="56"/>
      <c r="AN177" s="56"/>
      <c r="AO177" s="56"/>
      <c r="AP177" s="56"/>
      <c r="AQ177" s="56"/>
      <c r="AR177" s="56"/>
    </row>
    <row r="178" spans="2:44" s="2" customFormat="1" ht="12.75">
      <c r="B178" s="3"/>
      <c r="C178" s="3"/>
      <c r="D178" s="3"/>
      <c r="AJ178" s="56"/>
      <c r="AK178" s="56"/>
      <c r="AL178" s="56"/>
      <c r="AM178" s="56"/>
      <c r="AN178" s="56"/>
      <c r="AO178" s="56"/>
      <c r="AP178" s="56"/>
      <c r="AQ178" s="56"/>
      <c r="AR178" s="56"/>
    </row>
    <row r="179" spans="2:44" s="2" customFormat="1" ht="12.75">
      <c r="B179" s="3"/>
      <c r="C179" s="3"/>
      <c r="D179" s="3"/>
      <c r="AJ179" s="56"/>
      <c r="AK179" s="56"/>
      <c r="AL179" s="56"/>
      <c r="AM179" s="56"/>
      <c r="AN179" s="56"/>
      <c r="AO179" s="56"/>
      <c r="AP179" s="56"/>
      <c r="AQ179" s="56"/>
      <c r="AR179" s="56"/>
    </row>
    <row r="180" spans="2:44" s="2" customFormat="1" ht="12.75">
      <c r="B180" s="3"/>
      <c r="C180" s="3"/>
      <c r="D180" s="3"/>
      <c r="AJ180" s="56"/>
      <c r="AK180" s="56"/>
      <c r="AL180" s="56"/>
      <c r="AM180" s="56"/>
      <c r="AN180" s="56"/>
      <c r="AO180" s="56"/>
      <c r="AP180" s="56"/>
      <c r="AQ180" s="56"/>
      <c r="AR180" s="56"/>
    </row>
    <row r="181" spans="2:44" s="2" customFormat="1" ht="12.75">
      <c r="B181" s="3"/>
      <c r="C181" s="3"/>
      <c r="D181" s="3"/>
      <c r="AJ181" s="56"/>
      <c r="AK181" s="56"/>
      <c r="AL181" s="56"/>
      <c r="AM181" s="56"/>
      <c r="AN181" s="56"/>
      <c r="AO181" s="56"/>
      <c r="AP181" s="56"/>
      <c r="AQ181" s="56"/>
      <c r="AR181" s="56"/>
    </row>
    <row r="182" spans="2:44" s="2" customFormat="1" ht="12.75">
      <c r="B182" s="3"/>
      <c r="C182" s="3"/>
      <c r="D182" s="3"/>
      <c r="AJ182" s="56"/>
      <c r="AK182" s="56"/>
      <c r="AL182" s="56"/>
      <c r="AM182" s="56"/>
      <c r="AN182" s="56"/>
      <c r="AO182" s="56"/>
      <c r="AP182" s="56"/>
      <c r="AQ182" s="56"/>
      <c r="AR182" s="56"/>
    </row>
    <row r="183" spans="2:44">
      <c r="AG183" s="2"/>
    </row>
  </sheetData>
  <mergeCells count="161">
    <mergeCell ref="AR40:AR42"/>
    <mergeCell ref="AS40:AS42"/>
    <mergeCell ref="AT40:AT42"/>
    <mergeCell ref="AU40:AU42"/>
    <mergeCell ref="A43:A47"/>
    <mergeCell ref="B43:B47"/>
    <mergeCell ref="C43:C47"/>
    <mergeCell ref="D43:D47"/>
    <mergeCell ref="AS43:AS45"/>
    <mergeCell ref="AT43:AT45"/>
    <mergeCell ref="AL40:AL42"/>
    <mergeCell ref="AM40:AM42"/>
    <mergeCell ref="AN40:AN42"/>
    <mergeCell ref="AO40:AO42"/>
    <mergeCell ref="AP40:AP42"/>
    <mergeCell ref="AQ40:AQ42"/>
    <mergeCell ref="AF40:AF42"/>
    <mergeCell ref="AG40:AG42"/>
    <mergeCell ref="AH40:AH42"/>
    <mergeCell ref="AI40:AI42"/>
    <mergeCell ref="AJ40:AJ42"/>
    <mergeCell ref="AK40:AK42"/>
    <mergeCell ref="Z40:Z42"/>
    <mergeCell ref="AA40:AA42"/>
    <mergeCell ref="AB40:AB42"/>
    <mergeCell ref="AC40:AC42"/>
    <mergeCell ref="AD40:AD42"/>
    <mergeCell ref="AE40:AE42"/>
    <mergeCell ref="T40:T42"/>
    <mergeCell ref="U40:U42"/>
    <mergeCell ref="V40:V42"/>
    <mergeCell ref="W40:W42"/>
    <mergeCell ref="X40:X42"/>
    <mergeCell ref="Y40:Y42"/>
    <mergeCell ref="O40:O42"/>
    <mergeCell ref="P40:P42"/>
    <mergeCell ref="Q40:Q42"/>
    <mergeCell ref="R40:R42"/>
    <mergeCell ref="S40:S42"/>
    <mergeCell ref="H40:H42"/>
    <mergeCell ref="I40:I42"/>
    <mergeCell ref="J40:J42"/>
    <mergeCell ref="K40:K42"/>
    <mergeCell ref="L40:L42"/>
    <mergeCell ref="M40:M42"/>
    <mergeCell ref="AT37:AT39"/>
    <mergeCell ref="AU37:AU39"/>
    <mergeCell ref="A40:A42"/>
    <mergeCell ref="B40:B42"/>
    <mergeCell ref="C40:C42"/>
    <mergeCell ref="D40:D42"/>
    <mergeCell ref="E40:E42"/>
    <mergeCell ref="F40:F42"/>
    <mergeCell ref="G40:G42"/>
    <mergeCell ref="AM37:AM39"/>
    <mergeCell ref="AN37:AN39"/>
    <mergeCell ref="AO37:AO39"/>
    <mergeCell ref="AP37:AP39"/>
    <mergeCell ref="AQ37:AQ39"/>
    <mergeCell ref="AR37:AR39"/>
    <mergeCell ref="AG37:AG39"/>
    <mergeCell ref="AH37:AH39"/>
    <mergeCell ref="AI37:AI39"/>
    <mergeCell ref="AJ37:AJ39"/>
    <mergeCell ref="AK37:AK39"/>
    <mergeCell ref="AL37:AL39"/>
    <mergeCell ref="AA37:AA39"/>
    <mergeCell ref="AB37:AB39"/>
    <mergeCell ref="N40:N42"/>
    <mergeCell ref="AE37:AE39"/>
    <mergeCell ref="AF37:AF39"/>
    <mergeCell ref="U37:U39"/>
    <mergeCell ref="V37:V39"/>
    <mergeCell ref="W37:W39"/>
    <mergeCell ref="X37:X39"/>
    <mergeCell ref="Y37:Y39"/>
    <mergeCell ref="Z37:Z39"/>
    <mergeCell ref="AS37:AS39"/>
    <mergeCell ref="C34:AS34"/>
    <mergeCell ref="C35:AS35"/>
    <mergeCell ref="A37:A39"/>
    <mergeCell ref="B37:B39"/>
    <mergeCell ref="C37:C39"/>
    <mergeCell ref="D37:D39"/>
    <mergeCell ref="E37:E39"/>
    <mergeCell ref="F37:F39"/>
    <mergeCell ref="G37:G39"/>
    <mergeCell ref="H37:H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AC37:AC39"/>
    <mergeCell ref="AD37:AD39"/>
    <mergeCell ref="A30:A33"/>
    <mergeCell ref="B30:B33"/>
    <mergeCell ref="C30:C33"/>
    <mergeCell ref="D30:D33"/>
    <mergeCell ref="AS30:AS33"/>
    <mergeCell ref="AT30:AT33"/>
    <mergeCell ref="A26:A29"/>
    <mergeCell ref="B26:B29"/>
    <mergeCell ref="C26:C29"/>
    <mergeCell ref="D26:D29"/>
    <mergeCell ref="AS26:AS29"/>
    <mergeCell ref="AT26:AT29"/>
    <mergeCell ref="A23:A25"/>
    <mergeCell ref="B23:B25"/>
    <mergeCell ref="C23:C25"/>
    <mergeCell ref="D23:D25"/>
    <mergeCell ref="AS23:AS25"/>
    <mergeCell ref="AT23:AT25"/>
    <mergeCell ref="AS17:AS19"/>
    <mergeCell ref="AT17:AT19"/>
    <mergeCell ref="A20:A22"/>
    <mergeCell ref="B20:B22"/>
    <mergeCell ref="C20:C22"/>
    <mergeCell ref="D20:D22"/>
    <mergeCell ref="AS20:AS22"/>
    <mergeCell ref="AT20:AT22"/>
    <mergeCell ref="B12:B16"/>
    <mergeCell ref="D12:D15"/>
    <mergeCell ref="A14:A16"/>
    <mergeCell ref="A17:A19"/>
    <mergeCell ref="B17:B19"/>
    <mergeCell ref="C17:C19"/>
    <mergeCell ref="D17:D19"/>
    <mergeCell ref="AG7:AI7"/>
    <mergeCell ref="AJ7:AL7"/>
    <mergeCell ref="C10:AS10"/>
    <mergeCell ref="C11:AS11"/>
    <mergeCell ref="AS6:AS8"/>
    <mergeCell ref="AT6:AT8"/>
    <mergeCell ref="I7:K7"/>
    <mergeCell ref="L7:N7"/>
    <mergeCell ref="O7:Q7"/>
    <mergeCell ref="R7:T7"/>
    <mergeCell ref="U7:W7"/>
    <mergeCell ref="X7:Z7"/>
    <mergeCell ref="AA7:AC7"/>
    <mergeCell ref="AD7:AF7"/>
    <mergeCell ref="A2:L2"/>
    <mergeCell ref="A3:L3"/>
    <mergeCell ref="A4:L4"/>
    <mergeCell ref="A6:A8"/>
    <mergeCell ref="B6:B8"/>
    <mergeCell ref="C6:C8"/>
    <mergeCell ref="D6:D8"/>
    <mergeCell ref="E6:E8"/>
    <mergeCell ref="F6:H7"/>
    <mergeCell ref="I6:AR6"/>
    <mergeCell ref="AM7:AO7"/>
    <mergeCell ref="AP7:AR7"/>
  </mergeCells>
  <pageMargins left="0.59055118110236227" right="0" top="0" bottom="0" header="0.31496062992125984" footer="0.31496062992125984"/>
  <pageSetup paperSize="8" scale="32" fitToHeight="2" orientation="landscape" horizontalDpi="180" verticalDpi="180" r:id="rId1"/>
  <rowBreaks count="1" manualBreakCount="1"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2:AV190"/>
  <sheetViews>
    <sheetView view="pageBreakPreview" zoomScale="70" zoomScaleNormal="40" zoomScaleSheetLayoutView="70" workbookViewId="0">
      <pane xSplit="8" ySplit="8" topLeftCell="AP27" activePane="bottomRight" state="frozen"/>
      <selection pane="topRight" activeCell="I1" sqref="I1"/>
      <selection pane="bottomLeft" activeCell="A8" sqref="A8"/>
      <selection pane="bottomRight" activeCell="AT31" sqref="AT31:AT35"/>
    </sheetView>
  </sheetViews>
  <sheetFormatPr defaultRowHeight="15"/>
  <cols>
    <col min="1" max="1" width="8" customWidth="1"/>
    <col min="2" max="2" width="56.7109375" customWidth="1"/>
    <col min="3" max="3" width="28" customWidth="1"/>
    <col min="4" max="4" width="9.42578125" hidden="1" customWidth="1"/>
    <col min="5" max="5" width="17.7109375" customWidth="1"/>
    <col min="6" max="8" width="12.140625" customWidth="1"/>
    <col min="9" max="9" width="9.7109375" customWidth="1"/>
    <col min="10" max="10" width="10.5703125" customWidth="1"/>
    <col min="11" max="11" width="9.85546875" customWidth="1"/>
    <col min="12" max="12" width="10.140625" customWidth="1"/>
    <col min="13" max="13" width="13.140625" customWidth="1"/>
    <col min="14" max="14" width="9.7109375" customWidth="1"/>
    <col min="15" max="15" width="10" customWidth="1"/>
    <col min="16" max="16" width="12.42578125" customWidth="1"/>
    <col min="17" max="17" width="9.5703125" customWidth="1"/>
    <col min="18" max="18" width="10" customWidth="1"/>
    <col min="19" max="20" width="10.28515625" customWidth="1"/>
    <col min="21" max="22" width="11.28515625" customWidth="1"/>
    <col min="23" max="23" width="10.42578125" customWidth="1"/>
    <col min="24" max="24" width="12.5703125" customWidth="1"/>
    <col min="25" max="25" width="10.7109375" customWidth="1"/>
    <col min="26" max="26" width="9.42578125" customWidth="1"/>
    <col min="27" max="27" width="12.28515625" customWidth="1"/>
    <col min="28" max="28" width="9.7109375" customWidth="1"/>
    <col min="29" max="29" width="10.5703125" customWidth="1"/>
    <col min="30" max="30" width="9.7109375" customWidth="1"/>
    <col min="31" max="31" width="9.5703125" customWidth="1"/>
    <col min="32" max="32" width="10.140625" customWidth="1"/>
    <col min="33" max="33" width="10" customWidth="1"/>
    <col min="34" max="34" width="10.140625" customWidth="1"/>
    <col min="35" max="35" width="10.42578125" customWidth="1"/>
    <col min="36" max="36" width="10.28515625" style="58" customWidth="1"/>
    <col min="37" max="37" width="11" style="58" customWidth="1"/>
    <col min="38" max="38" width="12" style="58" customWidth="1"/>
    <col min="39" max="39" width="10.28515625" style="58" customWidth="1"/>
    <col min="40" max="40" width="10.42578125" style="58" customWidth="1"/>
    <col min="41" max="41" width="10.7109375" style="58" customWidth="1"/>
    <col min="42" max="42" width="11.42578125" style="58" customWidth="1"/>
    <col min="43" max="43" width="10.5703125" style="58" customWidth="1"/>
    <col min="44" max="44" width="11.28515625" style="58" customWidth="1"/>
    <col min="45" max="45" width="49.85546875" customWidth="1"/>
    <col min="46" max="46" width="29.5703125" customWidth="1"/>
  </cols>
  <sheetData>
    <row r="2" spans="1:46" ht="18.75">
      <c r="A2" s="275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12"/>
      <c r="N2" s="11"/>
      <c r="O2" s="12"/>
      <c r="P2" s="11"/>
      <c r="Q2" s="11"/>
      <c r="R2" s="11"/>
      <c r="S2" s="11"/>
      <c r="T2" s="11"/>
      <c r="U2" s="12"/>
      <c r="V2" s="11"/>
      <c r="W2" s="12"/>
      <c r="X2" s="12"/>
      <c r="Y2" s="12"/>
      <c r="Z2" s="12"/>
      <c r="AA2" s="11"/>
      <c r="AB2" s="11"/>
      <c r="AC2" s="11"/>
      <c r="AD2" s="12"/>
      <c r="AE2" s="11"/>
      <c r="AF2" s="11"/>
      <c r="AG2" s="11"/>
      <c r="AH2" s="11"/>
      <c r="AI2" s="11"/>
      <c r="AJ2" s="51"/>
      <c r="AK2" s="51"/>
      <c r="AL2" s="52"/>
      <c r="AM2" s="52"/>
      <c r="AN2" s="52"/>
      <c r="AO2" s="51"/>
      <c r="AP2" s="51"/>
      <c r="AQ2" s="51"/>
      <c r="AR2" s="51"/>
      <c r="AS2" s="11"/>
      <c r="AT2" s="11"/>
    </row>
    <row r="3" spans="1:46" ht="18.75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12"/>
      <c r="N3" s="12"/>
      <c r="O3" s="12"/>
      <c r="P3" s="12"/>
      <c r="Q3" s="11"/>
      <c r="R3" s="12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116"/>
      <c r="AK3" s="116"/>
      <c r="AL3" s="116"/>
      <c r="AM3" s="116"/>
      <c r="AN3" s="116"/>
      <c r="AO3" s="116"/>
      <c r="AP3" s="116"/>
      <c r="AQ3" s="116"/>
      <c r="AR3" s="117"/>
      <c r="AS3" s="11"/>
      <c r="AT3" s="11"/>
    </row>
    <row r="4" spans="1:46" ht="18.75">
      <c r="A4" s="275" t="s">
        <v>150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12"/>
      <c r="N4" s="12"/>
      <c r="O4" s="12"/>
      <c r="P4" s="12"/>
      <c r="Q4" s="11"/>
      <c r="R4" s="12"/>
      <c r="S4" s="59"/>
      <c r="T4" s="59"/>
      <c r="U4" s="59"/>
      <c r="V4" s="59"/>
      <c r="W4" s="40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116"/>
      <c r="AK4" s="116"/>
      <c r="AL4" s="116"/>
      <c r="AM4" s="116"/>
      <c r="AN4" s="116"/>
      <c r="AO4" s="116"/>
      <c r="AP4" s="116"/>
      <c r="AQ4" s="116"/>
      <c r="AR4" s="117"/>
      <c r="AS4" s="11"/>
      <c r="AT4" s="11"/>
    </row>
    <row r="5" spans="1:46" ht="18.7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2"/>
      <c r="N5" s="12"/>
      <c r="O5" s="12"/>
      <c r="P5" s="12"/>
      <c r="Q5" s="11"/>
      <c r="R5" s="12"/>
      <c r="S5" s="11"/>
      <c r="T5" s="12"/>
      <c r="U5" s="12"/>
      <c r="V5" s="12"/>
      <c r="W5" s="11"/>
      <c r="X5" s="11"/>
      <c r="Y5" s="12"/>
      <c r="Z5" s="11"/>
      <c r="AA5" s="12"/>
      <c r="AB5" s="12"/>
      <c r="AC5" s="12"/>
      <c r="AD5" s="12"/>
      <c r="AE5" s="12"/>
      <c r="AF5" s="12"/>
      <c r="AG5" s="12"/>
      <c r="AH5" s="11"/>
      <c r="AI5" s="11"/>
      <c r="AJ5" s="52"/>
      <c r="AK5" s="52"/>
      <c r="AL5" s="52"/>
      <c r="AM5" s="52"/>
      <c r="AN5" s="52"/>
      <c r="AO5" s="52"/>
      <c r="AP5" s="51"/>
      <c r="AQ5" s="51"/>
      <c r="AR5" s="51"/>
      <c r="AS5" s="11"/>
      <c r="AT5" s="11"/>
    </row>
    <row r="6" spans="1:46" ht="32.25" customHeight="1">
      <c r="A6" s="271" t="s">
        <v>2</v>
      </c>
      <c r="B6" s="271" t="s">
        <v>3</v>
      </c>
      <c r="C6" s="271" t="s">
        <v>4</v>
      </c>
      <c r="D6" s="271" t="s">
        <v>5</v>
      </c>
      <c r="E6" s="271" t="s">
        <v>6</v>
      </c>
      <c r="F6" s="274" t="s">
        <v>7</v>
      </c>
      <c r="G6" s="274"/>
      <c r="H6" s="274"/>
      <c r="I6" s="271" t="s">
        <v>11</v>
      </c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61" t="s">
        <v>24</v>
      </c>
      <c r="AT6" s="271" t="s">
        <v>25</v>
      </c>
    </row>
    <row r="7" spans="1:46">
      <c r="A7" s="271"/>
      <c r="B7" s="271"/>
      <c r="C7" s="271"/>
      <c r="D7" s="271"/>
      <c r="E7" s="271"/>
      <c r="F7" s="274"/>
      <c r="G7" s="274"/>
      <c r="H7" s="274"/>
      <c r="I7" s="271" t="s">
        <v>12</v>
      </c>
      <c r="J7" s="271"/>
      <c r="K7" s="271"/>
      <c r="L7" s="271" t="s">
        <v>13</v>
      </c>
      <c r="M7" s="271"/>
      <c r="N7" s="271"/>
      <c r="O7" s="271" t="s">
        <v>14</v>
      </c>
      <c r="P7" s="271"/>
      <c r="Q7" s="271"/>
      <c r="R7" s="271" t="s">
        <v>15</v>
      </c>
      <c r="S7" s="271"/>
      <c r="T7" s="271"/>
      <c r="U7" s="271" t="s">
        <v>16</v>
      </c>
      <c r="V7" s="271"/>
      <c r="W7" s="271"/>
      <c r="X7" s="271" t="s">
        <v>17</v>
      </c>
      <c r="Y7" s="271"/>
      <c r="Z7" s="271"/>
      <c r="AA7" s="271" t="s">
        <v>18</v>
      </c>
      <c r="AB7" s="271"/>
      <c r="AC7" s="271"/>
      <c r="AD7" s="271" t="s">
        <v>19</v>
      </c>
      <c r="AE7" s="271"/>
      <c r="AF7" s="271"/>
      <c r="AG7" s="271" t="s">
        <v>20</v>
      </c>
      <c r="AH7" s="271"/>
      <c r="AI7" s="271"/>
      <c r="AJ7" s="272" t="s">
        <v>21</v>
      </c>
      <c r="AK7" s="272"/>
      <c r="AL7" s="272"/>
      <c r="AM7" s="272" t="s">
        <v>22</v>
      </c>
      <c r="AN7" s="272"/>
      <c r="AO7" s="272"/>
      <c r="AP7" s="272" t="s">
        <v>23</v>
      </c>
      <c r="AQ7" s="272"/>
      <c r="AR7" s="272"/>
      <c r="AS7" s="261"/>
      <c r="AT7" s="271"/>
    </row>
    <row r="8" spans="1:46" ht="30" customHeight="1">
      <c r="A8" s="271"/>
      <c r="B8" s="271"/>
      <c r="C8" s="271"/>
      <c r="D8" s="271"/>
      <c r="E8" s="271"/>
      <c r="F8" s="120" t="s">
        <v>8</v>
      </c>
      <c r="G8" s="120" t="s">
        <v>9</v>
      </c>
      <c r="H8" s="15" t="s">
        <v>10</v>
      </c>
      <c r="I8" s="13" t="s">
        <v>8</v>
      </c>
      <c r="J8" s="13" t="s">
        <v>9</v>
      </c>
      <c r="K8" s="14" t="s">
        <v>10</v>
      </c>
      <c r="L8" s="13" t="s">
        <v>8</v>
      </c>
      <c r="M8" s="13" t="s">
        <v>9</v>
      </c>
      <c r="N8" s="14" t="s">
        <v>10</v>
      </c>
      <c r="O8" s="13" t="s">
        <v>8</v>
      </c>
      <c r="P8" s="13" t="s">
        <v>9</v>
      </c>
      <c r="Q8" s="14" t="s">
        <v>10</v>
      </c>
      <c r="R8" s="13" t="s">
        <v>8</v>
      </c>
      <c r="S8" s="13" t="s">
        <v>9</v>
      </c>
      <c r="T8" s="14" t="s">
        <v>10</v>
      </c>
      <c r="U8" s="13" t="s">
        <v>8</v>
      </c>
      <c r="V8" s="13" t="s">
        <v>9</v>
      </c>
      <c r="W8" s="14" t="s">
        <v>10</v>
      </c>
      <c r="X8" s="13" t="s">
        <v>8</v>
      </c>
      <c r="Y8" s="13" t="s">
        <v>9</v>
      </c>
      <c r="Z8" s="14" t="s">
        <v>10</v>
      </c>
      <c r="AA8" s="13" t="s">
        <v>8</v>
      </c>
      <c r="AB8" s="13" t="s">
        <v>9</v>
      </c>
      <c r="AC8" s="14" t="s">
        <v>10</v>
      </c>
      <c r="AD8" s="13" t="s">
        <v>8</v>
      </c>
      <c r="AE8" s="13" t="s">
        <v>9</v>
      </c>
      <c r="AF8" s="14" t="s">
        <v>10</v>
      </c>
      <c r="AG8" s="13" t="s">
        <v>8</v>
      </c>
      <c r="AH8" s="13" t="s">
        <v>9</v>
      </c>
      <c r="AI8" s="14" t="s">
        <v>10</v>
      </c>
      <c r="AJ8" s="53" t="s">
        <v>8</v>
      </c>
      <c r="AK8" s="53" t="s">
        <v>9</v>
      </c>
      <c r="AL8" s="54" t="s">
        <v>10</v>
      </c>
      <c r="AM8" s="53" t="s">
        <v>8</v>
      </c>
      <c r="AN8" s="53" t="s">
        <v>9</v>
      </c>
      <c r="AO8" s="54" t="s">
        <v>10</v>
      </c>
      <c r="AP8" s="53" t="s">
        <v>8</v>
      </c>
      <c r="AQ8" s="53" t="s">
        <v>9</v>
      </c>
      <c r="AR8" s="54" t="s">
        <v>10</v>
      </c>
      <c r="AS8" s="261"/>
      <c r="AT8" s="271"/>
    </row>
    <row r="9" spans="1:46" s="1" customFormat="1">
      <c r="A9" s="119">
        <v>1</v>
      </c>
      <c r="B9" s="119">
        <v>2</v>
      </c>
      <c r="C9" s="119">
        <v>3</v>
      </c>
      <c r="D9" s="119">
        <v>4</v>
      </c>
      <c r="E9" s="119">
        <v>5</v>
      </c>
      <c r="F9" s="120">
        <v>6</v>
      </c>
      <c r="G9" s="120">
        <v>7</v>
      </c>
      <c r="H9" s="15" t="s">
        <v>26</v>
      </c>
      <c r="I9" s="119">
        <v>9</v>
      </c>
      <c r="J9" s="119">
        <v>10</v>
      </c>
      <c r="K9" s="119">
        <v>11</v>
      </c>
      <c r="L9" s="119">
        <v>12</v>
      </c>
      <c r="M9" s="119">
        <v>13</v>
      </c>
      <c r="N9" s="119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55">
        <v>36</v>
      </c>
      <c r="AK9" s="55">
        <v>37</v>
      </c>
      <c r="AL9" s="55">
        <v>38</v>
      </c>
      <c r="AM9" s="55">
        <v>39</v>
      </c>
      <c r="AN9" s="55">
        <v>40</v>
      </c>
      <c r="AO9" s="55">
        <v>41</v>
      </c>
      <c r="AP9" s="55">
        <v>42</v>
      </c>
      <c r="AQ9" s="55">
        <v>43</v>
      </c>
      <c r="AR9" s="55">
        <v>44</v>
      </c>
      <c r="AS9" s="16">
        <v>45</v>
      </c>
      <c r="AT9" s="16">
        <v>46</v>
      </c>
    </row>
    <row r="10" spans="1:46" s="63" customFormat="1" ht="30.75" customHeight="1">
      <c r="A10" s="332" t="s">
        <v>151</v>
      </c>
      <c r="B10" s="330" t="s">
        <v>163</v>
      </c>
      <c r="C10" s="81"/>
      <c r="D10" s="268"/>
      <c r="E10" s="20" t="s">
        <v>31</v>
      </c>
      <c r="F10" s="30">
        <f>F12+F13+F14+F15</f>
        <v>269566.59999999998</v>
      </c>
      <c r="G10" s="30">
        <f t="shared" ref="G10:AR10" si="0">G12+G13+G14+G15</f>
        <v>234092.79999999999</v>
      </c>
      <c r="H10" s="30">
        <f>G10/F10*100</f>
        <v>86.840432011977754</v>
      </c>
      <c r="I10" s="30">
        <f t="shared" si="0"/>
        <v>1891.8</v>
      </c>
      <c r="J10" s="30">
        <f t="shared" si="0"/>
        <v>1891.8</v>
      </c>
      <c r="K10" s="30">
        <f>J10/I10*100</f>
        <v>100</v>
      </c>
      <c r="L10" s="30">
        <f t="shared" si="0"/>
        <v>11950.400000000001</v>
      </c>
      <c r="M10" s="30">
        <f t="shared" si="0"/>
        <v>11364</v>
      </c>
      <c r="N10" s="30">
        <f>M10/L10*100</f>
        <v>95.093051278618276</v>
      </c>
      <c r="O10" s="30">
        <f t="shared" si="0"/>
        <v>70195.399999999994</v>
      </c>
      <c r="P10" s="30">
        <f t="shared" si="0"/>
        <v>10781.8</v>
      </c>
      <c r="Q10" s="30">
        <f>P10/O10*100</f>
        <v>15.359695934491436</v>
      </c>
      <c r="R10" s="30">
        <f t="shared" si="0"/>
        <v>26244.799999999999</v>
      </c>
      <c r="S10" s="30">
        <f t="shared" si="0"/>
        <v>74287.3</v>
      </c>
      <c r="T10" s="118">
        <f>S10/R10*100</f>
        <v>283.05531000426754</v>
      </c>
      <c r="U10" s="30">
        <f t="shared" si="0"/>
        <v>34963.800000000003</v>
      </c>
      <c r="V10" s="30">
        <f t="shared" si="0"/>
        <v>29055.3</v>
      </c>
      <c r="W10" s="118">
        <f>V10/U10*100</f>
        <v>83.101093130609357</v>
      </c>
      <c r="X10" s="30">
        <f t="shared" si="0"/>
        <v>32923.4</v>
      </c>
      <c r="Y10" s="30">
        <f t="shared" si="0"/>
        <v>32948.800000000003</v>
      </c>
      <c r="Z10" s="118">
        <f>Y10/X10*100</f>
        <v>100.07714877564287</v>
      </c>
      <c r="AA10" s="30">
        <f t="shared" si="0"/>
        <v>46404.7</v>
      </c>
      <c r="AB10" s="30">
        <f t="shared" si="0"/>
        <v>32249.700000000004</v>
      </c>
      <c r="AC10" s="30">
        <f t="shared" si="0"/>
        <v>260.86154572136024</v>
      </c>
      <c r="AD10" s="30">
        <f t="shared" si="0"/>
        <v>7643.4000000000005</v>
      </c>
      <c r="AE10" s="30">
        <f t="shared" si="0"/>
        <v>33937.9</v>
      </c>
      <c r="AF10" s="30">
        <f t="shared" si="0"/>
        <v>174.41844168248377</v>
      </c>
      <c r="AG10" s="30">
        <f t="shared" si="0"/>
        <v>7574.2000000000007</v>
      </c>
      <c r="AH10" s="30">
        <f t="shared" si="0"/>
        <v>7576.1</v>
      </c>
      <c r="AI10" s="30">
        <f t="shared" si="0"/>
        <v>201.40593496760937</v>
      </c>
      <c r="AJ10" s="30">
        <f t="shared" si="0"/>
        <v>9231.5</v>
      </c>
      <c r="AK10" s="30">
        <f t="shared" si="0"/>
        <v>0</v>
      </c>
      <c r="AL10" s="30">
        <f t="shared" si="0"/>
        <v>0</v>
      </c>
      <c r="AM10" s="30">
        <f t="shared" si="0"/>
        <v>8175.2000000000007</v>
      </c>
      <c r="AN10" s="30">
        <f t="shared" si="0"/>
        <v>0</v>
      </c>
      <c r="AO10" s="30">
        <f t="shared" si="0"/>
        <v>0</v>
      </c>
      <c r="AP10" s="30">
        <f t="shared" si="0"/>
        <v>12368</v>
      </c>
      <c r="AQ10" s="30">
        <f t="shared" si="0"/>
        <v>0</v>
      </c>
      <c r="AR10" s="30">
        <f t="shared" si="0"/>
        <v>0</v>
      </c>
      <c r="AS10" s="22"/>
      <c r="AT10" s="22"/>
    </row>
    <row r="11" spans="1:46" s="63" customFormat="1" ht="30.75" customHeight="1">
      <c r="A11" s="281"/>
      <c r="B11" s="331"/>
      <c r="C11" s="82"/>
      <c r="D11" s="269"/>
      <c r="E11" s="20" t="s">
        <v>178</v>
      </c>
      <c r="F11" s="30">
        <v>0</v>
      </c>
      <c r="G11" s="30">
        <v>0</v>
      </c>
      <c r="H11" s="30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118"/>
      <c r="U11" s="30"/>
      <c r="V11" s="30"/>
      <c r="W11" s="118"/>
      <c r="X11" s="30"/>
      <c r="Y11" s="30"/>
      <c r="Z11" s="118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22"/>
      <c r="AT11" s="22"/>
    </row>
    <row r="12" spans="1:46" s="63" customFormat="1" ht="57" customHeight="1">
      <c r="A12" s="281"/>
      <c r="B12" s="277"/>
      <c r="C12" s="82"/>
      <c r="D12" s="279"/>
      <c r="E12" s="21" t="s">
        <v>177</v>
      </c>
      <c r="F12" s="32">
        <f t="shared" ref="F12:G15" si="1">I12+L12+O12+R12+U12+X12+AA12+AD12+AG12+AJ12+AM12+AP12</f>
        <v>2305.6999999999998</v>
      </c>
      <c r="G12" s="32">
        <f t="shared" si="1"/>
        <v>1855.6999999999998</v>
      </c>
      <c r="H12" s="30">
        <f>G12/F12*100</f>
        <v>80.48315045322461</v>
      </c>
      <c r="I12" s="31">
        <f>I18+I23+I28+I33+I38</f>
        <v>0</v>
      </c>
      <c r="J12" s="31">
        <f>J18+J23+J28+J33+J38</f>
        <v>0</v>
      </c>
      <c r="K12" s="31">
        <v>0</v>
      </c>
      <c r="L12" s="31">
        <f>L18+L23+L28+L33+L38</f>
        <v>0</v>
      </c>
      <c r="M12" s="31">
        <f>M18+M23+M28+M33+M38</f>
        <v>0</v>
      </c>
      <c r="N12" s="31">
        <v>0</v>
      </c>
      <c r="O12" s="31">
        <f>O18+O23+O28+O33+O38</f>
        <v>264</v>
      </c>
      <c r="P12" s="31">
        <f>P18+P23+P28+P33+P38</f>
        <v>264</v>
      </c>
      <c r="Q12" s="31">
        <f>P12/O12*100</f>
        <v>100</v>
      </c>
      <c r="R12" s="31">
        <f>R18+R23+R28+R33+R38</f>
        <v>0</v>
      </c>
      <c r="S12" s="31">
        <f>S18+S23+S28+S33+S38</f>
        <v>231</v>
      </c>
      <c r="T12" s="31"/>
      <c r="U12" s="31">
        <f>U18+U23+U28+U33+U38</f>
        <v>231</v>
      </c>
      <c r="V12" s="31">
        <f>V18+V23+V28+V33+V38</f>
        <v>0</v>
      </c>
      <c r="W12" s="31">
        <f>V12/U12*100</f>
        <v>0</v>
      </c>
      <c r="X12" s="31">
        <f>X18+X23+X28+X33+X38</f>
        <v>0</v>
      </c>
      <c r="Y12" s="31">
        <f>Y18+Y23+Y28+Y33+Y38</f>
        <v>0</v>
      </c>
      <c r="Z12" s="31">
        <v>0</v>
      </c>
      <c r="AA12" s="31">
        <f>AA18+AA23+AA28+AA33+AA38</f>
        <v>944.59999999999991</v>
      </c>
      <c r="AB12" s="31">
        <f>AB18+AB23+AB28+AB33+AB38</f>
        <v>944.59999999999991</v>
      </c>
      <c r="AC12" s="31">
        <f>AB12/AA12*100</f>
        <v>100</v>
      </c>
      <c r="AD12" s="31">
        <f>AD18+AD23+AD28+AD33+AD38</f>
        <v>137.30000000000001</v>
      </c>
      <c r="AE12" s="31">
        <f>AE18+AE23+AE28+AE33+AE38</f>
        <v>133.30000000000001</v>
      </c>
      <c r="AF12" s="31">
        <f>AE12/AD12*100</f>
        <v>97.086671522214132</v>
      </c>
      <c r="AG12" s="31">
        <f>AG18+AG23+AG28+AG33+AG38</f>
        <v>278.8</v>
      </c>
      <c r="AH12" s="31">
        <f>AH18+AH23+AH28+AH33+AH38</f>
        <v>282.8</v>
      </c>
      <c r="AI12" s="31">
        <f>AH12/AG12*100</f>
        <v>101.43472022955524</v>
      </c>
      <c r="AJ12" s="31">
        <f>AJ18+AJ23+AJ28+AJ33+AJ38</f>
        <v>310</v>
      </c>
      <c r="AK12" s="31">
        <f>AK18+AK23+AK28+AK33+AK38</f>
        <v>0</v>
      </c>
      <c r="AL12" s="31">
        <v>0</v>
      </c>
      <c r="AM12" s="31">
        <f>AM18+AM23+AM28+AM33+AM38</f>
        <v>90</v>
      </c>
      <c r="AN12" s="31">
        <f>AN18+AN23+AN28+AN33+AN38</f>
        <v>0</v>
      </c>
      <c r="AO12" s="31">
        <v>0</v>
      </c>
      <c r="AP12" s="31">
        <f>AP18+AP23+AP28+AP33+AP38</f>
        <v>50</v>
      </c>
      <c r="AQ12" s="31">
        <f>AQ18+AQ23+AQ28+AQ33+AQ38</f>
        <v>0</v>
      </c>
      <c r="AR12" s="31">
        <v>0</v>
      </c>
      <c r="AS12" s="22"/>
      <c r="AT12" s="22"/>
    </row>
    <row r="13" spans="1:46" s="63" customFormat="1" ht="57" customHeight="1">
      <c r="A13" s="281"/>
      <c r="B13" s="277"/>
      <c r="C13" s="82"/>
      <c r="D13" s="279"/>
      <c r="E13" s="21" t="s">
        <v>175</v>
      </c>
      <c r="F13" s="32">
        <f>I13+L13+O13+R13+U13+X13+AA13+AD13+AG13+AJ13+AM13+AP13</f>
        <v>117260.9</v>
      </c>
      <c r="G13" s="32">
        <f>J13+M13+P13+S13+V13+Y13+AB13+AE13+AH13+AK13+AN13+AQ13+0.1</f>
        <v>86427.300000000017</v>
      </c>
      <c r="H13" s="30">
        <f>G13/F13*100</f>
        <v>73.705131036858845</v>
      </c>
      <c r="I13" s="31">
        <f>I19+I24+I29+I34+I39</f>
        <v>1891.8</v>
      </c>
      <c r="J13" s="31">
        <f>J19+J24+J29+J34+J39</f>
        <v>1891.8</v>
      </c>
      <c r="K13" s="31">
        <f>J13/I13*100</f>
        <v>100</v>
      </c>
      <c r="L13" s="31">
        <f>L19+L24+L29+L34+L39</f>
        <v>11950.400000000001</v>
      </c>
      <c r="M13" s="31">
        <f>M19+M24+M29+M34+M39</f>
        <v>11364</v>
      </c>
      <c r="N13" s="31">
        <f>M13/L13*100</f>
        <v>95.093051278618276</v>
      </c>
      <c r="O13" s="31">
        <f>O19+O24+O29+O34+O39</f>
        <v>9931.4</v>
      </c>
      <c r="P13" s="31">
        <f>P19+P24+P29+P34+P39</f>
        <v>10517.8</v>
      </c>
      <c r="Q13" s="31">
        <f>P13/O13*100</f>
        <v>105.90450490363897</v>
      </c>
      <c r="R13" s="31">
        <f>R19+R24+R29+R34+R39</f>
        <v>11244.8</v>
      </c>
      <c r="S13" s="31">
        <f>S19+S24+S29+S34+S39</f>
        <v>14056.3</v>
      </c>
      <c r="T13" s="31">
        <f>S13/R13*100</f>
        <v>125.00266789982926</v>
      </c>
      <c r="U13" s="31">
        <f>U19+U24+U29+U34+U39</f>
        <v>14732.8</v>
      </c>
      <c r="V13" s="31">
        <f>V19+V24+V29+V34+V39</f>
        <v>11921.3</v>
      </c>
      <c r="W13" s="31">
        <f>V13/U13*100</f>
        <v>80.916730017376196</v>
      </c>
      <c r="X13" s="31">
        <f>X19+X24+X29+X34+X39</f>
        <v>12923.4</v>
      </c>
      <c r="Y13" s="31">
        <f>Y19+Y24+Y29+Y34+Y39</f>
        <v>12923.4</v>
      </c>
      <c r="Z13" s="31">
        <f>Y13/X13*100</f>
        <v>100</v>
      </c>
      <c r="AA13" s="31">
        <f>AA19+AA24+AA29+AA34+AA39</f>
        <v>10460.1</v>
      </c>
      <c r="AB13" s="31">
        <f>AB19+AB24+AB29+AB34+AB39</f>
        <v>10654.7</v>
      </c>
      <c r="AC13" s="31">
        <f>AB13/AA13*100</f>
        <v>101.86040286421736</v>
      </c>
      <c r="AD13" s="31">
        <f>AD19+AD24+AD29+AD34+AD39</f>
        <v>7506.1</v>
      </c>
      <c r="AE13" s="31">
        <f>AE19+AE24+AE29+AE34+AE39</f>
        <v>5804.6</v>
      </c>
      <c r="AF13" s="31">
        <f>AE13/AD13*100</f>
        <v>77.331770160269656</v>
      </c>
      <c r="AG13" s="31">
        <f>AG19+AG24+AG29+AG34+AG39</f>
        <v>7295.4000000000005</v>
      </c>
      <c r="AH13" s="31">
        <f>AH19+AH24+AH29+AH34+AH39</f>
        <v>7293.3</v>
      </c>
      <c r="AI13" s="31">
        <f>AH13/AG13*100</f>
        <v>99.971214738054115</v>
      </c>
      <c r="AJ13" s="31">
        <f>AJ19+AJ24+AJ29+AJ34+AJ39</f>
        <v>8921.5</v>
      </c>
      <c r="AK13" s="31">
        <f>AK19+AK24+AK29+AK34+AK39</f>
        <v>0</v>
      </c>
      <c r="AL13" s="31">
        <f>AK13/AJ13*100</f>
        <v>0</v>
      </c>
      <c r="AM13" s="31">
        <f>AM19+AM24+AM29+AM34+AM39</f>
        <v>8085.2000000000007</v>
      </c>
      <c r="AN13" s="31">
        <f>AN19+AN24+AN29+AN34+AN39</f>
        <v>0</v>
      </c>
      <c r="AO13" s="31">
        <f>AN13/AM13*100</f>
        <v>0</v>
      </c>
      <c r="AP13" s="31">
        <f>AP19+AP24+AP29+AP34+AP39</f>
        <v>12318</v>
      </c>
      <c r="AQ13" s="31">
        <f>AQ19+AQ24+AQ29+AQ34+AQ39</f>
        <v>0</v>
      </c>
      <c r="AR13" s="31">
        <f>AQ13/AP13*100</f>
        <v>0</v>
      </c>
      <c r="AS13" s="22"/>
      <c r="AT13" s="22"/>
    </row>
    <row r="14" spans="1:46" s="63" customFormat="1" ht="57" customHeight="1">
      <c r="A14" s="281"/>
      <c r="B14" s="277"/>
      <c r="C14" s="269"/>
      <c r="D14" s="280"/>
      <c r="E14" s="21" t="s">
        <v>100</v>
      </c>
      <c r="F14" s="32">
        <f>I14+L14+O14+R14+U14+X14+AA14+AD14+AG14+AJ14+AM14+AP14</f>
        <v>150000</v>
      </c>
      <c r="G14" s="32">
        <f t="shared" si="1"/>
        <v>145809.79999999999</v>
      </c>
      <c r="H14" s="30">
        <f>G14/F14*100</f>
        <v>97.206533333333326</v>
      </c>
      <c r="I14" s="31">
        <f>I40</f>
        <v>0</v>
      </c>
      <c r="J14" s="31">
        <f>J40</f>
        <v>0</v>
      </c>
      <c r="K14" s="31">
        <v>0</v>
      </c>
      <c r="L14" s="31">
        <f>L40</f>
        <v>0</v>
      </c>
      <c r="M14" s="31">
        <f>M40</f>
        <v>0</v>
      </c>
      <c r="N14" s="31">
        <v>0</v>
      </c>
      <c r="O14" s="31">
        <f>O35</f>
        <v>60000</v>
      </c>
      <c r="P14" s="31">
        <f>P35</f>
        <v>0</v>
      </c>
      <c r="Q14" s="31">
        <v>0</v>
      </c>
      <c r="R14" s="31">
        <f>R35</f>
        <v>15000</v>
      </c>
      <c r="S14" s="31">
        <f>S35</f>
        <v>60000</v>
      </c>
      <c r="T14" s="31">
        <f>S14/R14*100</f>
        <v>400</v>
      </c>
      <c r="U14" s="31">
        <f>U35</f>
        <v>20000</v>
      </c>
      <c r="V14" s="31">
        <f>V35</f>
        <v>17134</v>
      </c>
      <c r="W14" s="31">
        <f>V14/U14*100</f>
        <v>85.67</v>
      </c>
      <c r="X14" s="31">
        <f>X35</f>
        <v>20000</v>
      </c>
      <c r="Y14" s="31">
        <f>Y35</f>
        <v>20025.400000000001</v>
      </c>
      <c r="Z14" s="31">
        <f>Y14/X14*100</f>
        <v>100.12700000000001</v>
      </c>
      <c r="AA14" s="31">
        <f>AA35</f>
        <v>35000</v>
      </c>
      <c r="AB14" s="31">
        <f>AB35</f>
        <v>20650.400000000001</v>
      </c>
      <c r="AC14" s="31">
        <f>AB14/AA14*100</f>
        <v>59.001142857142867</v>
      </c>
      <c r="AD14" s="31">
        <f>AD35</f>
        <v>0</v>
      </c>
      <c r="AE14" s="31">
        <f>AE35</f>
        <v>28000</v>
      </c>
      <c r="AF14" s="31">
        <v>0</v>
      </c>
      <c r="AG14" s="31">
        <f>AG40</f>
        <v>0</v>
      </c>
      <c r="AH14" s="31">
        <f>AH40</f>
        <v>0</v>
      </c>
      <c r="AI14" s="31">
        <v>0</v>
      </c>
      <c r="AJ14" s="31">
        <f>AJ40</f>
        <v>0</v>
      </c>
      <c r="AK14" s="31">
        <f>AK40</f>
        <v>0</v>
      </c>
      <c r="AL14" s="31">
        <v>0</v>
      </c>
      <c r="AM14" s="31">
        <f>AM40</f>
        <v>0</v>
      </c>
      <c r="AN14" s="31">
        <f>AN40</f>
        <v>0</v>
      </c>
      <c r="AO14" s="31">
        <v>0</v>
      </c>
      <c r="AP14" s="31">
        <f>AP40</f>
        <v>0</v>
      </c>
      <c r="AQ14" s="31">
        <f>AQ40</f>
        <v>0</v>
      </c>
      <c r="AR14" s="31">
        <v>0</v>
      </c>
      <c r="AS14" s="22"/>
      <c r="AT14" s="22"/>
    </row>
    <row r="15" spans="1:46" s="63" customFormat="1" ht="81.75" customHeight="1">
      <c r="A15" s="333"/>
      <c r="B15" s="278"/>
      <c r="C15" s="270"/>
      <c r="D15" s="121"/>
      <c r="E15" s="21" t="s">
        <v>176</v>
      </c>
      <c r="F15" s="32">
        <f>I15+L15+O15+R15+U15+X15+AA15+AD15+AG15+AJ15+AM15+AP15</f>
        <v>0</v>
      </c>
      <c r="G15" s="32">
        <f t="shared" si="1"/>
        <v>0</v>
      </c>
      <c r="H15" s="30">
        <v>0</v>
      </c>
      <c r="I15" s="31">
        <f>I54</f>
        <v>0</v>
      </c>
      <c r="J15" s="31">
        <f>J54</f>
        <v>0</v>
      </c>
      <c r="K15" s="31">
        <v>0</v>
      </c>
      <c r="L15" s="31">
        <f>L54</f>
        <v>0</v>
      </c>
      <c r="M15" s="31">
        <f>M54</f>
        <v>0</v>
      </c>
      <c r="N15" s="31">
        <v>0</v>
      </c>
      <c r="O15" s="31">
        <f>O54</f>
        <v>0</v>
      </c>
      <c r="P15" s="31">
        <f>P54</f>
        <v>0</v>
      </c>
      <c r="Q15" s="31">
        <v>0</v>
      </c>
      <c r="R15" s="31">
        <f>R54</f>
        <v>0</v>
      </c>
      <c r="S15" s="31">
        <f>S54</f>
        <v>0</v>
      </c>
      <c r="T15" s="31">
        <v>0</v>
      </c>
      <c r="U15" s="31">
        <f>U54</f>
        <v>0</v>
      </c>
      <c r="V15" s="31">
        <f>V54</f>
        <v>0</v>
      </c>
      <c r="W15" s="31">
        <v>0</v>
      </c>
      <c r="X15" s="31">
        <f>X54</f>
        <v>0</v>
      </c>
      <c r="Y15" s="31">
        <f>Y54</f>
        <v>0</v>
      </c>
      <c r="Z15" s="31">
        <v>0</v>
      </c>
      <c r="AA15" s="31">
        <f>AA54</f>
        <v>0</v>
      </c>
      <c r="AB15" s="31">
        <f>AB54</f>
        <v>0</v>
      </c>
      <c r="AC15" s="31">
        <v>0</v>
      </c>
      <c r="AD15" s="31">
        <f>AD54</f>
        <v>0</v>
      </c>
      <c r="AE15" s="31">
        <f>AE54</f>
        <v>0</v>
      </c>
      <c r="AF15" s="31">
        <v>0</v>
      </c>
      <c r="AG15" s="31">
        <f>AG54</f>
        <v>0</v>
      </c>
      <c r="AH15" s="31">
        <f>AH54</f>
        <v>0</v>
      </c>
      <c r="AI15" s="31">
        <v>0</v>
      </c>
      <c r="AJ15" s="31">
        <f>AJ54</f>
        <v>0</v>
      </c>
      <c r="AK15" s="31">
        <f>AK54</f>
        <v>0</v>
      </c>
      <c r="AL15" s="31">
        <v>0</v>
      </c>
      <c r="AM15" s="31">
        <f>AM54</f>
        <v>0</v>
      </c>
      <c r="AN15" s="31">
        <f>AN54</f>
        <v>0</v>
      </c>
      <c r="AO15" s="31">
        <v>0</v>
      </c>
      <c r="AP15" s="31">
        <f>AP54</f>
        <v>0</v>
      </c>
      <c r="AQ15" s="31">
        <f>AQ54</f>
        <v>0</v>
      </c>
      <c r="AR15" s="31">
        <v>0</v>
      </c>
      <c r="AS15" s="22"/>
      <c r="AT15" s="22"/>
    </row>
    <row r="16" spans="1:46" s="2" customFormat="1" ht="22.5" customHeight="1">
      <c r="A16" s="315" t="s">
        <v>69</v>
      </c>
      <c r="B16" s="305" t="s">
        <v>152</v>
      </c>
      <c r="C16" s="286" t="s">
        <v>35</v>
      </c>
      <c r="D16" s="286" t="s">
        <v>137</v>
      </c>
      <c r="E16" s="5" t="s">
        <v>31</v>
      </c>
      <c r="F16" s="32">
        <f>F18+F19</f>
        <v>583.29999999999995</v>
      </c>
      <c r="G16" s="32">
        <f>G18+G19</f>
        <v>490.79999999999995</v>
      </c>
      <c r="H16" s="32">
        <f>G16/F16*100</f>
        <v>84.141950968626773</v>
      </c>
      <c r="I16" s="49">
        <f>I18+I19</f>
        <v>0</v>
      </c>
      <c r="J16" s="49">
        <f>J18+J19</f>
        <v>0</v>
      </c>
      <c r="K16" s="49"/>
      <c r="L16" s="49">
        <f>L18+L19</f>
        <v>75.599999999999994</v>
      </c>
      <c r="M16" s="49">
        <f>M18+M19</f>
        <v>75.599999999999994</v>
      </c>
      <c r="N16" s="49">
        <f>M16/L16*100</f>
        <v>100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258" t="s">
        <v>169</v>
      </c>
      <c r="AT16" s="296"/>
    </row>
    <row r="17" spans="1:46" s="2" customFormat="1" ht="42.75" customHeight="1">
      <c r="A17" s="316"/>
      <c r="B17" s="306"/>
      <c r="C17" s="287"/>
      <c r="D17" s="287"/>
      <c r="E17" s="5" t="s">
        <v>178</v>
      </c>
      <c r="F17" s="32">
        <v>0</v>
      </c>
      <c r="G17" s="32">
        <v>0</v>
      </c>
      <c r="H17" s="32">
        <v>0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259"/>
      <c r="AT17" s="297"/>
    </row>
    <row r="18" spans="1:46" s="2" customFormat="1" ht="30" customHeight="1">
      <c r="A18" s="316"/>
      <c r="B18" s="306"/>
      <c r="C18" s="287"/>
      <c r="D18" s="287"/>
      <c r="E18" s="86" t="s">
        <v>177</v>
      </c>
      <c r="F18" s="32">
        <f>I18+L18+O18+R18+U18+X18+AA18+AD18+AG18+AJ18+AM18+AP18</f>
        <v>0</v>
      </c>
      <c r="G18" s="32">
        <f>J18+M18+P18+S18+V18+Y18+AB18+AE18+AH18+AK18+AN18+AQ18</f>
        <v>0</v>
      </c>
      <c r="H18" s="32">
        <v>0</v>
      </c>
      <c r="I18" s="49"/>
      <c r="J18" s="49"/>
      <c r="K18" s="49"/>
      <c r="L18" s="49"/>
      <c r="M18" s="49"/>
      <c r="N18" s="10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259"/>
      <c r="AT18" s="297"/>
    </row>
    <row r="19" spans="1:46" s="2" customFormat="1" ht="43.5" customHeight="1">
      <c r="A19" s="316"/>
      <c r="B19" s="306"/>
      <c r="C19" s="287"/>
      <c r="D19" s="288"/>
      <c r="E19" s="86" t="s">
        <v>175</v>
      </c>
      <c r="F19" s="32">
        <f>I19+L19+O19+R19+U19+X19+AA19+AD19+AG19+AJ19+AM19+AP19</f>
        <v>583.29999999999995</v>
      </c>
      <c r="G19" s="32">
        <f>J19+M19+P19+S19+V19+Y19+AB19+AE19+AH19+AK19+AN19+AQ19</f>
        <v>490.79999999999995</v>
      </c>
      <c r="H19" s="32">
        <f t="shared" ref="H19:H29" si="2">G19/F19*100</f>
        <v>84.141950968626773</v>
      </c>
      <c r="I19" s="49"/>
      <c r="J19" s="49"/>
      <c r="K19" s="49"/>
      <c r="L19" s="49">
        <v>75.599999999999994</v>
      </c>
      <c r="M19" s="49">
        <f>75.6</f>
        <v>75.599999999999994</v>
      </c>
      <c r="N19" s="49">
        <f>M19/L19*100</f>
        <v>100</v>
      </c>
      <c r="O19" s="49">
        <f>11.9+237.6</f>
        <v>249.5</v>
      </c>
      <c r="P19" s="49">
        <f>237.6+11.9</f>
        <v>249.5</v>
      </c>
      <c r="Q19" s="49">
        <f>P19/O19*100</f>
        <v>100</v>
      </c>
      <c r="R19" s="49">
        <f>2.1+47</f>
        <v>49.1</v>
      </c>
      <c r="S19" s="49">
        <v>98</v>
      </c>
      <c r="T19" s="49">
        <f>S19/R19*100</f>
        <v>199.59266802443992</v>
      </c>
      <c r="U19" s="49">
        <f>5.2+48.9</f>
        <v>54.1</v>
      </c>
      <c r="V19" s="49">
        <v>5.2</v>
      </c>
      <c r="W19" s="49">
        <f>V19/U19*100</f>
        <v>9.611829944547134</v>
      </c>
      <c r="X19" s="49">
        <v>10.4</v>
      </c>
      <c r="Y19" s="49">
        <v>10.4</v>
      </c>
      <c r="Z19" s="49">
        <f>Y19/X19*100</f>
        <v>100</v>
      </c>
      <c r="AA19" s="49">
        <v>10.4</v>
      </c>
      <c r="AB19" s="49">
        <v>20.7</v>
      </c>
      <c r="AC19" s="49">
        <f>AB19/AA19*100</f>
        <v>199.03846153846152</v>
      </c>
      <c r="AD19" s="49">
        <v>10.3</v>
      </c>
      <c r="AE19" s="49"/>
      <c r="AF19" s="49">
        <f>AE19/AD19*100</f>
        <v>0</v>
      </c>
      <c r="AG19" s="49">
        <f>3.9+27.5</f>
        <v>31.4</v>
      </c>
      <c r="AH19" s="49">
        <v>31.4</v>
      </c>
      <c r="AI19" s="49">
        <f>AH19/AG19*100</f>
        <v>100</v>
      </c>
      <c r="AJ19" s="49">
        <f>3.9+63.2</f>
        <v>67.100000000000009</v>
      </c>
      <c r="AK19" s="49">
        <v>0</v>
      </c>
      <c r="AL19" s="49">
        <v>0</v>
      </c>
      <c r="AM19" s="49">
        <f>8+2.8</f>
        <v>10.8</v>
      </c>
      <c r="AN19" s="49">
        <v>0</v>
      </c>
      <c r="AO19" s="49">
        <v>0</v>
      </c>
      <c r="AP19" s="49">
        <f>5.6+9</f>
        <v>14.6</v>
      </c>
      <c r="AQ19" s="49">
        <v>0</v>
      </c>
      <c r="AR19" s="49">
        <v>0</v>
      </c>
      <c r="AS19" s="260"/>
      <c r="AT19" s="298"/>
    </row>
    <row r="20" spans="1:46" s="2" customFormat="1" ht="42.75" customHeight="1">
      <c r="A20" s="317"/>
      <c r="B20" s="307"/>
      <c r="C20" s="288"/>
      <c r="D20" s="128"/>
      <c r="E20" s="86" t="s">
        <v>176</v>
      </c>
      <c r="F20" s="32">
        <v>0</v>
      </c>
      <c r="G20" s="32">
        <v>0</v>
      </c>
      <c r="H20" s="32">
        <v>0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125"/>
      <c r="AT20" s="129"/>
    </row>
    <row r="21" spans="1:46" s="2" customFormat="1" ht="22.5" customHeight="1">
      <c r="A21" s="315" t="s">
        <v>155</v>
      </c>
      <c r="B21" s="305" t="s">
        <v>153</v>
      </c>
      <c r="C21" s="286" t="s">
        <v>35</v>
      </c>
      <c r="D21" s="286" t="s">
        <v>138</v>
      </c>
      <c r="E21" s="5" t="s">
        <v>31</v>
      </c>
      <c r="F21" s="32">
        <f>F23+F24</f>
        <v>51054.7</v>
      </c>
      <c r="G21" s="32">
        <f>G23+G24</f>
        <v>36062.799999999996</v>
      </c>
      <c r="H21" s="32">
        <f t="shared" si="2"/>
        <v>70.635612392198951</v>
      </c>
      <c r="I21" s="49">
        <f>I23+I24</f>
        <v>932.9</v>
      </c>
      <c r="J21" s="49">
        <f>J23+J24</f>
        <v>932.9</v>
      </c>
      <c r="K21" s="49">
        <f>J21/I21*100</f>
        <v>100</v>
      </c>
      <c r="L21" s="49">
        <f>L23+L24</f>
        <v>4554.8</v>
      </c>
      <c r="M21" s="49">
        <f>M23+M24</f>
        <v>4554.8</v>
      </c>
      <c r="N21" s="49">
        <f>M21/L21*100</f>
        <v>100</v>
      </c>
      <c r="O21" s="49">
        <f>O23+O24</f>
        <v>3755.1</v>
      </c>
      <c r="P21" s="49">
        <f>P23+P24</f>
        <v>3755.1</v>
      </c>
      <c r="Q21" s="49">
        <f>P21/O21*100</f>
        <v>100</v>
      </c>
      <c r="R21" s="49">
        <f>R23+R24</f>
        <v>4509</v>
      </c>
      <c r="S21" s="49">
        <f>S23+S24</f>
        <v>8547.4</v>
      </c>
      <c r="T21" s="49">
        <f>S21/R21*100</f>
        <v>189.56309603016189</v>
      </c>
      <c r="U21" s="49">
        <f>U23+U24</f>
        <v>7241.5</v>
      </c>
      <c r="V21" s="49">
        <f>V23+V24</f>
        <v>3203.1</v>
      </c>
      <c r="W21" s="49">
        <f>V21/U21*100</f>
        <v>44.23254850514396</v>
      </c>
      <c r="X21" s="49">
        <f>X23+X24</f>
        <v>4165.6000000000004</v>
      </c>
      <c r="Y21" s="49">
        <f>Y23+Y24</f>
        <v>4165.6000000000004</v>
      </c>
      <c r="Z21" s="49">
        <f>Y21/X21*100</f>
        <v>100</v>
      </c>
      <c r="AA21" s="49">
        <f>AA23+AA24</f>
        <v>4581.9000000000005</v>
      </c>
      <c r="AB21" s="49">
        <f>AB23+AB24</f>
        <v>6617.8</v>
      </c>
      <c r="AC21" s="49">
        <f>AB21/AA21*100</f>
        <v>144.43353194089786</v>
      </c>
      <c r="AD21" s="49">
        <f>AD23+AD24</f>
        <v>3049.3</v>
      </c>
      <c r="AE21" s="49">
        <f>AE23+AE24</f>
        <v>1009.4000000000001</v>
      </c>
      <c r="AF21" s="49">
        <f>AE21/AD21*100</f>
        <v>33.102679303446692</v>
      </c>
      <c r="AG21" s="49">
        <f>AG23+AG24</f>
        <v>3272.7000000000003</v>
      </c>
      <c r="AH21" s="49">
        <f>AH23+AH24</f>
        <v>3276.7000000000003</v>
      </c>
      <c r="AI21" s="49">
        <f>AH21/AG21*100</f>
        <v>100.12222324074922</v>
      </c>
      <c r="AJ21" s="49">
        <f>AJ23+AJ24</f>
        <v>3993.2</v>
      </c>
      <c r="AK21" s="49">
        <f>AK23+AK24</f>
        <v>0</v>
      </c>
      <c r="AL21" s="49">
        <f>AK21/AJ21*100</f>
        <v>0</v>
      </c>
      <c r="AM21" s="49">
        <f>AM23+AM24</f>
        <v>3808.1</v>
      </c>
      <c r="AN21" s="49">
        <f>AN23+AN24</f>
        <v>0</v>
      </c>
      <c r="AO21" s="49">
        <f>AN21/AM21*100</f>
        <v>0</v>
      </c>
      <c r="AP21" s="49">
        <f>AP23+AP24</f>
        <v>7190.6</v>
      </c>
      <c r="AQ21" s="49">
        <f>AQ23+AQ24</f>
        <v>0</v>
      </c>
      <c r="AR21" s="49">
        <v>0</v>
      </c>
      <c r="AS21" s="243" t="s">
        <v>130</v>
      </c>
      <c r="AT21" s="299"/>
    </row>
    <row r="22" spans="1:46" s="2" customFormat="1" ht="34.5" customHeight="1">
      <c r="A22" s="316"/>
      <c r="B22" s="306"/>
      <c r="C22" s="287"/>
      <c r="D22" s="287"/>
      <c r="E22" s="5" t="s">
        <v>178</v>
      </c>
      <c r="F22" s="32">
        <v>0</v>
      </c>
      <c r="G22" s="32">
        <v>0</v>
      </c>
      <c r="H22" s="32">
        <v>0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244"/>
      <c r="AT22" s="300"/>
    </row>
    <row r="23" spans="1:46" s="2" customFormat="1" ht="30" customHeight="1">
      <c r="A23" s="316"/>
      <c r="B23" s="306"/>
      <c r="C23" s="287"/>
      <c r="D23" s="287"/>
      <c r="E23" s="86" t="s">
        <v>177</v>
      </c>
      <c r="F23" s="32">
        <f>I23+L23+O23+R23+U23+X23+AA23+AD23+AG23+AJ23+AM23+AP23</f>
        <v>1492.3999999999999</v>
      </c>
      <c r="G23" s="32">
        <f>J23+M23+P23+S23+V23+Y23+AB23+AE23+AH23+AK23+AN23+AQ23</f>
        <v>1142.3999999999999</v>
      </c>
      <c r="H23" s="32">
        <f t="shared" si="2"/>
        <v>76.54784240150093</v>
      </c>
      <c r="I23" s="49">
        <v>0</v>
      </c>
      <c r="J23" s="49">
        <v>0</v>
      </c>
      <c r="K23" s="107">
        <v>0</v>
      </c>
      <c r="L23" s="107">
        <v>0</v>
      </c>
      <c r="M23" s="107">
        <v>0</v>
      </c>
      <c r="N23" s="49">
        <v>0</v>
      </c>
      <c r="O23" s="107">
        <v>264</v>
      </c>
      <c r="P23" s="107">
        <v>264</v>
      </c>
      <c r="Q23" s="49">
        <f>P23/O23*100</f>
        <v>100</v>
      </c>
      <c r="R23" s="107">
        <v>0</v>
      </c>
      <c r="S23" s="107">
        <v>231</v>
      </c>
      <c r="T23" s="49">
        <v>0</v>
      </c>
      <c r="U23" s="107">
        <v>231</v>
      </c>
      <c r="V23" s="107">
        <v>0</v>
      </c>
      <c r="W23" s="107">
        <v>0</v>
      </c>
      <c r="X23" s="107">
        <v>0</v>
      </c>
      <c r="Y23" s="107">
        <v>0</v>
      </c>
      <c r="Z23" s="49">
        <v>0</v>
      </c>
      <c r="AA23" s="107">
        <f>100+98.6+32.7</f>
        <v>231.3</v>
      </c>
      <c r="AB23" s="107">
        <v>231.3</v>
      </c>
      <c r="AC23" s="49">
        <f>AB23/AA23*100</f>
        <v>100</v>
      </c>
      <c r="AD23" s="107">
        <v>137.30000000000001</v>
      </c>
      <c r="AE23" s="107">
        <v>133.30000000000001</v>
      </c>
      <c r="AF23" s="49">
        <f>AE23/AD23*100</f>
        <v>97.086671522214132</v>
      </c>
      <c r="AG23" s="107">
        <v>278.8</v>
      </c>
      <c r="AH23" s="107">
        <v>282.8</v>
      </c>
      <c r="AI23" s="49">
        <f>AH23/AG23*100</f>
        <v>101.43472022955524</v>
      </c>
      <c r="AJ23" s="107">
        <v>210</v>
      </c>
      <c r="AK23" s="107">
        <v>0</v>
      </c>
      <c r="AL23" s="107">
        <v>0</v>
      </c>
      <c r="AM23" s="107">
        <v>90</v>
      </c>
      <c r="AN23" s="107">
        <v>0</v>
      </c>
      <c r="AO23" s="107">
        <v>0</v>
      </c>
      <c r="AP23" s="107">
        <v>50</v>
      </c>
      <c r="AQ23" s="107">
        <v>0</v>
      </c>
      <c r="AR23" s="107">
        <v>0</v>
      </c>
      <c r="AS23" s="244"/>
      <c r="AT23" s="300"/>
    </row>
    <row r="24" spans="1:46" s="2" customFormat="1" ht="30" customHeight="1">
      <c r="A24" s="316"/>
      <c r="B24" s="306"/>
      <c r="C24" s="287"/>
      <c r="D24" s="288"/>
      <c r="E24" s="86" t="s">
        <v>175</v>
      </c>
      <c r="F24" s="32">
        <f>I24+L24+O24+R24+U24+X24+AA24+AD24+AG24+AJ24+AM24+AP24</f>
        <v>49562.299999999996</v>
      </c>
      <c r="G24" s="32">
        <f>J24+M24+P24+S24+V24+Y24+AB24+AE24+AH24+AK24+AN24+AQ24</f>
        <v>34920.399999999994</v>
      </c>
      <c r="H24" s="32">
        <f>G24/F24*100</f>
        <v>70.457585705263867</v>
      </c>
      <c r="I24" s="49">
        <v>932.9</v>
      </c>
      <c r="J24" s="49">
        <v>932.9</v>
      </c>
      <c r="K24" s="49">
        <f>J24/I24*100</f>
        <v>100</v>
      </c>
      <c r="L24" s="49">
        <v>4554.8</v>
      </c>
      <c r="M24" s="49">
        <v>4554.8</v>
      </c>
      <c r="N24" s="49">
        <f>M24/L24*100</f>
        <v>100</v>
      </c>
      <c r="O24" s="49">
        <v>3491.1</v>
      </c>
      <c r="P24" s="49">
        <v>3491.1</v>
      </c>
      <c r="Q24" s="49">
        <f>P24/O24*100</f>
        <v>100</v>
      </c>
      <c r="R24" s="49">
        <v>4509</v>
      </c>
      <c r="S24" s="49">
        <v>8316.4</v>
      </c>
      <c r="T24" s="49">
        <f t="shared" ref="T24" si="3">S24/R24*100</f>
        <v>184.44000887114657</v>
      </c>
      <c r="U24" s="49">
        <v>7010.5</v>
      </c>
      <c r="V24" s="49">
        <v>3203.1</v>
      </c>
      <c r="W24" s="49">
        <f>V24/U24*100</f>
        <v>45.690036374010411</v>
      </c>
      <c r="X24" s="49">
        <v>4165.6000000000004</v>
      </c>
      <c r="Y24" s="49">
        <v>4165.6000000000004</v>
      </c>
      <c r="Z24" s="49">
        <f t="shared" ref="Z24" si="4">Y24/X24*100</f>
        <v>100</v>
      </c>
      <c r="AA24" s="49">
        <f>4336+14.6</f>
        <v>4350.6000000000004</v>
      </c>
      <c r="AB24" s="49">
        <v>6386.5</v>
      </c>
      <c r="AC24" s="49">
        <f>AB24/AA24*100</f>
        <v>146.79584425136761</v>
      </c>
      <c r="AD24" s="49">
        <v>2912</v>
      </c>
      <c r="AE24" s="49">
        <v>876.1</v>
      </c>
      <c r="AF24" s="49">
        <f>AE24/AD24*100</f>
        <v>30.085851648351646</v>
      </c>
      <c r="AG24" s="49">
        <v>2993.9</v>
      </c>
      <c r="AH24" s="49">
        <v>2993.9</v>
      </c>
      <c r="AI24" s="49">
        <f>AH24/AG24*100</f>
        <v>100</v>
      </c>
      <c r="AJ24" s="49">
        <v>3783.2</v>
      </c>
      <c r="AK24" s="49">
        <v>0</v>
      </c>
      <c r="AL24" s="49">
        <v>0</v>
      </c>
      <c r="AM24" s="49">
        <v>3718.1</v>
      </c>
      <c r="AN24" s="49">
        <v>0</v>
      </c>
      <c r="AO24" s="49">
        <v>0</v>
      </c>
      <c r="AP24" s="49">
        <v>7140.6</v>
      </c>
      <c r="AQ24" s="49">
        <v>0</v>
      </c>
      <c r="AR24" s="49">
        <v>0</v>
      </c>
      <c r="AS24" s="245"/>
      <c r="AT24" s="301"/>
    </row>
    <row r="25" spans="1:46" s="2" customFormat="1" ht="32.25" customHeight="1">
      <c r="A25" s="317"/>
      <c r="B25" s="307"/>
      <c r="C25" s="288"/>
      <c r="D25" s="128"/>
      <c r="E25" s="86" t="s">
        <v>176</v>
      </c>
      <c r="F25" s="32">
        <v>0</v>
      </c>
      <c r="G25" s="32">
        <v>0</v>
      </c>
      <c r="H25" s="32">
        <v>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123"/>
      <c r="AT25" s="130"/>
    </row>
    <row r="26" spans="1:46" s="2" customFormat="1" ht="22.5" customHeight="1">
      <c r="A26" s="302" t="s">
        <v>156</v>
      </c>
      <c r="B26" s="305" t="s">
        <v>154</v>
      </c>
      <c r="C26" s="286" t="s">
        <v>35</v>
      </c>
      <c r="D26" s="286" t="s">
        <v>138</v>
      </c>
      <c r="E26" s="5" t="s">
        <v>31</v>
      </c>
      <c r="F26" s="32">
        <f>F28+F29</f>
        <v>67928.600000000006</v>
      </c>
      <c r="G26" s="32">
        <f>G28+G29</f>
        <v>51729.3</v>
      </c>
      <c r="H26" s="32">
        <f t="shared" si="2"/>
        <v>76.152460083087234</v>
      </c>
      <c r="I26" s="49">
        <f>I28+I29</f>
        <v>958.9</v>
      </c>
      <c r="J26" s="49">
        <f>J28+J29</f>
        <v>958.9</v>
      </c>
      <c r="K26" s="49">
        <f>J26/I26*100</f>
        <v>100</v>
      </c>
      <c r="L26" s="49">
        <f>L28+L29</f>
        <v>7320</v>
      </c>
      <c r="M26" s="49">
        <f>M28+M29</f>
        <v>6733.6</v>
      </c>
      <c r="N26" s="49">
        <f>M26/L26*100</f>
        <v>91.989071038251367</v>
      </c>
      <c r="O26" s="49">
        <f>O28+O29</f>
        <v>6190.8</v>
      </c>
      <c r="P26" s="49">
        <f>P28+P29</f>
        <v>6777.2</v>
      </c>
      <c r="Q26" s="49">
        <f>P26/O26*100</f>
        <v>109.47211991988111</v>
      </c>
      <c r="R26" s="49">
        <f>R28+R29</f>
        <v>6686.7</v>
      </c>
      <c r="S26" s="49">
        <f>S28+S29</f>
        <v>5641.9</v>
      </c>
      <c r="T26" s="49">
        <f>S26/R26*100</f>
        <v>84.374953265437355</v>
      </c>
      <c r="U26" s="49">
        <f>U28+U29</f>
        <v>7668.2</v>
      </c>
      <c r="V26" s="49">
        <f>V28+V29</f>
        <v>8713</v>
      </c>
      <c r="W26" s="49">
        <f>V26/U26*100</f>
        <v>113.62510106674317</v>
      </c>
      <c r="X26" s="49">
        <f>X28+X29</f>
        <v>8747.4</v>
      </c>
      <c r="Y26" s="49">
        <f>Y28+Y29</f>
        <v>8747.4</v>
      </c>
      <c r="Z26" s="49">
        <f>Y26/X26*100</f>
        <v>100</v>
      </c>
      <c r="AA26" s="49">
        <f>AA28+AA29</f>
        <v>6812.4000000000005</v>
      </c>
      <c r="AB26" s="49">
        <f>AB28+AB29</f>
        <v>4960.8</v>
      </c>
      <c r="AC26" s="49">
        <f>AB26/AA26*100</f>
        <v>72.820151488462216</v>
      </c>
      <c r="AD26" s="49">
        <f>AD28+AD29</f>
        <v>4583.8</v>
      </c>
      <c r="AE26" s="49">
        <f>AE28+AE29</f>
        <v>4928.5</v>
      </c>
      <c r="AF26" s="49">
        <f>AE26/AD26*100</f>
        <v>107.51996160390942</v>
      </c>
      <c r="AG26" s="49">
        <f>AG28+AG29</f>
        <v>4270.1000000000004</v>
      </c>
      <c r="AH26" s="49">
        <f>AH28+AH29</f>
        <v>4268</v>
      </c>
      <c r="AI26" s="49">
        <f>AH26/AG26*100</f>
        <v>99.950820823868284</v>
      </c>
      <c r="AJ26" s="49">
        <f>AJ28+AJ29</f>
        <v>5171.2</v>
      </c>
      <c r="AK26" s="49">
        <f>AK28+AK29</f>
        <v>0</v>
      </c>
      <c r="AL26" s="49">
        <f>AK26/AJ26*100</f>
        <v>0</v>
      </c>
      <c r="AM26" s="49">
        <f>AM28+AM29</f>
        <v>4356.3</v>
      </c>
      <c r="AN26" s="49">
        <f>AN28+AN29</f>
        <v>0</v>
      </c>
      <c r="AO26" s="49">
        <f>AN26/AM26*100</f>
        <v>0</v>
      </c>
      <c r="AP26" s="49">
        <f>AP28+AP29</f>
        <v>5162.8</v>
      </c>
      <c r="AQ26" s="49">
        <f>AQ28+AQ29</f>
        <v>0</v>
      </c>
      <c r="AR26" s="49">
        <f>AQ26/AP26*100</f>
        <v>0</v>
      </c>
      <c r="AS26" s="243" t="s">
        <v>130</v>
      </c>
      <c r="AT26" s="334" t="s">
        <v>172</v>
      </c>
    </row>
    <row r="27" spans="1:46" s="2" customFormat="1" ht="36.75" customHeight="1">
      <c r="A27" s="303"/>
      <c r="B27" s="306"/>
      <c r="C27" s="287"/>
      <c r="D27" s="287"/>
      <c r="E27" s="5" t="s">
        <v>178</v>
      </c>
      <c r="F27" s="32">
        <v>0</v>
      </c>
      <c r="G27" s="32">
        <v>0</v>
      </c>
      <c r="H27" s="32"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244"/>
      <c r="AT27" s="335"/>
    </row>
    <row r="28" spans="1:46" s="2" customFormat="1" ht="30" customHeight="1">
      <c r="A28" s="303"/>
      <c r="B28" s="306"/>
      <c r="C28" s="287"/>
      <c r="D28" s="287"/>
      <c r="E28" s="86" t="s">
        <v>177</v>
      </c>
      <c r="F28" s="32">
        <f>I28+L28+O28+R28+U28+X28+AA28+AD28+AG28+AJ28+AM28+AP28</f>
        <v>813.3</v>
      </c>
      <c r="G28" s="32">
        <f>J28+M28+P28+S28+V28+Y28+AB28+AE28+AH28+AK28+AN28+AQ28</f>
        <v>713.3</v>
      </c>
      <c r="H28" s="32">
        <f t="shared" si="2"/>
        <v>87.704414115332597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713.3</v>
      </c>
      <c r="AB28" s="49">
        <v>713.3</v>
      </c>
      <c r="AC28" s="49">
        <f t="shared" ref="AC28:AC29" si="5">AB28/AA28*100</f>
        <v>100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100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244"/>
      <c r="AT28" s="335"/>
    </row>
    <row r="29" spans="1:46" s="2" customFormat="1" ht="30" customHeight="1">
      <c r="A29" s="303"/>
      <c r="B29" s="306"/>
      <c r="C29" s="287"/>
      <c r="D29" s="288"/>
      <c r="E29" s="86" t="s">
        <v>175</v>
      </c>
      <c r="F29" s="32">
        <f>I29+L29+O29+R29+U29+X29+AA29+AD29+AG29+AJ29+AM29+AP29</f>
        <v>67115.3</v>
      </c>
      <c r="G29" s="32">
        <f>J29+M29+P29+S29+V29+Y29+AB29+AE29+AH29+AK29+AN29+AQ29</f>
        <v>51016</v>
      </c>
      <c r="H29" s="32">
        <f t="shared" si="2"/>
        <v>76.01247405584121</v>
      </c>
      <c r="I29" s="49">
        <v>958.9</v>
      </c>
      <c r="J29" s="49">
        <v>958.9</v>
      </c>
      <c r="K29" s="49">
        <f>J29/I29*100</f>
        <v>100</v>
      </c>
      <c r="L29" s="49">
        <v>7320</v>
      </c>
      <c r="M29" s="49">
        <v>6733.6</v>
      </c>
      <c r="N29" s="49">
        <f>M29/L29*100</f>
        <v>91.989071038251367</v>
      </c>
      <c r="O29" s="49">
        <v>6190.8</v>
      </c>
      <c r="P29" s="49">
        <v>6777.2</v>
      </c>
      <c r="Q29" s="49">
        <f>P29/O29*100</f>
        <v>109.47211991988111</v>
      </c>
      <c r="R29" s="49">
        <v>6686.7</v>
      </c>
      <c r="S29" s="49">
        <v>5641.9</v>
      </c>
      <c r="T29" s="49">
        <f>S29/R29*100</f>
        <v>84.374953265437355</v>
      </c>
      <c r="U29" s="49">
        <v>7668.2</v>
      </c>
      <c r="V29" s="49">
        <v>8713</v>
      </c>
      <c r="W29" s="49">
        <f>V29/U29*100</f>
        <v>113.62510106674317</v>
      </c>
      <c r="X29" s="49">
        <v>8747.4</v>
      </c>
      <c r="Y29" s="49">
        <v>8747.4</v>
      </c>
      <c r="Z29" s="49">
        <f>Y29/X29*100</f>
        <v>100</v>
      </c>
      <c r="AA29" s="49">
        <f>6083.5+15.6</f>
        <v>6099.1</v>
      </c>
      <c r="AB29" s="49">
        <v>4247.5</v>
      </c>
      <c r="AC29" s="49">
        <f t="shared" si="5"/>
        <v>69.641422504959749</v>
      </c>
      <c r="AD29" s="49">
        <v>4583.8</v>
      </c>
      <c r="AE29" s="49">
        <v>4928.5</v>
      </c>
      <c r="AF29" s="49">
        <f t="shared" ref="AF29" si="6">AE29/AD29*100</f>
        <v>107.51996160390942</v>
      </c>
      <c r="AG29" s="49">
        <v>4270.1000000000004</v>
      </c>
      <c r="AH29" s="49">
        <v>4268</v>
      </c>
      <c r="AI29" s="49">
        <f>AH29/AG29*100</f>
        <v>99.950820823868284</v>
      </c>
      <c r="AJ29" s="49">
        <v>5071.2</v>
      </c>
      <c r="AK29" s="49">
        <v>0</v>
      </c>
      <c r="AL29" s="49">
        <v>0</v>
      </c>
      <c r="AM29" s="49">
        <v>4356.3</v>
      </c>
      <c r="AN29" s="49">
        <v>0</v>
      </c>
      <c r="AO29" s="49">
        <v>0</v>
      </c>
      <c r="AP29" s="49">
        <v>5162.8</v>
      </c>
      <c r="AQ29" s="49">
        <v>0</v>
      </c>
      <c r="AR29" s="49">
        <v>0</v>
      </c>
      <c r="AS29" s="245"/>
      <c r="AT29" s="336"/>
    </row>
    <row r="30" spans="1:46" s="2" customFormat="1" ht="39.75" customHeight="1">
      <c r="A30" s="304"/>
      <c r="B30" s="307"/>
      <c r="C30" s="288"/>
      <c r="D30" s="128"/>
      <c r="E30" s="86" t="s">
        <v>176</v>
      </c>
      <c r="F30" s="32">
        <v>0</v>
      </c>
      <c r="G30" s="32">
        <v>0</v>
      </c>
      <c r="H30" s="32">
        <v>0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123"/>
      <c r="AT30" s="131"/>
    </row>
    <row r="31" spans="1:46" s="2" customFormat="1" ht="22.5" customHeight="1">
      <c r="A31" s="302" t="s">
        <v>158</v>
      </c>
      <c r="B31" s="255" t="s">
        <v>157</v>
      </c>
      <c r="C31" s="234" t="s">
        <v>159</v>
      </c>
      <c r="D31" s="308" t="s">
        <v>112</v>
      </c>
      <c r="E31" s="5" t="s">
        <v>31</v>
      </c>
      <c r="F31" s="32">
        <f>F33+F34</f>
        <v>0</v>
      </c>
      <c r="G31" s="32">
        <f>G33+G34</f>
        <v>0</v>
      </c>
      <c r="H31" s="32">
        <v>0</v>
      </c>
      <c r="I31" s="49">
        <f>I33+I34</f>
        <v>0</v>
      </c>
      <c r="J31" s="49">
        <f>J33+J34</f>
        <v>0</v>
      </c>
      <c r="K31" s="49">
        <v>0</v>
      </c>
      <c r="L31" s="49">
        <f>L33+L34</f>
        <v>0</v>
      </c>
      <c r="M31" s="49">
        <f>M33+M34</f>
        <v>0</v>
      </c>
      <c r="N31" s="49">
        <v>0</v>
      </c>
      <c r="O31" s="49">
        <f>O33+O34</f>
        <v>0</v>
      </c>
      <c r="P31" s="49">
        <f>P33+P34</f>
        <v>0</v>
      </c>
      <c r="Q31" s="49">
        <v>0</v>
      </c>
      <c r="R31" s="49">
        <f>R33+R34</f>
        <v>0</v>
      </c>
      <c r="S31" s="49">
        <f>S33+S34</f>
        <v>0</v>
      </c>
      <c r="T31" s="49">
        <v>0</v>
      </c>
      <c r="U31" s="49">
        <f>U33+U34</f>
        <v>0</v>
      </c>
      <c r="V31" s="49">
        <f>V33+V34</f>
        <v>0</v>
      </c>
      <c r="W31" s="49">
        <v>0</v>
      </c>
      <c r="X31" s="49">
        <f>X33+X34</f>
        <v>0</v>
      </c>
      <c r="Y31" s="49">
        <f>Y33+Y34</f>
        <v>0</v>
      </c>
      <c r="Z31" s="49">
        <v>0</v>
      </c>
      <c r="AA31" s="49">
        <f>AA33+AA34</f>
        <v>0</v>
      </c>
      <c r="AB31" s="49">
        <f>AB33+AB34</f>
        <v>0</v>
      </c>
      <c r="AC31" s="49">
        <v>0</v>
      </c>
      <c r="AD31" s="49">
        <f>AD33+AD34</f>
        <v>0</v>
      </c>
      <c r="AE31" s="49">
        <f>AE33+AE34</f>
        <v>0</v>
      </c>
      <c r="AF31" s="49">
        <v>0</v>
      </c>
      <c r="AG31" s="49">
        <f>AG33+AG34</f>
        <v>0</v>
      </c>
      <c r="AH31" s="49">
        <f>AH33+AH34</f>
        <v>0</v>
      </c>
      <c r="AI31" s="49">
        <v>0</v>
      </c>
      <c r="AJ31" s="49">
        <f>AJ33+AJ34</f>
        <v>0</v>
      </c>
      <c r="AK31" s="49">
        <f>AK33+AK34</f>
        <v>0</v>
      </c>
      <c r="AL31" s="49">
        <v>0</v>
      </c>
      <c r="AM31" s="49">
        <f>AM33+AM34</f>
        <v>0</v>
      </c>
      <c r="AN31" s="49">
        <f>AN33+AN34</f>
        <v>0</v>
      </c>
      <c r="AO31" s="49">
        <v>0</v>
      </c>
      <c r="AP31" s="49">
        <f>AP33+AP34</f>
        <v>0</v>
      </c>
      <c r="AQ31" s="49">
        <f>AQ33+AQ34</f>
        <v>0</v>
      </c>
      <c r="AR31" s="49">
        <v>0</v>
      </c>
      <c r="AS31" s="258" t="s">
        <v>148</v>
      </c>
      <c r="AT31" s="243" t="s">
        <v>171</v>
      </c>
    </row>
    <row r="32" spans="1:46" s="2" customFormat="1" ht="36.75" customHeight="1">
      <c r="A32" s="303"/>
      <c r="B32" s="256"/>
      <c r="C32" s="235"/>
      <c r="D32" s="309"/>
      <c r="E32" s="5" t="s">
        <v>178</v>
      </c>
      <c r="F32" s="32">
        <v>0</v>
      </c>
      <c r="G32" s="32">
        <v>0</v>
      </c>
      <c r="H32" s="32">
        <v>0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259"/>
      <c r="AT32" s="244"/>
    </row>
    <row r="33" spans="1:48" s="2" customFormat="1" ht="30" customHeight="1">
      <c r="A33" s="303"/>
      <c r="B33" s="256"/>
      <c r="C33" s="235"/>
      <c r="D33" s="309"/>
      <c r="E33" s="86" t="s">
        <v>177</v>
      </c>
      <c r="F33" s="32">
        <f t="shared" ref="F33:G35" si="7">I33+L33+O33+R33+U33+X33+AA33+AD33+AG33+AJ33+AM33+AP33</f>
        <v>0</v>
      </c>
      <c r="G33" s="32">
        <f t="shared" si="7"/>
        <v>0</v>
      </c>
      <c r="H33" s="32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259"/>
      <c r="AT33" s="244"/>
    </row>
    <row r="34" spans="1:48" s="2" customFormat="1" ht="30" customHeight="1">
      <c r="A34" s="303"/>
      <c r="B34" s="256"/>
      <c r="C34" s="235"/>
      <c r="D34" s="309"/>
      <c r="E34" s="86" t="s">
        <v>175</v>
      </c>
      <c r="F34" s="32">
        <f t="shared" si="7"/>
        <v>0</v>
      </c>
      <c r="G34" s="32">
        <f t="shared" si="7"/>
        <v>0</v>
      </c>
      <c r="H34" s="32"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259"/>
      <c r="AT34" s="244"/>
    </row>
    <row r="35" spans="1:48" s="2" customFormat="1" ht="30" customHeight="1">
      <c r="A35" s="304"/>
      <c r="B35" s="257"/>
      <c r="C35" s="236"/>
      <c r="D35" s="310"/>
      <c r="E35" s="86" t="s">
        <v>100</v>
      </c>
      <c r="F35" s="32">
        <f t="shared" si="7"/>
        <v>150000</v>
      </c>
      <c r="G35" s="32">
        <f t="shared" si="7"/>
        <v>145809.79999999999</v>
      </c>
      <c r="H35" s="32">
        <f t="shared" ref="H35" si="8">G35/F35*100</f>
        <v>97.206533333333326</v>
      </c>
      <c r="I35" s="49"/>
      <c r="J35" s="49"/>
      <c r="K35" s="49"/>
      <c r="L35" s="49"/>
      <c r="M35" s="49"/>
      <c r="N35" s="49"/>
      <c r="O35" s="49">
        <v>60000</v>
      </c>
      <c r="P35" s="49"/>
      <c r="Q35" s="49"/>
      <c r="R35" s="49">
        <v>15000</v>
      </c>
      <c r="S35" s="49">
        <v>60000</v>
      </c>
      <c r="T35" s="49">
        <f>S35/R35*100</f>
        <v>400</v>
      </c>
      <c r="U35" s="49">
        <v>20000</v>
      </c>
      <c r="V35" s="49">
        <v>17134</v>
      </c>
      <c r="W35" s="49">
        <f>V35/U35*100</f>
        <v>85.67</v>
      </c>
      <c r="X35" s="49">
        <v>20000</v>
      </c>
      <c r="Y35" s="49">
        <v>20025.400000000001</v>
      </c>
      <c r="Z35" s="49">
        <f>Y35/X35*100</f>
        <v>100.12700000000001</v>
      </c>
      <c r="AA35" s="49">
        <v>35000</v>
      </c>
      <c r="AB35" s="49">
        <v>20650.400000000001</v>
      </c>
      <c r="AC35" s="49">
        <f>AB35/AA35*100</f>
        <v>59.001142857142867</v>
      </c>
      <c r="AD35" s="49"/>
      <c r="AE35" s="49">
        <v>28000</v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260"/>
      <c r="AT35" s="245"/>
    </row>
    <row r="36" spans="1:48" s="2" customFormat="1" ht="22.5" customHeight="1">
      <c r="A36" s="302" t="s">
        <v>160</v>
      </c>
      <c r="B36" s="337" t="s">
        <v>161</v>
      </c>
      <c r="C36" s="232" t="s">
        <v>170</v>
      </c>
      <c r="D36" s="234" t="s">
        <v>112</v>
      </c>
      <c r="E36" s="5" t="s">
        <v>31</v>
      </c>
      <c r="F36" s="32">
        <f>F38+F39+F40</f>
        <v>0</v>
      </c>
      <c r="G36" s="32">
        <f>G38+G39+G40</f>
        <v>0</v>
      </c>
      <c r="H36" s="32">
        <v>0</v>
      </c>
      <c r="I36" s="49">
        <f>I38+I39+I40</f>
        <v>0</v>
      </c>
      <c r="J36" s="49">
        <f>J38+J39+J40</f>
        <v>0</v>
      </c>
      <c r="K36" s="49">
        <v>0</v>
      </c>
      <c r="L36" s="49">
        <f>L38+L39+L40</f>
        <v>0</v>
      </c>
      <c r="M36" s="49">
        <f>M38+M39+M40</f>
        <v>0</v>
      </c>
      <c r="N36" s="49">
        <v>0</v>
      </c>
      <c r="O36" s="49">
        <f>O38+O39+O40</f>
        <v>0</v>
      </c>
      <c r="P36" s="49">
        <f>P38+P39+P40</f>
        <v>0</v>
      </c>
      <c r="Q36" s="49">
        <v>0</v>
      </c>
      <c r="R36" s="49">
        <f>R38+R39+R40</f>
        <v>0</v>
      </c>
      <c r="S36" s="49">
        <f>S38+S39+S40</f>
        <v>0</v>
      </c>
      <c r="T36" s="49">
        <v>0</v>
      </c>
      <c r="U36" s="49">
        <f>U38+U39+U40</f>
        <v>0</v>
      </c>
      <c r="V36" s="49">
        <f>V38+V39+V40</f>
        <v>0</v>
      </c>
      <c r="W36" s="49">
        <v>0</v>
      </c>
      <c r="X36" s="49">
        <f>X38+X39+X40</f>
        <v>0</v>
      </c>
      <c r="Y36" s="49">
        <f>Y38+Y39+Y40</f>
        <v>0</v>
      </c>
      <c r="Z36" s="49">
        <v>0</v>
      </c>
      <c r="AA36" s="49">
        <f>AA38+AA39+AA40</f>
        <v>0</v>
      </c>
      <c r="AB36" s="49">
        <f>AB38+AB39+AB40</f>
        <v>0</v>
      </c>
      <c r="AC36" s="49">
        <v>0</v>
      </c>
      <c r="AD36" s="49">
        <f>AD38+AD39+AD40</f>
        <v>0</v>
      </c>
      <c r="AE36" s="49">
        <f>AE38+AE39+AE40</f>
        <v>0</v>
      </c>
      <c r="AF36" s="49">
        <v>0</v>
      </c>
      <c r="AG36" s="49">
        <f>AG38+AG39+AG40</f>
        <v>0</v>
      </c>
      <c r="AH36" s="49">
        <f>AH38+AH39+AH40</f>
        <v>0</v>
      </c>
      <c r="AI36" s="49">
        <v>0</v>
      </c>
      <c r="AJ36" s="49">
        <f>AJ38+AJ39+AJ40</f>
        <v>0</v>
      </c>
      <c r="AK36" s="49">
        <f>AK38+AK39+AK40</f>
        <v>0</v>
      </c>
      <c r="AL36" s="49">
        <v>0</v>
      </c>
      <c r="AM36" s="49">
        <f>AM38+AM39+AM40</f>
        <v>0</v>
      </c>
      <c r="AN36" s="49">
        <f>AN38+AN39+AN40</f>
        <v>0</v>
      </c>
      <c r="AO36" s="49">
        <v>0</v>
      </c>
      <c r="AP36" s="49">
        <f>AP38+AP39+AP40</f>
        <v>0</v>
      </c>
      <c r="AQ36" s="49">
        <f>AQ38+AQ39+AQ40</f>
        <v>0</v>
      </c>
      <c r="AR36" s="49">
        <v>0</v>
      </c>
      <c r="AS36" s="258"/>
      <c r="AT36" s="243"/>
    </row>
    <row r="37" spans="1:48" s="2" customFormat="1" ht="34.5" customHeight="1">
      <c r="A37" s="303"/>
      <c r="B37" s="337"/>
      <c r="C37" s="232"/>
      <c r="D37" s="235"/>
      <c r="E37" s="5" t="s">
        <v>178</v>
      </c>
      <c r="F37" s="32">
        <v>0</v>
      </c>
      <c r="G37" s="32">
        <v>0</v>
      </c>
      <c r="H37" s="32">
        <v>0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259"/>
      <c r="AT37" s="244"/>
    </row>
    <row r="38" spans="1:48" s="2" customFormat="1" ht="30" customHeight="1">
      <c r="A38" s="303"/>
      <c r="B38" s="337"/>
      <c r="C38" s="232"/>
      <c r="D38" s="235"/>
      <c r="E38" s="86" t="s">
        <v>177</v>
      </c>
      <c r="F38" s="32">
        <f t="shared" ref="F38:G40" si="9">I38+L38+O38+R38+U38+X38+AA38+AD38+AG38+AJ38+AM38+AP38</f>
        <v>0</v>
      </c>
      <c r="G38" s="32">
        <f t="shared" si="9"/>
        <v>0</v>
      </c>
      <c r="H38" s="32">
        <v>0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259"/>
      <c r="AT38" s="244"/>
    </row>
    <row r="39" spans="1:48" s="2" customFormat="1" ht="30" customHeight="1">
      <c r="A39" s="303"/>
      <c r="B39" s="337"/>
      <c r="C39" s="232"/>
      <c r="D39" s="235"/>
      <c r="E39" s="86" t="s">
        <v>175</v>
      </c>
      <c r="F39" s="32">
        <f t="shared" si="9"/>
        <v>0</v>
      </c>
      <c r="G39" s="32">
        <f t="shared" si="9"/>
        <v>0</v>
      </c>
      <c r="H39" s="32">
        <v>0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259"/>
      <c r="AT39" s="244"/>
    </row>
    <row r="40" spans="1:48" s="2" customFormat="1" ht="30" customHeight="1">
      <c r="A40" s="303"/>
      <c r="B40" s="337"/>
      <c r="C40" s="232"/>
      <c r="D40" s="236"/>
      <c r="E40" s="86" t="s">
        <v>100</v>
      </c>
      <c r="F40" s="32">
        <f t="shared" si="9"/>
        <v>0</v>
      </c>
      <c r="G40" s="32">
        <f t="shared" si="9"/>
        <v>0</v>
      </c>
      <c r="H40" s="32">
        <v>0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260"/>
      <c r="AT40" s="245"/>
    </row>
    <row r="41" spans="1:48" s="2" customFormat="1" ht="36.75" customHeight="1">
      <c r="A41" s="304"/>
      <c r="B41" s="337"/>
      <c r="C41" s="232"/>
      <c r="D41" s="127"/>
      <c r="E41" s="86" t="s">
        <v>176</v>
      </c>
      <c r="F41" s="32">
        <v>0</v>
      </c>
      <c r="G41" s="32">
        <v>0</v>
      </c>
      <c r="H41" s="32">
        <v>0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126"/>
      <c r="AT41" s="124"/>
    </row>
    <row r="42" spans="1:48" s="2" customFormat="1" ht="66" customHeight="1">
      <c r="A42" s="96" t="s">
        <v>164</v>
      </c>
      <c r="B42" s="88" t="s">
        <v>162</v>
      </c>
      <c r="C42" s="97"/>
      <c r="D42" s="98"/>
      <c r="E42" s="89"/>
      <c r="F42" s="28"/>
      <c r="G42" s="28"/>
      <c r="H42" s="28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9"/>
      <c r="AT42" s="90"/>
      <c r="AU42" s="9"/>
      <c r="AV42" s="9"/>
    </row>
    <row r="43" spans="1:48" s="2" customFormat="1" ht="23.25" customHeight="1">
      <c r="A43" s="314" t="s">
        <v>78</v>
      </c>
      <c r="B43" s="223" t="s">
        <v>166</v>
      </c>
      <c r="C43" s="286" t="s">
        <v>59</v>
      </c>
      <c r="D43" s="286" t="s">
        <v>139</v>
      </c>
      <c r="E43" s="226" t="s">
        <v>38</v>
      </c>
      <c r="F43" s="229">
        <v>0</v>
      </c>
      <c r="G43" s="229">
        <v>0</v>
      </c>
      <c r="H43" s="229">
        <v>0</v>
      </c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 t="s">
        <v>174</v>
      </c>
      <c r="AT43" s="232"/>
      <c r="AU43" s="233"/>
      <c r="AV43" s="9"/>
    </row>
    <row r="44" spans="1:48" s="2" customFormat="1" ht="23.25" customHeight="1">
      <c r="A44" s="314"/>
      <c r="B44" s="224"/>
      <c r="C44" s="287"/>
      <c r="D44" s="287"/>
      <c r="E44" s="227"/>
      <c r="F44" s="230"/>
      <c r="G44" s="230"/>
      <c r="H44" s="230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2"/>
      <c r="AU44" s="233"/>
      <c r="AV44" s="9"/>
    </row>
    <row r="45" spans="1:48" s="2" customFormat="1" ht="170.25" customHeight="1">
      <c r="A45" s="314"/>
      <c r="B45" s="225"/>
      <c r="C45" s="288"/>
      <c r="D45" s="288"/>
      <c r="E45" s="228"/>
      <c r="F45" s="231"/>
      <c r="G45" s="231"/>
      <c r="H45" s="231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2"/>
      <c r="AU45" s="233"/>
      <c r="AV45" s="9"/>
    </row>
    <row r="46" spans="1:48" s="2" customFormat="1" ht="37.5" customHeight="1">
      <c r="A46" s="314" t="s">
        <v>165</v>
      </c>
      <c r="B46" s="223" t="s">
        <v>168</v>
      </c>
      <c r="C46" s="286" t="s">
        <v>167</v>
      </c>
      <c r="D46" s="286" t="s">
        <v>139</v>
      </c>
      <c r="E46" s="226" t="s">
        <v>38</v>
      </c>
      <c r="F46" s="229">
        <v>0</v>
      </c>
      <c r="G46" s="229">
        <v>0</v>
      </c>
      <c r="H46" s="229">
        <v>0</v>
      </c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327" t="s">
        <v>173</v>
      </c>
      <c r="AT46" s="207"/>
      <c r="AU46" s="208"/>
      <c r="AV46" s="9"/>
    </row>
    <row r="47" spans="1:48" s="2" customFormat="1" ht="37.5" customHeight="1">
      <c r="A47" s="314"/>
      <c r="B47" s="224"/>
      <c r="C47" s="287"/>
      <c r="D47" s="287"/>
      <c r="E47" s="227"/>
      <c r="F47" s="230"/>
      <c r="G47" s="230"/>
      <c r="H47" s="230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328"/>
      <c r="AT47" s="207"/>
      <c r="AU47" s="208"/>
      <c r="AV47" s="9"/>
    </row>
    <row r="48" spans="1:48" s="2" customFormat="1" ht="29.25" customHeight="1">
      <c r="A48" s="314"/>
      <c r="B48" s="225"/>
      <c r="C48" s="288"/>
      <c r="D48" s="288"/>
      <c r="E48" s="228"/>
      <c r="F48" s="231"/>
      <c r="G48" s="231"/>
      <c r="H48" s="231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329"/>
      <c r="AT48" s="207"/>
      <c r="AU48" s="208"/>
      <c r="AV48" s="9"/>
    </row>
    <row r="49" spans="1:46" s="2" customFormat="1" ht="19.5" customHeight="1">
      <c r="A49" s="315"/>
      <c r="B49" s="318" t="s">
        <v>34</v>
      </c>
      <c r="C49" s="286"/>
      <c r="D49" s="321"/>
      <c r="E49" s="5" t="s">
        <v>31</v>
      </c>
      <c r="F49" s="32">
        <f>F51+F52+F53</f>
        <v>269566.59999999998</v>
      </c>
      <c r="G49" s="32">
        <f>G51+G52+G53+G54</f>
        <v>234092.79999999999</v>
      </c>
      <c r="H49" s="32">
        <f>G49/F49*100</f>
        <v>86.840432011977754</v>
      </c>
      <c r="I49" s="49">
        <f>I51+I52+I53</f>
        <v>1891.8</v>
      </c>
      <c r="J49" s="49">
        <f>J51+J52+J53</f>
        <v>1891.8</v>
      </c>
      <c r="K49" s="78">
        <f>J49/I49*100</f>
        <v>100</v>
      </c>
      <c r="L49" s="49">
        <f>L51+L52+L53</f>
        <v>11950.400000000001</v>
      </c>
      <c r="M49" s="49">
        <f>M51+M52+M53</f>
        <v>11364</v>
      </c>
      <c r="N49" s="78">
        <f>M49/L49*100</f>
        <v>95.093051278618276</v>
      </c>
      <c r="O49" s="49">
        <f>O51+O52+O53</f>
        <v>70195.399999999994</v>
      </c>
      <c r="P49" s="49">
        <f>P51+P52+P53</f>
        <v>10781.8</v>
      </c>
      <c r="Q49" s="78">
        <f>P49/O49*100</f>
        <v>15.359695934491436</v>
      </c>
      <c r="R49" s="49">
        <f>R51+R52+R53</f>
        <v>26244.799999999999</v>
      </c>
      <c r="S49" s="49">
        <f>S51+S52+S53</f>
        <v>74287.3</v>
      </c>
      <c r="T49" s="78">
        <f>S49/R49*100</f>
        <v>283.05531000426754</v>
      </c>
      <c r="U49" s="49">
        <f>U51+U52+U53</f>
        <v>34963.800000000003</v>
      </c>
      <c r="V49" s="49">
        <f>V51+V52+V53</f>
        <v>29055.3</v>
      </c>
      <c r="W49" s="78">
        <f>V49/U49*100</f>
        <v>83.101093130609357</v>
      </c>
      <c r="X49" s="49">
        <f>X51+X52+X53</f>
        <v>32923.4</v>
      </c>
      <c r="Y49" s="49">
        <f>Y51+Y52+Y53</f>
        <v>32948.800000000003</v>
      </c>
      <c r="Z49" s="78">
        <f>Y49/X49*100</f>
        <v>100.07714877564287</v>
      </c>
      <c r="AA49" s="49">
        <f>AA51+AA52+AA53</f>
        <v>46404.7</v>
      </c>
      <c r="AB49" s="49">
        <f>AB51+AB52+AB53</f>
        <v>32249.700000000004</v>
      </c>
      <c r="AC49" s="78">
        <f>AB49/AA49*100</f>
        <v>69.496624264352548</v>
      </c>
      <c r="AD49" s="49">
        <f>AD51+AD52+AD53</f>
        <v>7643.4000000000005</v>
      </c>
      <c r="AE49" s="49">
        <f>AE51+AE52+AE53</f>
        <v>33937.9</v>
      </c>
      <c r="AF49" s="78">
        <f>AE49/AD49*100</f>
        <v>444.01575215218355</v>
      </c>
      <c r="AG49" s="49">
        <f>AG51+AG52+AG53</f>
        <v>7574.2000000000007</v>
      </c>
      <c r="AH49" s="49">
        <f>AH51+AH52+AH53</f>
        <v>7576.1</v>
      </c>
      <c r="AI49" s="78">
        <f>AH49/AG49*100</f>
        <v>100.02508515750839</v>
      </c>
      <c r="AJ49" s="49">
        <f>AJ51+AJ52+AJ53</f>
        <v>9231.5</v>
      </c>
      <c r="AK49" s="49">
        <f>AK51+AK52+AK53</f>
        <v>0</v>
      </c>
      <c r="AL49" s="78">
        <f>AK49/AJ49*100</f>
        <v>0</v>
      </c>
      <c r="AM49" s="49">
        <f>AM51+AM52+AM53</f>
        <v>8175.2000000000007</v>
      </c>
      <c r="AN49" s="49">
        <f>AN51+AN52+AN53</f>
        <v>0</v>
      </c>
      <c r="AO49" s="78">
        <f>AN49/AM49*100</f>
        <v>0</v>
      </c>
      <c r="AP49" s="49">
        <f>AP51+AP52+AP53</f>
        <v>12368</v>
      </c>
      <c r="AQ49" s="49">
        <f>AQ51+AQ52+AQ53</f>
        <v>0</v>
      </c>
      <c r="AR49" s="78">
        <f>AQ49/AP49*100</f>
        <v>0</v>
      </c>
      <c r="AS49" s="324"/>
      <c r="AT49" s="198"/>
    </row>
    <row r="50" spans="1:46" s="2" customFormat="1" ht="36.75" customHeight="1">
      <c r="A50" s="316"/>
      <c r="B50" s="319"/>
      <c r="C50" s="287"/>
      <c r="D50" s="322"/>
      <c r="E50" s="5" t="s">
        <v>178</v>
      </c>
      <c r="F50" s="32">
        <v>0</v>
      </c>
      <c r="G50" s="32">
        <v>0</v>
      </c>
      <c r="H50" s="32">
        <v>0</v>
      </c>
      <c r="I50" s="49"/>
      <c r="J50" s="49"/>
      <c r="K50" s="78"/>
      <c r="L50" s="49"/>
      <c r="M50" s="49"/>
      <c r="N50" s="78"/>
      <c r="O50" s="49"/>
      <c r="P50" s="49"/>
      <c r="Q50" s="78"/>
      <c r="R50" s="49"/>
      <c r="S50" s="49"/>
      <c r="T50" s="78"/>
      <c r="U50" s="49"/>
      <c r="V50" s="49"/>
      <c r="W50" s="78"/>
      <c r="X50" s="49"/>
      <c r="Y50" s="49"/>
      <c r="Z50" s="78"/>
      <c r="AA50" s="49"/>
      <c r="AB50" s="49"/>
      <c r="AC50" s="78"/>
      <c r="AD50" s="49"/>
      <c r="AE50" s="49"/>
      <c r="AF50" s="132"/>
      <c r="AG50" s="49"/>
      <c r="AH50" s="49"/>
      <c r="AI50" s="132"/>
      <c r="AJ50" s="49"/>
      <c r="AK50" s="49"/>
      <c r="AL50" s="78"/>
      <c r="AM50" s="49"/>
      <c r="AN50" s="49"/>
      <c r="AO50" s="78"/>
      <c r="AP50" s="49"/>
      <c r="AQ50" s="49"/>
      <c r="AR50" s="78"/>
      <c r="AS50" s="325"/>
      <c r="AT50" s="199"/>
    </row>
    <row r="51" spans="1:46" s="2" customFormat="1" ht="31.5">
      <c r="A51" s="316"/>
      <c r="B51" s="319"/>
      <c r="C51" s="287"/>
      <c r="D51" s="322"/>
      <c r="E51" s="86" t="s">
        <v>177</v>
      </c>
      <c r="F51" s="32">
        <f>I51+L51+O51+R51+U51+X51+AA51+AD51+AG51+AJ51+AM51+AP51</f>
        <v>2305.6999999999998</v>
      </c>
      <c r="G51" s="32">
        <f t="shared" ref="F51:G54" si="10">J51+M51+P51+S51+V51+Y51+AB51+AE51+AH51+AK51+AN51+AQ51</f>
        <v>1855.6999999999998</v>
      </c>
      <c r="H51" s="32">
        <f>G51/F51*100</f>
        <v>80.48315045322461</v>
      </c>
      <c r="I51" s="78">
        <f>I18+I23+I28+I33+I38</f>
        <v>0</v>
      </c>
      <c r="J51" s="78">
        <f>J18+J23+J28+J33+J38</f>
        <v>0</v>
      </c>
      <c r="K51" s="78">
        <v>0</v>
      </c>
      <c r="L51" s="78">
        <f>L18+L23+L28+L33+L38</f>
        <v>0</v>
      </c>
      <c r="M51" s="78">
        <f>M18+M23+M28+M33+M38</f>
        <v>0</v>
      </c>
      <c r="N51" s="78">
        <v>0</v>
      </c>
      <c r="O51" s="78">
        <f>O18+O23+O28+O33+O38</f>
        <v>264</v>
      </c>
      <c r="P51" s="78">
        <f>P18+P23+P28+P33+P38</f>
        <v>264</v>
      </c>
      <c r="Q51" s="78">
        <f>P51/O51*100</f>
        <v>100</v>
      </c>
      <c r="R51" s="78">
        <f>R18+R23+R28+R33+R38</f>
        <v>0</v>
      </c>
      <c r="S51" s="78">
        <f>S18+S23+S28+S33+S38</f>
        <v>231</v>
      </c>
      <c r="T51" s="78">
        <v>0</v>
      </c>
      <c r="U51" s="78">
        <f>U18+U23+U28+U33+U38</f>
        <v>231</v>
      </c>
      <c r="V51" s="78">
        <f>V18+V23+V28+V33+V38</f>
        <v>0</v>
      </c>
      <c r="W51" s="78">
        <f>V51/U51*100</f>
        <v>0</v>
      </c>
      <c r="X51" s="78">
        <f>X18+X23+X28+X33+X38</f>
        <v>0</v>
      </c>
      <c r="Y51" s="78">
        <f>Y18+Y23+Y28+Y33+Y38</f>
        <v>0</v>
      </c>
      <c r="Z51" s="78">
        <v>0</v>
      </c>
      <c r="AA51" s="78">
        <f>AA18+AA23+AA28+AA33+AA38</f>
        <v>944.59999999999991</v>
      </c>
      <c r="AB51" s="78">
        <f>AB18+AB23+AB28+AB33+AB38</f>
        <v>944.59999999999991</v>
      </c>
      <c r="AC51" s="78">
        <f>AB51/AA51*100</f>
        <v>100</v>
      </c>
      <c r="AD51" s="78">
        <f>AD18+AD23+AD28+AD33+AD38</f>
        <v>137.30000000000001</v>
      </c>
      <c r="AE51" s="78">
        <f>AE18+AE23+AE28+AE33+AE38</f>
        <v>133.30000000000001</v>
      </c>
      <c r="AF51" s="122">
        <f>AE51/AD51*100</f>
        <v>97.086671522214132</v>
      </c>
      <c r="AG51" s="78">
        <f>AG18+AG23+AG28+AG33+AG38</f>
        <v>278.8</v>
      </c>
      <c r="AH51" s="78">
        <f>AH18+AH23+AH28+AH33+AH38</f>
        <v>282.8</v>
      </c>
      <c r="AI51" s="122">
        <f>AH51/AG51*100</f>
        <v>101.43472022955524</v>
      </c>
      <c r="AJ51" s="78">
        <f>AJ18+AJ23+AJ28+AJ33+AJ38</f>
        <v>310</v>
      </c>
      <c r="AK51" s="78">
        <f>AK18+AK23+AK28+AK33+AK38</f>
        <v>0</v>
      </c>
      <c r="AL51" s="78">
        <v>0</v>
      </c>
      <c r="AM51" s="78">
        <f>AM18+AM23+AM28+AM33+AM38</f>
        <v>90</v>
      </c>
      <c r="AN51" s="78">
        <f>AN18+AN23+AN28+AN33+AN38</f>
        <v>0</v>
      </c>
      <c r="AO51" s="78">
        <v>0</v>
      </c>
      <c r="AP51" s="78">
        <f>AP18+AP23+AP28+AP33+AP38</f>
        <v>50</v>
      </c>
      <c r="AQ51" s="78">
        <f>AQ18+AQ23+AQ28+AQ33+AQ38</f>
        <v>0</v>
      </c>
      <c r="AR51" s="78">
        <v>0</v>
      </c>
      <c r="AS51" s="325"/>
      <c r="AT51" s="199"/>
    </row>
    <row r="52" spans="1:46" s="2" customFormat="1" ht="51" customHeight="1">
      <c r="A52" s="316"/>
      <c r="B52" s="319"/>
      <c r="C52" s="287"/>
      <c r="D52" s="322"/>
      <c r="E52" s="86" t="s">
        <v>175</v>
      </c>
      <c r="F52" s="32">
        <f>I52+L52+O52+R52+U52+X52+AA52+AD52+AG52+AJ52+AM52+AP52</f>
        <v>117260.9</v>
      </c>
      <c r="G52" s="32">
        <f>J52+M52+P52+S52+V52+Y52+AB52+AE52+AH52+AK52+AN52+AQ52+0.1</f>
        <v>86427.300000000017</v>
      </c>
      <c r="H52" s="32">
        <f>G52/F52*100</f>
        <v>73.705131036858845</v>
      </c>
      <c r="I52" s="78">
        <f>I19+I24+I29+I34+I39</f>
        <v>1891.8</v>
      </c>
      <c r="J52" s="78">
        <f>J19+J24+J29+J34+J39</f>
        <v>1891.8</v>
      </c>
      <c r="K52" s="78">
        <f>J52/I52*100</f>
        <v>100</v>
      </c>
      <c r="L52" s="78">
        <f>L19+L24+L29+L34+L39</f>
        <v>11950.400000000001</v>
      </c>
      <c r="M52" s="78">
        <f>M19+M24+M29+M34+M39</f>
        <v>11364</v>
      </c>
      <c r="N52" s="78">
        <f>M52/L52*100</f>
        <v>95.093051278618276</v>
      </c>
      <c r="O52" s="78">
        <f>O19+O24+O29+O34+O39</f>
        <v>9931.4</v>
      </c>
      <c r="P52" s="78">
        <f>P19+P24+P29+P34+P39</f>
        <v>10517.8</v>
      </c>
      <c r="Q52" s="78">
        <f>P52/O52*100</f>
        <v>105.90450490363897</v>
      </c>
      <c r="R52" s="78">
        <f>R19+R24+R29+R34+R39</f>
        <v>11244.8</v>
      </c>
      <c r="S52" s="78">
        <f>S19+S24+S29+S34+S39</f>
        <v>14056.3</v>
      </c>
      <c r="T52" s="78">
        <f>S52/R52*100</f>
        <v>125.00266789982926</v>
      </c>
      <c r="U52" s="78">
        <f>U19+U24+U29+U34+U39</f>
        <v>14732.8</v>
      </c>
      <c r="V52" s="78">
        <f>V19+V24+V29+V34+V39</f>
        <v>11921.3</v>
      </c>
      <c r="W52" s="78">
        <f>V52/U52*100</f>
        <v>80.916730017376196</v>
      </c>
      <c r="X52" s="78">
        <f>X19+X24+X29+X34+X39</f>
        <v>12923.4</v>
      </c>
      <c r="Y52" s="78">
        <f>Y19+Y24+Y29+Y34+Y39</f>
        <v>12923.4</v>
      </c>
      <c r="Z52" s="78">
        <f>Y52/X52*100</f>
        <v>100</v>
      </c>
      <c r="AA52" s="78">
        <f>AA19+AA24+AA29+AA34+AA39</f>
        <v>10460.1</v>
      </c>
      <c r="AB52" s="78">
        <f>AB19+AB24+AB29+AB34+AB39</f>
        <v>10654.7</v>
      </c>
      <c r="AC52" s="78">
        <f>AB52/AA52*100</f>
        <v>101.86040286421736</v>
      </c>
      <c r="AD52" s="78">
        <f>AD19+AD24+AD29+AD34+AD39</f>
        <v>7506.1</v>
      </c>
      <c r="AE52" s="78">
        <f>AE19+AE24+AE29+AE34+AE39</f>
        <v>5804.6</v>
      </c>
      <c r="AF52" s="78">
        <f>AE52/AD52*100</f>
        <v>77.331770160269656</v>
      </c>
      <c r="AG52" s="78">
        <f>AG19+AG24+AG29+AG34+AG39</f>
        <v>7295.4000000000005</v>
      </c>
      <c r="AH52" s="78">
        <f>AH19+AH24+AH29+AH34+AH39</f>
        <v>7293.3</v>
      </c>
      <c r="AI52" s="78">
        <f>AH52/AG52*100</f>
        <v>99.971214738054115</v>
      </c>
      <c r="AJ52" s="78">
        <f>AJ19+AJ24+AJ29+AJ34+AJ39</f>
        <v>8921.5</v>
      </c>
      <c r="AK52" s="78">
        <f>AK19+AK24+AK29+AK34+AK39</f>
        <v>0</v>
      </c>
      <c r="AL52" s="78">
        <f>AK52/AJ52*100</f>
        <v>0</v>
      </c>
      <c r="AM52" s="78">
        <f>AM19+AM24+AM29+AM34+AM39</f>
        <v>8085.2000000000007</v>
      </c>
      <c r="AN52" s="78">
        <f>AN19+AN24+AN29+AN34+AN39</f>
        <v>0</v>
      </c>
      <c r="AO52" s="78">
        <f>AN52/AM52*100</f>
        <v>0</v>
      </c>
      <c r="AP52" s="78">
        <f>AP19+AP24+AP29+AP34+AP39</f>
        <v>12318</v>
      </c>
      <c r="AQ52" s="78">
        <f>AQ19+AQ24+AQ29+AQ34+AQ39</f>
        <v>0</v>
      </c>
      <c r="AR52" s="78">
        <f>AQ52/AP52*100</f>
        <v>0</v>
      </c>
      <c r="AS52" s="326"/>
      <c r="AT52" s="200"/>
    </row>
    <row r="53" spans="1:46" s="2" customFormat="1" ht="40.5" customHeight="1">
      <c r="A53" s="316"/>
      <c r="B53" s="319"/>
      <c r="C53" s="287"/>
      <c r="D53" s="322"/>
      <c r="E53" s="86" t="s">
        <v>100</v>
      </c>
      <c r="F53" s="32">
        <f t="shared" si="10"/>
        <v>150000</v>
      </c>
      <c r="G53" s="32">
        <f t="shared" si="10"/>
        <v>145809.79999999999</v>
      </c>
      <c r="H53" s="30">
        <f>G53/F53*100</f>
        <v>97.206533333333326</v>
      </c>
      <c r="I53" s="78">
        <f>I40</f>
        <v>0</v>
      </c>
      <c r="J53" s="78">
        <f>J40</f>
        <v>0</v>
      </c>
      <c r="K53" s="78">
        <v>0</v>
      </c>
      <c r="L53" s="78">
        <f>L40</f>
        <v>0</v>
      </c>
      <c r="M53" s="78">
        <f>M40</f>
        <v>0</v>
      </c>
      <c r="N53" s="78">
        <v>0</v>
      </c>
      <c r="O53" s="78">
        <f>O35</f>
        <v>60000</v>
      </c>
      <c r="P53" s="78">
        <f>P35</f>
        <v>0</v>
      </c>
      <c r="Q53" s="78">
        <v>0</v>
      </c>
      <c r="R53" s="78">
        <f>R35</f>
        <v>15000</v>
      </c>
      <c r="S53" s="78">
        <f>S35</f>
        <v>60000</v>
      </c>
      <c r="T53" s="122">
        <f>S53/R53*100</f>
        <v>400</v>
      </c>
      <c r="U53" s="78">
        <f>U35</f>
        <v>20000</v>
      </c>
      <c r="V53" s="78">
        <f>V35</f>
        <v>17134</v>
      </c>
      <c r="W53" s="122">
        <f>V53/U53*100</f>
        <v>85.67</v>
      </c>
      <c r="X53" s="78">
        <f>X35</f>
        <v>20000</v>
      </c>
      <c r="Y53" s="78">
        <f>Y35</f>
        <v>20025.400000000001</v>
      </c>
      <c r="Z53" s="122">
        <f>Y53/X53*100</f>
        <v>100.12700000000001</v>
      </c>
      <c r="AA53" s="78">
        <f>AA35</f>
        <v>35000</v>
      </c>
      <c r="AB53" s="78">
        <f>AB35</f>
        <v>20650.400000000001</v>
      </c>
      <c r="AC53" s="78">
        <f>AB53/AA53*100</f>
        <v>59.001142857142867</v>
      </c>
      <c r="AD53" s="78">
        <f>AD35</f>
        <v>0</v>
      </c>
      <c r="AE53" s="78">
        <f>AE35</f>
        <v>28000</v>
      </c>
      <c r="AF53" s="78">
        <v>0</v>
      </c>
      <c r="AG53" s="78">
        <f>AG40</f>
        <v>0</v>
      </c>
      <c r="AH53" s="78">
        <f>AH40</f>
        <v>0</v>
      </c>
      <c r="AI53" s="78">
        <v>0</v>
      </c>
      <c r="AJ53" s="78">
        <f>AJ40</f>
        <v>0</v>
      </c>
      <c r="AK53" s="78">
        <f>AK40</f>
        <v>0</v>
      </c>
      <c r="AL53" s="78">
        <v>0</v>
      </c>
      <c r="AM53" s="78">
        <f>AM40</f>
        <v>0</v>
      </c>
      <c r="AN53" s="78">
        <f>AN40</f>
        <v>0</v>
      </c>
      <c r="AO53" s="78">
        <v>0</v>
      </c>
      <c r="AP53" s="78">
        <f>AP40</f>
        <v>0</v>
      </c>
      <c r="AQ53" s="78">
        <f>AQ40</f>
        <v>0</v>
      </c>
      <c r="AR53" s="78">
        <v>0</v>
      </c>
      <c r="AS53" s="100"/>
      <c r="AT53" s="76"/>
    </row>
    <row r="54" spans="1:46" s="2" customFormat="1" ht="89.25" customHeight="1">
      <c r="A54" s="317"/>
      <c r="B54" s="320"/>
      <c r="C54" s="288"/>
      <c r="D54" s="323"/>
      <c r="E54" s="86" t="s">
        <v>176</v>
      </c>
      <c r="F54" s="32">
        <f t="shared" si="10"/>
        <v>0</v>
      </c>
      <c r="G54" s="32">
        <f t="shared" si="10"/>
        <v>0</v>
      </c>
      <c r="H54" s="32">
        <v>0</v>
      </c>
      <c r="I54" s="101"/>
      <c r="J54" s="101"/>
      <c r="K54" s="78">
        <v>0</v>
      </c>
      <c r="L54" s="101"/>
      <c r="M54" s="101"/>
      <c r="N54" s="101"/>
      <c r="O54" s="101"/>
      <c r="P54" s="101"/>
      <c r="Q54" s="101"/>
      <c r="R54" s="101"/>
      <c r="S54" s="78"/>
      <c r="T54" s="101"/>
      <c r="U54" s="101"/>
      <c r="V54" s="101"/>
      <c r="W54" s="101"/>
      <c r="X54" s="101"/>
      <c r="Y54" s="101"/>
      <c r="Z54" s="101"/>
      <c r="AA54" s="101"/>
      <c r="AB54" s="102"/>
      <c r="AC54" s="103"/>
      <c r="AD54" s="103"/>
      <c r="AE54" s="102"/>
      <c r="AF54" s="103"/>
      <c r="AG54" s="103"/>
      <c r="AH54" s="102"/>
      <c r="AI54" s="101"/>
      <c r="AJ54" s="85"/>
      <c r="AK54" s="85"/>
      <c r="AL54" s="85"/>
      <c r="AM54" s="85"/>
      <c r="AN54" s="85"/>
      <c r="AO54" s="85"/>
      <c r="AP54" s="85"/>
      <c r="AQ54" s="85"/>
      <c r="AR54" s="85"/>
      <c r="AS54" s="101"/>
      <c r="AT54" s="84"/>
    </row>
    <row r="55" spans="1:46" s="2" customFormat="1" ht="12.75">
      <c r="B55" s="3"/>
      <c r="C55" s="3"/>
      <c r="D55" s="3"/>
      <c r="I55" s="57"/>
      <c r="AJ55" s="56"/>
      <c r="AK55" s="56"/>
      <c r="AL55" s="56"/>
      <c r="AM55" s="56"/>
      <c r="AN55" s="56"/>
      <c r="AO55" s="56"/>
      <c r="AP55" s="56"/>
      <c r="AQ55" s="56"/>
      <c r="AR55" s="56"/>
    </row>
    <row r="56" spans="1:46" s="2" customFormat="1" ht="15.75">
      <c r="A56" s="40" t="s">
        <v>27</v>
      </c>
      <c r="B56" s="41"/>
      <c r="C56" s="41"/>
      <c r="D56" s="41"/>
      <c r="E56" s="40"/>
      <c r="F56" s="40"/>
      <c r="G56" s="59"/>
      <c r="H56" s="40"/>
      <c r="I56" s="40" t="s">
        <v>94</v>
      </c>
      <c r="J56" s="40"/>
      <c r="K56" s="40"/>
      <c r="L56" s="57"/>
      <c r="M56" s="40"/>
      <c r="O56" s="57"/>
      <c r="R56" s="57"/>
      <c r="U56" s="57"/>
      <c r="X56" s="57"/>
      <c r="AA56" s="57"/>
      <c r="AD56" s="57"/>
      <c r="AF56" s="87"/>
      <c r="AG56" s="57"/>
      <c r="AJ56" s="57"/>
      <c r="AK56" s="57"/>
      <c r="AL56" s="56"/>
      <c r="AM56" s="57"/>
      <c r="AN56" s="56"/>
      <c r="AO56" s="56"/>
      <c r="AP56" s="57"/>
      <c r="AQ56" s="56"/>
      <c r="AR56" s="57"/>
    </row>
    <row r="57" spans="1:46" s="2" customFormat="1" ht="15.75">
      <c r="A57" s="40" t="s">
        <v>28</v>
      </c>
      <c r="B57" s="41"/>
      <c r="C57" s="41"/>
      <c r="D57" s="41"/>
      <c r="E57" s="40"/>
      <c r="F57" s="40"/>
      <c r="G57" s="59"/>
      <c r="H57" s="40"/>
      <c r="I57" s="40" t="s">
        <v>95</v>
      </c>
      <c r="J57" s="40"/>
      <c r="K57" s="40"/>
      <c r="L57" s="40"/>
      <c r="M57" s="59"/>
      <c r="R57" s="44"/>
      <c r="S57" s="44"/>
      <c r="AA57" s="44"/>
      <c r="AB57" s="44"/>
      <c r="AH57" s="44"/>
      <c r="AJ57" s="57"/>
      <c r="AK57" s="56"/>
      <c r="AL57" s="56"/>
      <c r="AM57" s="57"/>
      <c r="AN57" s="56"/>
      <c r="AO57" s="56"/>
      <c r="AP57" s="56"/>
      <c r="AQ57" s="56"/>
      <c r="AR57" s="56"/>
    </row>
    <row r="58" spans="1:46" s="2" customFormat="1" ht="15.75">
      <c r="A58" s="40" t="s">
        <v>52</v>
      </c>
      <c r="B58" s="41"/>
      <c r="C58" s="41"/>
      <c r="D58" s="41"/>
      <c r="E58" s="40"/>
      <c r="F58" s="59"/>
      <c r="G58" s="59"/>
      <c r="H58" s="40"/>
      <c r="I58" s="40" t="s">
        <v>29</v>
      </c>
      <c r="J58" s="40"/>
      <c r="K58" s="40"/>
      <c r="L58" s="40"/>
      <c r="M58" s="59"/>
      <c r="N58" s="44"/>
      <c r="O58" s="44"/>
      <c r="R58" s="44"/>
      <c r="AA58" s="44"/>
      <c r="AJ58" s="57"/>
      <c r="AK58" s="57"/>
      <c r="AL58" s="56"/>
      <c r="AM58" s="56"/>
      <c r="AN58" s="56"/>
      <c r="AO58" s="56"/>
      <c r="AP58" s="56"/>
      <c r="AQ58" s="56"/>
      <c r="AR58" s="56"/>
    </row>
    <row r="59" spans="1:46" s="2" customFormat="1" ht="15.75">
      <c r="A59" s="40" t="s">
        <v>53</v>
      </c>
      <c r="B59" s="41"/>
      <c r="C59" s="41"/>
      <c r="D59" s="41"/>
      <c r="E59" s="40"/>
      <c r="F59" s="40"/>
      <c r="G59" s="40"/>
      <c r="H59" s="40"/>
      <c r="I59" s="40"/>
      <c r="J59" s="40"/>
      <c r="K59" s="40"/>
      <c r="L59" s="40"/>
      <c r="M59" s="40"/>
      <c r="N59" s="77"/>
      <c r="O59" s="44"/>
      <c r="AH59" s="44"/>
      <c r="AJ59" s="56"/>
      <c r="AK59" s="56"/>
      <c r="AL59" s="56"/>
      <c r="AM59" s="57"/>
      <c r="AN59" s="56"/>
      <c r="AO59" s="56"/>
      <c r="AP59" s="56"/>
      <c r="AQ59" s="56"/>
      <c r="AR59" s="56"/>
    </row>
    <row r="60" spans="1:46" s="2" customFormat="1" ht="15.75">
      <c r="A60" s="42"/>
      <c r="B60" s="43"/>
      <c r="C60" s="41" t="s">
        <v>54</v>
      </c>
      <c r="D60" s="41"/>
      <c r="E60" s="40"/>
      <c r="F60" s="40"/>
      <c r="G60" s="40"/>
      <c r="H60" s="40"/>
      <c r="I60" s="42"/>
      <c r="J60" s="42"/>
      <c r="K60" s="42"/>
      <c r="L60" s="42"/>
      <c r="M60" s="59"/>
      <c r="N60" s="44"/>
      <c r="AH60" s="44"/>
      <c r="AJ60" s="56"/>
      <c r="AK60" s="56"/>
      <c r="AL60" s="56"/>
      <c r="AM60" s="56"/>
      <c r="AN60" s="56"/>
      <c r="AO60" s="56"/>
      <c r="AP60" s="56"/>
      <c r="AQ60" s="56"/>
      <c r="AR60" s="56"/>
    </row>
    <row r="61" spans="1:46" s="2" customFormat="1" ht="15.75">
      <c r="A61" s="40" t="s">
        <v>102</v>
      </c>
      <c r="B61" s="41"/>
      <c r="C61" s="41"/>
      <c r="D61" s="41"/>
      <c r="E61" s="40"/>
      <c r="F61" s="40"/>
      <c r="G61" s="40"/>
      <c r="H61" s="40"/>
      <c r="I61" s="40" t="s">
        <v>128</v>
      </c>
      <c r="J61" s="41"/>
      <c r="K61" s="40"/>
      <c r="L61" s="40"/>
      <c r="M61" s="40"/>
      <c r="N61" s="44"/>
      <c r="R61" s="44"/>
      <c r="Y61" s="44"/>
      <c r="AA61" s="44"/>
      <c r="AJ61" s="56"/>
      <c r="AK61" s="56"/>
      <c r="AL61" s="56"/>
      <c r="AM61" s="56"/>
      <c r="AN61" s="56"/>
      <c r="AO61" s="56"/>
      <c r="AP61" s="56"/>
      <c r="AQ61" s="56"/>
      <c r="AR61" s="56"/>
    </row>
    <row r="62" spans="1:46" s="2" customFormat="1" ht="15.75">
      <c r="A62" s="40"/>
      <c r="B62" s="41"/>
      <c r="C62" s="41"/>
      <c r="D62" s="41"/>
      <c r="E62" s="40"/>
      <c r="F62" s="40"/>
      <c r="G62" s="40"/>
      <c r="H62" s="40"/>
      <c r="I62" s="40"/>
      <c r="J62" s="40"/>
      <c r="K62" s="40"/>
      <c r="L62" s="40"/>
      <c r="M62" s="40"/>
      <c r="AJ62" s="56"/>
      <c r="AK62" s="56"/>
      <c r="AL62" s="56"/>
      <c r="AM62" s="56"/>
      <c r="AN62" s="56"/>
      <c r="AO62" s="56"/>
      <c r="AP62" s="56"/>
      <c r="AQ62" s="56"/>
      <c r="AR62" s="56"/>
    </row>
    <row r="63" spans="1:46" s="2" customFormat="1" ht="12.75">
      <c r="A63" s="38"/>
      <c r="B63" s="39"/>
      <c r="C63" s="39"/>
      <c r="D63" s="39"/>
      <c r="E63" s="38"/>
      <c r="F63" s="38"/>
      <c r="G63" s="38"/>
      <c r="H63" s="38"/>
      <c r="I63" s="38"/>
      <c r="J63" s="38"/>
      <c r="K63" s="38"/>
      <c r="L63" s="38"/>
      <c r="M63" s="38"/>
      <c r="AJ63" s="56"/>
      <c r="AK63" s="56"/>
      <c r="AL63" s="56"/>
      <c r="AM63" s="56"/>
      <c r="AN63" s="56"/>
      <c r="AO63" s="56"/>
      <c r="AP63" s="56"/>
      <c r="AQ63" s="56"/>
      <c r="AR63" s="56"/>
    </row>
    <row r="64" spans="1:46" s="2" customFormat="1" ht="12.75">
      <c r="A64" s="38" t="s">
        <v>133</v>
      </c>
      <c r="B64" s="39"/>
      <c r="C64" s="39"/>
      <c r="D64" s="39"/>
      <c r="E64" s="38"/>
      <c r="F64" s="38"/>
      <c r="G64" s="38"/>
      <c r="H64" s="38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</row>
    <row r="65" spans="1:46" s="2" customFormat="1" ht="12.75">
      <c r="A65" s="110" t="s">
        <v>55</v>
      </c>
      <c r="B65" s="39"/>
      <c r="C65" s="39"/>
      <c r="D65" s="39"/>
      <c r="E65" s="38"/>
      <c r="F65" s="38"/>
      <c r="G65" s="38"/>
      <c r="H65" s="38"/>
      <c r="I65" s="38"/>
      <c r="J65" s="38"/>
      <c r="K65" s="38"/>
      <c r="L65" s="38"/>
      <c r="M65" s="38"/>
      <c r="AJ65" s="56"/>
      <c r="AK65" s="56"/>
      <c r="AL65" s="56"/>
      <c r="AM65" s="56"/>
      <c r="AN65" s="56"/>
      <c r="AO65" s="56"/>
      <c r="AP65" s="56"/>
      <c r="AQ65" s="56"/>
      <c r="AR65" s="56"/>
    </row>
    <row r="66" spans="1:46" s="63" customFormat="1" ht="12.75">
      <c r="A66" s="110" t="s">
        <v>29</v>
      </c>
      <c r="B66" s="61"/>
      <c r="C66" s="61"/>
      <c r="D66" s="61"/>
      <c r="E66" s="60"/>
      <c r="F66" s="60"/>
      <c r="G66" s="60"/>
      <c r="H66" s="60"/>
      <c r="I66" s="60"/>
      <c r="J66" s="62"/>
      <c r="K66" s="60"/>
      <c r="L66" s="60"/>
      <c r="M66" s="60"/>
      <c r="R66" s="64"/>
      <c r="AB66" s="64"/>
      <c r="AG66" s="2"/>
      <c r="AJ66" s="56"/>
      <c r="AK66" s="56"/>
      <c r="AL66" s="57"/>
      <c r="AM66" s="56"/>
      <c r="AN66" s="56"/>
      <c r="AO66" s="56"/>
      <c r="AP66" s="56"/>
      <c r="AQ66" s="56"/>
      <c r="AR66" s="56"/>
    </row>
    <row r="67" spans="1:46" s="2" customFormat="1" ht="12.75">
      <c r="A67" s="110" t="s">
        <v>144</v>
      </c>
      <c r="B67" s="39"/>
      <c r="C67" s="39"/>
      <c r="D67" s="39"/>
      <c r="E67" s="38"/>
      <c r="F67" s="38"/>
      <c r="G67" s="38"/>
      <c r="H67" s="38"/>
      <c r="I67" s="38"/>
      <c r="J67" s="38"/>
      <c r="K67" s="38"/>
      <c r="L67" s="38"/>
      <c r="M67" s="38"/>
      <c r="AG67" s="63"/>
      <c r="AJ67" s="56"/>
      <c r="AK67" s="56"/>
      <c r="AL67" s="56"/>
      <c r="AM67" s="56"/>
      <c r="AN67" s="56"/>
      <c r="AO67" s="56"/>
      <c r="AP67" s="56"/>
      <c r="AQ67" s="56"/>
      <c r="AR67" s="56"/>
    </row>
    <row r="68" spans="1:46" s="2" customFormat="1" ht="12.75">
      <c r="A68" s="38" t="s">
        <v>135</v>
      </c>
      <c r="B68" s="39"/>
      <c r="C68" s="39"/>
      <c r="D68" s="39"/>
      <c r="E68" s="38"/>
      <c r="F68" s="38"/>
      <c r="G68" s="38"/>
      <c r="H68" s="38"/>
      <c r="I68" s="38"/>
      <c r="J68" s="38"/>
      <c r="K68" s="38"/>
      <c r="L68" s="38"/>
      <c r="M68" s="38"/>
      <c r="AJ68" s="56"/>
      <c r="AK68" s="56"/>
      <c r="AL68" s="56"/>
      <c r="AM68" s="56"/>
      <c r="AN68" s="56"/>
      <c r="AO68" s="56"/>
      <c r="AP68" s="56"/>
      <c r="AQ68" s="56"/>
      <c r="AR68" s="56"/>
    </row>
    <row r="69" spans="1:46" s="2" customFormat="1" ht="12.75">
      <c r="A69" s="38" t="s">
        <v>53</v>
      </c>
      <c r="B69" s="39"/>
      <c r="C69" s="3"/>
      <c r="D69" s="3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</row>
    <row r="70" spans="1:46" s="2" customFormat="1" ht="12.75">
      <c r="A70" s="38" t="s">
        <v>136</v>
      </c>
      <c r="B70" s="39"/>
      <c r="C70" s="3"/>
      <c r="D70" s="3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</row>
    <row r="71" spans="1:46" s="2" customFormat="1" ht="12.75">
      <c r="B71" s="3"/>
      <c r="C71" s="3"/>
      <c r="D71" s="3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</row>
    <row r="72" spans="1:46" s="2" customFormat="1" ht="12.75">
      <c r="B72" s="3"/>
      <c r="C72" s="3"/>
      <c r="D72" s="3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</row>
    <row r="73" spans="1:46" s="2" customFormat="1" ht="12.75">
      <c r="B73" s="3"/>
      <c r="C73" s="3"/>
      <c r="D73" s="3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</row>
    <row r="74" spans="1:46" s="2" customFormat="1" ht="12.75">
      <c r="B74" s="3"/>
      <c r="C74" s="3"/>
      <c r="D74" s="3"/>
      <c r="AG74" s="44"/>
      <c r="AJ74" s="56"/>
      <c r="AK74" s="56"/>
      <c r="AL74" s="56"/>
      <c r="AM74" s="56"/>
      <c r="AN74" s="56"/>
      <c r="AO74" s="56"/>
      <c r="AP74" s="56"/>
      <c r="AQ74" s="56"/>
      <c r="AR74" s="56"/>
    </row>
    <row r="75" spans="1:46" s="2" customFormat="1" ht="12.75">
      <c r="B75" s="3"/>
      <c r="C75" s="3"/>
      <c r="D75" s="3"/>
      <c r="AJ75" s="56"/>
      <c r="AK75" s="56"/>
      <c r="AL75" s="56"/>
      <c r="AM75" s="56"/>
      <c r="AN75" s="56"/>
      <c r="AO75" s="56"/>
      <c r="AP75" s="56"/>
      <c r="AQ75" s="56"/>
      <c r="AR75" s="56"/>
    </row>
    <row r="76" spans="1:46" s="2" customFormat="1" ht="12.75">
      <c r="B76" s="3"/>
      <c r="C76" s="3"/>
      <c r="D76" s="3"/>
      <c r="AJ76" s="56"/>
      <c r="AK76" s="56"/>
      <c r="AL76" s="56"/>
      <c r="AM76" s="56"/>
      <c r="AN76" s="56"/>
      <c r="AO76" s="56"/>
      <c r="AP76" s="56"/>
      <c r="AQ76" s="56"/>
      <c r="AR76" s="56"/>
    </row>
    <row r="77" spans="1:46" s="2" customFormat="1" ht="12.75">
      <c r="B77" s="3"/>
      <c r="C77" s="3"/>
      <c r="D77" s="3"/>
      <c r="AJ77" s="56"/>
      <c r="AK77" s="56"/>
      <c r="AL77" s="56"/>
      <c r="AM77" s="56"/>
      <c r="AN77" s="56"/>
      <c r="AO77" s="56"/>
      <c r="AP77" s="56"/>
      <c r="AQ77" s="56"/>
      <c r="AR77" s="56"/>
    </row>
    <row r="78" spans="1:46" s="2" customFormat="1" ht="12.75">
      <c r="B78" s="3"/>
      <c r="C78" s="3"/>
      <c r="D78" s="3"/>
      <c r="AJ78" s="56"/>
      <c r="AK78" s="56"/>
      <c r="AL78" s="56"/>
      <c r="AM78" s="56"/>
      <c r="AN78" s="56"/>
      <c r="AO78" s="56"/>
      <c r="AP78" s="56"/>
      <c r="AQ78" s="56"/>
      <c r="AR78" s="56"/>
    </row>
    <row r="79" spans="1:46" s="2" customFormat="1" ht="12.75">
      <c r="B79" s="3"/>
      <c r="C79" s="3"/>
      <c r="D79" s="3"/>
      <c r="AJ79" s="56"/>
      <c r="AK79" s="56"/>
      <c r="AL79" s="56"/>
      <c r="AM79" s="56"/>
      <c r="AN79" s="56"/>
      <c r="AO79" s="56"/>
      <c r="AP79" s="56"/>
      <c r="AQ79" s="56"/>
      <c r="AR79" s="56"/>
    </row>
    <row r="80" spans="1:46" s="2" customFormat="1" ht="12.75">
      <c r="B80" s="3"/>
      <c r="C80" s="3"/>
      <c r="D80" s="3"/>
      <c r="AJ80" s="56"/>
      <c r="AK80" s="56"/>
      <c r="AL80" s="56"/>
      <c r="AM80" s="56"/>
      <c r="AN80" s="56"/>
      <c r="AO80" s="56"/>
      <c r="AP80" s="56"/>
      <c r="AQ80" s="56"/>
      <c r="AR80" s="56"/>
    </row>
    <row r="81" spans="2:44" s="2" customFormat="1" ht="12.75">
      <c r="B81" s="3"/>
      <c r="C81" s="3"/>
      <c r="D81" s="3"/>
      <c r="AJ81" s="56"/>
      <c r="AK81" s="56"/>
      <c r="AL81" s="56"/>
      <c r="AM81" s="56"/>
      <c r="AN81" s="56"/>
      <c r="AO81" s="56"/>
      <c r="AP81" s="56"/>
      <c r="AQ81" s="56"/>
      <c r="AR81" s="56"/>
    </row>
    <row r="82" spans="2:44" s="2" customFormat="1" ht="12.75">
      <c r="B82" s="3"/>
      <c r="C82" s="3"/>
      <c r="D82" s="3"/>
      <c r="AJ82" s="56"/>
      <c r="AK82" s="56"/>
      <c r="AL82" s="56"/>
      <c r="AM82" s="56"/>
      <c r="AN82" s="56"/>
      <c r="AO82" s="56"/>
      <c r="AP82" s="56"/>
      <c r="AQ82" s="56"/>
      <c r="AR82" s="56"/>
    </row>
    <row r="83" spans="2:44" s="2" customFormat="1" ht="12.75">
      <c r="B83" s="3"/>
      <c r="C83" s="3"/>
      <c r="D83" s="3"/>
      <c r="AJ83" s="56"/>
      <c r="AK83" s="56"/>
      <c r="AL83" s="56"/>
      <c r="AM83" s="56"/>
      <c r="AN83" s="56"/>
      <c r="AO83" s="56"/>
      <c r="AP83" s="56"/>
      <c r="AQ83" s="56"/>
      <c r="AR83" s="56"/>
    </row>
    <row r="84" spans="2:44" s="2" customFormat="1" ht="12.75">
      <c r="B84" s="3"/>
      <c r="C84" s="3"/>
      <c r="D84" s="3"/>
      <c r="AJ84" s="56"/>
      <c r="AK84" s="56"/>
      <c r="AL84" s="56"/>
      <c r="AM84" s="56"/>
      <c r="AN84" s="56"/>
      <c r="AO84" s="56"/>
      <c r="AP84" s="56"/>
      <c r="AQ84" s="56"/>
      <c r="AR84" s="56"/>
    </row>
    <row r="85" spans="2:44" s="2" customFormat="1" ht="12.75">
      <c r="B85" s="3"/>
      <c r="C85" s="3"/>
      <c r="D85" s="3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2:44" s="2" customFormat="1" ht="12.75">
      <c r="B86" s="3"/>
      <c r="C86" s="3"/>
      <c r="D86" s="3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2:44" s="2" customFormat="1" ht="12.75">
      <c r="B87" s="3"/>
      <c r="C87" s="3"/>
      <c r="D87" s="3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2:44" s="2" customFormat="1" ht="12.75">
      <c r="B88" s="3"/>
      <c r="C88" s="3"/>
      <c r="D88" s="3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2:44" s="2" customFormat="1" ht="12.75">
      <c r="B89" s="3"/>
      <c r="C89" s="3"/>
      <c r="D89" s="3"/>
      <c r="AJ89" s="56"/>
      <c r="AK89" s="56"/>
      <c r="AL89" s="56"/>
      <c r="AM89" s="56"/>
      <c r="AN89" s="56"/>
      <c r="AO89" s="56"/>
      <c r="AP89" s="56"/>
      <c r="AQ89" s="56"/>
      <c r="AR89" s="56"/>
    </row>
    <row r="90" spans="2:44" s="2" customFormat="1" ht="12.75">
      <c r="B90" s="3"/>
      <c r="C90" s="3"/>
      <c r="D90" s="3"/>
      <c r="AJ90" s="56"/>
      <c r="AK90" s="56"/>
      <c r="AL90" s="56"/>
      <c r="AM90" s="56"/>
      <c r="AN90" s="56"/>
      <c r="AO90" s="56"/>
      <c r="AP90" s="56"/>
      <c r="AQ90" s="56"/>
      <c r="AR90" s="56"/>
    </row>
    <row r="91" spans="2:44" s="2" customFormat="1" ht="12.75">
      <c r="B91" s="3"/>
      <c r="C91" s="3"/>
      <c r="D91" s="3"/>
      <c r="AJ91" s="56"/>
      <c r="AK91" s="56"/>
      <c r="AL91" s="56"/>
      <c r="AM91" s="56"/>
      <c r="AN91" s="56"/>
      <c r="AO91" s="56"/>
      <c r="AP91" s="56"/>
      <c r="AQ91" s="56"/>
      <c r="AR91" s="56"/>
    </row>
    <row r="92" spans="2:44" s="2" customFormat="1" ht="12.75">
      <c r="B92" s="3"/>
      <c r="C92" s="3"/>
      <c r="D92" s="3"/>
      <c r="AJ92" s="56"/>
      <c r="AK92" s="56"/>
      <c r="AL92" s="56"/>
      <c r="AM92" s="56"/>
      <c r="AN92" s="56"/>
      <c r="AO92" s="56"/>
      <c r="AP92" s="56"/>
      <c r="AQ92" s="56"/>
      <c r="AR92" s="56"/>
    </row>
    <row r="93" spans="2:44" s="2" customFormat="1" ht="12.75">
      <c r="B93" s="3"/>
      <c r="C93" s="3"/>
      <c r="D93" s="3"/>
      <c r="AJ93" s="56"/>
      <c r="AK93" s="56"/>
      <c r="AL93" s="56"/>
      <c r="AM93" s="56"/>
      <c r="AN93" s="56"/>
      <c r="AO93" s="56"/>
      <c r="AP93" s="56"/>
      <c r="AQ93" s="56"/>
      <c r="AR93" s="56"/>
    </row>
    <row r="94" spans="2:44" s="2" customFormat="1" ht="12.75">
      <c r="B94" s="3"/>
      <c r="C94" s="3"/>
      <c r="D94" s="3"/>
      <c r="AJ94" s="56"/>
      <c r="AK94" s="56"/>
      <c r="AL94" s="56"/>
      <c r="AM94" s="56"/>
      <c r="AN94" s="56"/>
      <c r="AO94" s="56"/>
      <c r="AP94" s="56"/>
      <c r="AQ94" s="56"/>
      <c r="AR94" s="56"/>
    </row>
    <row r="95" spans="2:44" s="2" customFormat="1" ht="12.75">
      <c r="B95" s="3"/>
      <c r="C95" s="3"/>
      <c r="D95" s="3"/>
      <c r="AJ95" s="56"/>
      <c r="AK95" s="56"/>
      <c r="AL95" s="56"/>
      <c r="AM95" s="56"/>
      <c r="AN95" s="56"/>
      <c r="AO95" s="56"/>
      <c r="AP95" s="56"/>
      <c r="AQ95" s="56"/>
      <c r="AR95" s="56"/>
    </row>
    <row r="96" spans="2:44" s="2" customFormat="1" ht="12.75">
      <c r="B96" s="3"/>
      <c r="C96" s="3"/>
      <c r="D96" s="3"/>
      <c r="AJ96" s="56"/>
      <c r="AK96" s="56"/>
      <c r="AL96" s="56"/>
      <c r="AM96" s="56"/>
      <c r="AN96" s="56"/>
      <c r="AO96" s="56"/>
      <c r="AP96" s="56"/>
      <c r="AQ96" s="56"/>
      <c r="AR96" s="56"/>
    </row>
    <row r="97" spans="2:44" s="2" customFormat="1" ht="12.75">
      <c r="B97" s="3"/>
      <c r="C97" s="3"/>
      <c r="D97" s="3"/>
      <c r="AJ97" s="56"/>
      <c r="AK97" s="56"/>
      <c r="AL97" s="56"/>
      <c r="AM97" s="56"/>
      <c r="AN97" s="56"/>
      <c r="AO97" s="56"/>
      <c r="AP97" s="56"/>
      <c r="AQ97" s="56"/>
      <c r="AR97" s="56"/>
    </row>
    <row r="98" spans="2:44" s="2" customFormat="1" ht="12.75">
      <c r="B98" s="3"/>
      <c r="C98" s="3"/>
      <c r="D98" s="3"/>
      <c r="AJ98" s="56"/>
      <c r="AK98" s="56"/>
      <c r="AL98" s="56"/>
      <c r="AM98" s="56"/>
      <c r="AN98" s="56"/>
      <c r="AO98" s="56"/>
      <c r="AP98" s="56"/>
      <c r="AQ98" s="56"/>
      <c r="AR98" s="56"/>
    </row>
    <row r="99" spans="2:44" s="2" customFormat="1" ht="12.75">
      <c r="B99" s="3"/>
      <c r="C99" s="3"/>
      <c r="D99" s="3"/>
      <c r="AJ99" s="56"/>
      <c r="AK99" s="56"/>
      <c r="AL99" s="56"/>
      <c r="AM99" s="56"/>
      <c r="AN99" s="56"/>
      <c r="AO99" s="56"/>
      <c r="AP99" s="56"/>
      <c r="AQ99" s="56"/>
      <c r="AR99" s="56"/>
    </row>
    <row r="100" spans="2:44" s="2" customFormat="1" ht="12.75">
      <c r="B100" s="3"/>
      <c r="C100" s="3"/>
      <c r="D100" s="3"/>
      <c r="AJ100" s="56"/>
      <c r="AK100" s="56"/>
      <c r="AL100" s="56"/>
      <c r="AM100" s="56"/>
      <c r="AN100" s="56"/>
      <c r="AO100" s="56"/>
      <c r="AP100" s="56"/>
      <c r="AQ100" s="56"/>
      <c r="AR100" s="56"/>
    </row>
    <row r="101" spans="2:44" s="2" customFormat="1" ht="12.75">
      <c r="B101" s="3"/>
      <c r="C101" s="3"/>
      <c r="D101" s="3"/>
      <c r="AJ101" s="56"/>
      <c r="AK101" s="56"/>
      <c r="AL101" s="56"/>
      <c r="AM101" s="56"/>
      <c r="AN101" s="56"/>
      <c r="AO101" s="56"/>
      <c r="AP101" s="56"/>
      <c r="AQ101" s="56"/>
      <c r="AR101" s="56"/>
    </row>
    <row r="102" spans="2:44" s="2" customFormat="1" ht="12.75">
      <c r="B102" s="3"/>
      <c r="C102" s="3"/>
      <c r="D102" s="3"/>
      <c r="AJ102" s="56"/>
      <c r="AK102" s="56"/>
      <c r="AL102" s="56"/>
      <c r="AM102" s="56"/>
      <c r="AN102" s="56"/>
      <c r="AO102" s="56"/>
      <c r="AP102" s="56"/>
      <c r="AQ102" s="56"/>
      <c r="AR102" s="56"/>
    </row>
    <row r="103" spans="2:44" s="2" customFormat="1" ht="12.75">
      <c r="B103" s="3"/>
      <c r="C103" s="3"/>
      <c r="D103" s="3"/>
      <c r="AJ103" s="56"/>
      <c r="AK103" s="56"/>
      <c r="AL103" s="56"/>
      <c r="AM103" s="56"/>
      <c r="AN103" s="56"/>
      <c r="AO103" s="56"/>
      <c r="AP103" s="56"/>
      <c r="AQ103" s="56"/>
      <c r="AR103" s="56"/>
    </row>
    <row r="104" spans="2:44" s="2" customFormat="1" ht="12.75">
      <c r="B104" s="3"/>
      <c r="C104" s="3"/>
      <c r="D104" s="3"/>
      <c r="AJ104" s="56"/>
      <c r="AK104" s="56"/>
      <c r="AL104" s="56"/>
      <c r="AM104" s="56"/>
      <c r="AN104" s="56"/>
      <c r="AO104" s="56"/>
      <c r="AP104" s="56"/>
      <c r="AQ104" s="56"/>
      <c r="AR104" s="56"/>
    </row>
    <row r="105" spans="2:44" s="2" customFormat="1" ht="12.75">
      <c r="B105" s="3"/>
      <c r="C105" s="3"/>
      <c r="D105" s="3"/>
      <c r="AJ105" s="56"/>
      <c r="AK105" s="56"/>
      <c r="AL105" s="56"/>
      <c r="AM105" s="56"/>
      <c r="AN105" s="56"/>
      <c r="AO105" s="56"/>
      <c r="AP105" s="56"/>
      <c r="AQ105" s="56"/>
      <c r="AR105" s="56"/>
    </row>
    <row r="106" spans="2:44" s="2" customFormat="1" ht="12.75">
      <c r="B106" s="3"/>
      <c r="C106" s="3"/>
      <c r="D106" s="3"/>
      <c r="AJ106" s="56"/>
      <c r="AK106" s="56"/>
      <c r="AL106" s="56"/>
      <c r="AM106" s="56"/>
      <c r="AN106" s="56"/>
      <c r="AO106" s="56"/>
      <c r="AP106" s="56"/>
      <c r="AQ106" s="56"/>
      <c r="AR106" s="56"/>
    </row>
    <row r="107" spans="2:44" s="2" customFormat="1" ht="12.75">
      <c r="B107" s="3"/>
      <c r="C107" s="3"/>
      <c r="D107" s="3"/>
      <c r="AJ107" s="56"/>
      <c r="AK107" s="56"/>
      <c r="AL107" s="56"/>
      <c r="AM107" s="56"/>
      <c r="AN107" s="56"/>
      <c r="AO107" s="56"/>
      <c r="AP107" s="56"/>
      <c r="AQ107" s="56"/>
      <c r="AR107" s="56"/>
    </row>
    <row r="108" spans="2:44" s="2" customFormat="1" ht="12.75">
      <c r="B108" s="3"/>
      <c r="C108" s="3"/>
      <c r="D108" s="3"/>
      <c r="AJ108" s="56"/>
      <c r="AK108" s="56"/>
      <c r="AL108" s="56"/>
      <c r="AM108" s="56"/>
      <c r="AN108" s="56"/>
      <c r="AO108" s="56"/>
      <c r="AP108" s="56"/>
      <c r="AQ108" s="56"/>
      <c r="AR108" s="56"/>
    </row>
    <row r="109" spans="2:44" s="2" customFormat="1" ht="12.75">
      <c r="B109" s="3"/>
      <c r="C109" s="3"/>
      <c r="D109" s="3"/>
      <c r="AJ109" s="56"/>
      <c r="AK109" s="56"/>
      <c r="AL109" s="56"/>
      <c r="AM109" s="56"/>
      <c r="AN109" s="56"/>
      <c r="AO109" s="56"/>
      <c r="AP109" s="56"/>
      <c r="AQ109" s="56"/>
      <c r="AR109" s="56"/>
    </row>
    <row r="110" spans="2:44" s="2" customFormat="1" ht="12.75">
      <c r="B110" s="3"/>
      <c r="C110" s="3"/>
      <c r="D110" s="3"/>
      <c r="AJ110" s="56"/>
      <c r="AK110" s="56"/>
      <c r="AL110" s="56"/>
      <c r="AM110" s="56"/>
      <c r="AN110" s="56"/>
      <c r="AO110" s="56"/>
      <c r="AP110" s="56"/>
      <c r="AQ110" s="56"/>
      <c r="AR110" s="56"/>
    </row>
    <row r="111" spans="2:44" s="2" customFormat="1" ht="12.75">
      <c r="B111" s="3"/>
      <c r="C111" s="3"/>
      <c r="D111" s="3"/>
      <c r="AJ111" s="56"/>
      <c r="AK111" s="56"/>
      <c r="AL111" s="56"/>
      <c r="AM111" s="56"/>
      <c r="AN111" s="56"/>
      <c r="AO111" s="56"/>
      <c r="AP111" s="56"/>
      <c r="AQ111" s="56"/>
      <c r="AR111" s="56"/>
    </row>
    <row r="112" spans="2:44" s="2" customFormat="1" ht="12.75">
      <c r="B112" s="3"/>
      <c r="C112" s="3"/>
      <c r="D112" s="3"/>
      <c r="AJ112" s="56"/>
      <c r="AK112" s="56"/>
      <c r="AL112" s="56"/>
      <c r="AM112" s="56"/>
      <c r="AN112" s="56"/>
      <c r="AO112" s="56"/>
      <c r="AP112" s="56"/>
      <c r="AQ112" s="56"/>
      <c r="AR112" s="56"/>
    </row>
    <row r="113" spans="2:44" s="2" customFormat="1" ht="12.75">
      <c r="B113" s="3"/>
      <c r="C113" s="3"/>
      <c r="D113" s="3"/>
      <c r="AJ113" s="56"/>
      <c r="AK113" s="56"/>
      <c r="AL113" s="56"/>
      <c r="AM113" s="56"/>
      <c r="AN113" s="56"/>
      <c r="AO113" s="56"/>
      <c r="AP113" s="56"/>
      <c r="AQ113" s="56"/>
      <c r="AR113" s="56"/>
    </row>
    <row r="114" spans="2:44" s="2" customFormat="1" ht="12.75">
      <c r="B114" s="3"/>
      <c r="C114" s="3"/>
      <c r="D114" s="3"/>
      <c r="AJ114" s="56"/>
      <c r="AK114" s="56"/>
      <c r="AL114" s="56"/>
      <c r="AM114" s="56"/>
      <c r="AN114" s="56"/>
      <c r="AO114" s="56"/>
      <c r="AP114" s="56"/>
      <c r="AQ114" s="56"/>
      <c r="AR114" s="56"/>
    </row>
    <row r="115" spans="2:44" s="2" customFormat="1" ht="12.75">
      <c r="B115" s="3"/>
      <c r="C115" s="3"/>
      <c r="D115" s="3"/>
      <c r="AJ115" s="56"/>
      <c r="AK115" s="56"/>
      <c r="AL115" s="56"/>
      <c r="AM115" s="56"/>
      <c r="AN115" s="56"/>
      <c r="AO115" s="56"/>
      <c r="AP115" s="56"/>
      <c r="AQ115" s="56"/>
      <c r="AR115" s="56"/>
    </row>
    <row r="116" spans="2:44" s="2" customFormat="1" ht="12.75">
      <c r="B116" s="3"/>
      <c r="C116" s="3"/>
      <c r="D116" s="3"/>
      <c r="AJ116" s="56"/>
      <c r="AK116" s="56"/>
      <c r="AL116" s="56"/>
      <c r="AM116" s="56"/>
      <c r="AN116" s="56"/>
      <c r="AO116" s="56"/>
      <c r="AP116" s="56"/>
      <c r="AQ116" s="56"/>
      <c r="AR116" s="56"/>
    </row>
    <row r="117" spans="2:44" s="2" customFormat="1" ht="12.75">
      <c r="B117" s="3"/>
      <c r="C117" s="3"/>
      <c r="D117" s="3"/>
      <c r="AJ117" s="56"/>
      <c r="AK117" s="56"/>
      <c r="AL117" s="56"/>
      <c r="AM117" s="56"/>
      <c r="AN117" s="56"/>
      <c r="AO117" s="56"/>
      <c r="AP117" s="56"/>
      <c r="AQ117" s="56"/>
      <c r="AR117" s="56"/>
    </row>
    <row r="118" spans="2:44" s="2" customFormat="1" ht="12.75">
      <c r="B118" s="3"/>
      <c r="C118" s="3"/>
      <c r="D118" s="3"/>
      <c r="AJ118" s="56"/>
      <c r="AK118" s="56"/>
      <c r="AL118" s="56"/>
      <c r="AM118" s="56"/>
      <c r="AN118" s="56"/>
      <c r="AO118" s="56"/>
      <c r="AP118" s="56"/>
      <c r="AQ118" s="56"/>
      <c r="AR118" s="56"/>
    </row>
    <row r="119" spans="2:44" s="2" customFormat="1" ht="12.75">
      <c r="B119" s="3"/>
      <c r="C119" s="3"/>
      <c r="D119" s="3"/>
      <c r="AJ119" s="56"/>
      <c r="AK119" s="56"/>
      <c r="AL119" s="56"/>
      <c r="AM119" s="56"/>
      <c r="AN119" s="56"/>
      <c r="AO119" s="56"/>
      <c r="AP119" s="56"/>
      <c r="AQ119" s="56"/>
      <c r="AR119" s="56"/>
    </row>
    <row r="120" spans="2:44" s="2" customFormat="1" ht="12.75">
      <c r="B120" s="3"/>
      <c r="C120" s="3"/>
      <c r="D120" s="3"/>
      <c r="AJ120" s="56"/>
      <c r="AK120" s="56"/>
      <c r="AL120" s="56"/>
      <c r="AM120" s="56"/>
      <c r="AN120" s="56"/>
      <c r="AO120" s="56"/>
      <c r="AP120" s="56"/>
      <c r="AQ120" s="56"/>
      <c r="AR120" s="56"/>
    </row>
    <row r="121" spans="2:44" s="2" customFormat="1" ht="12.75">
      <c r="B121" s="3"/>
      <c r="C121" s="3"/>
      <c r="D121" s="3"/>
      <c r="AJ121" s="56"/>
      <c r="AK121" s="56"/>
      <c r="AL121" s="56"/>
      <c r="AM121" s="56"/>
      <c r="AN121" s="56"/>
      <c r="AO121" s="56"/>
      <c r="AP121" s="56"/>
      <c r="AQ121" s="56"/>
      <c r="AR121" s="56"/>
    </row>
    <row r="122" spans="2:44" s="2" customFormat="1" ht="12.75">
      <c r="B122" s="3"/>
      <c r="C122" s="3"/>
      <c r="D122" s="3"/>
      <c r="AJ122" s="56"/>
      <c r="AK122" s="56"/>
      <c r="AL122" s="56"/>
      <c r="AM122" s="56"/>
      <c r="AN122" s="56"/>
      <c r="AO122" s="56"/>
      <c r="AP122" s="56"/>
      <c r="AQ122" s="56"/>
      <c r="AR122" s="56"/>
    </row>
    <row r="123" spans="2:44" s="2" customFormat="1" ht="12.75">
      <c r="B123" s="3"/>
      <c r="C123" s="3"/>
      <c r="D123" s="3"/>
      <c r="AJ123" s="56"/>
      <c r="AK123" s="56"/>
      <c r="AL123" s="56"/>
      <c r="AM123" s="56"/>
      <c r="AN123" s="56"/>
      <c r="AO123" s="56"/>
      <c r="AP123" s="56"/>
      <c r="AQ123" s="56"/>
      <c r="AR123" s="56"/>
    </row>
    <row r="124" spans="2:44" s="2" customFormat="1" ht="12.75">
      <c r="B124" s="3"/>
      <c r="C124" s="3"/>
      <c r="D124" s="3"/>
      <c r="AJ124" s="56"/>
      <c r="AK124" s="56"/>
      <c r="AL124" s="56"/>
      <c r="AM124" s="56"/>
      <c r="AN124" s="56"/>
      <c r="AO124" s="56"/>
      <c r="AP124" s="56"/>
      <c r="AQ124" s="56"/>
      <c r="AR124" s="56"/>
    </row>
    <row r="125" spans="2:44" s="2" customFormat="1" ht="12.75">
      <c r="B125" s="3"/>
      <c r="C125" s="3"/>
      <c r="D125" s="3"/>
      <c r="AJ125" s="56"/>
      <c r="AK125" s="56"/>
      <c r="AL125" s="56"/>
      <c r="AM125" s="56"/>
      <c r="AN125" s="56"/>
      <c r="AO125" s="56"/>
      <c r="AP125" s="56"/>
      <c r="AQ125" s="56"/>
      <c r="AR125" s="56"/>
    </row>
    <row r="126" spans="2:44" s="2" customFormat="1" ht="12.75">
      <c r="B126" s="3"/>
      <c r="C126" s="3"/>
      <c r="D126" s="3"/>
      <c r="AJ126" s="56"/>
      <c r="AK126" s="56"/>
      <c r="AL126" s="56"/>
      <c r="AM126" s="56"/>
      <c r="AN126" s="56"/>
      <c r="AO126" s="56"/>
      <c r="AP126" s="56"/>
      <c r="AQ126" s="56"/>
      <c r="AR126" s="56"/>
    </row>
    <row r="127" spans="2:44" s="2" customFormat="1" ht="12.75">
      <c r="B127" s="3"/>
      <c r="C127" s="3"/>
      <c r="D127" s="3"/>
      <c r="AJ127" s="56"/>
      <c r="AK127" s="56"/>
      <c r="AL127" s="56"/>
      <c r="AM127" s="56"/>
      <c r="AN127" s="56"/>
      <c r="AO127" s="56"/>
      <c r="AP127" s="56"/>
      <c r="AQ127" s="56"/>
      <c r="AR127" s="56"/>
    </row>
    <row r="128" spans="2:44" s="2" customFormat="1" ht="12.75">
      <c r="B128" s="3"/>
      <c r="C128" s="3"/>
      <c r="D128" s="3"/>
      <c r="AJ128" s="56"/>
      <c r="AK128" s="56"/>
      <c r="AL128" s="56"/>
      <c r="AM128" s="56"/>
      <c r="AN128" s="56"/>
      <c r="AO128" s="56"/>
      <c r="AP128" s="56"/>
      <c r="AQ128" s="56"/>
      <c r="AR128" s="56"/>
    </row>
    <row r="129" spans="2:44" s="2" customFormat="1" ht="12.75">
      <c r="B129" s="3"/>
      <c r="C129" s="3"/>
      <c r="D129" s="3"/>
      <c r="AJ129" s="56"/>
      <c r="AK129" s="56"/>
      <c r="AL129" s="56"/>
      <c r="AM129" s="56"/>
      <c r="AN129" s="56"/>
      <c r="AO129" s="56"/>
      <c r="AP129" s="56"/>
      <c r="AQ129" s="56"/>
      <c r="AR129" s="56"/>
    </row>
    <row r="130" spans="2:44" s="2" customFormat="1" ht="12.75">
      <c r="B130" s="3"/>
      <c r="C130" s="3"/>
      <c r="D130" s="3"/>
      <c r="AJ130" s="56"/>
      <c r="AK130" s="56"/>
      <c r="AL130" s="56"/>
      <c r="AM130" s="56"/>
      <c r="AN130" s="56"/>
      <c r="AO130" s="56"/>
      <c r="AP130" s="56"/>
      <c r="AQ130" s="56"/>
      <c r="AR130" s="56"/>
    </row>
    <row r="131" spans="2:44" s="2" customFormat="1" ht="12.75">
      <c r="B131" s="3"/>
      <c r="C131" s="3"/>
      <c r="D131" s="3"/>
      <c r="AJ131" s="56"/>
      <c r="AK131" s="56"/>
      <c r="AL131" s="56"/>
      <c r="AM131" s="56"/>
      <c r="AN131" s="56"/>
      <c r="AO131" s="56"/>
      <c r="AP131" s="56"/>
      <c r="AQ131" s="56"/>
      <c r="AR131" s="56"/>
    </row>
    <row r="132" spans="2:44" s="2" customFormat="1" ht="12.75">
      <c r="B132" s="3"/>
      <c r="C132" s="3"/>
      <c r="D132" s="3"/>
      <c r="AJ132" s="56"/>
      <c r="AK132" s="56"/>
      <c r="AL132" s="56"/>
      <c r="AM132" s="56"/>
      <c r="AN132" s="56"/>
      <c r="AO132" s="56"/>
      <c r="AP132" s="56"/>
      <c r="AQ132" s="56"/>
      <c r="AR132" s="56"/>
    </row>
    <row r="133" spans="2:44" s="2" customFormat="1" ht="12.75">
      <c r="B133" s="3"/>
      <c r="C133" s="3"/>
      <c r="D133" s="3"/>
      <c r="AJ133" s="56"/>
      <c r="AK133" s="56"/>
      <c r="AL133" s="56"/>
      <c r="AM133" s="56"/>
      <c r="AN133" s="56"/>
      <c r="AO133" s="56"/>
      <c r="AP133" s="56"/>
      <c r="AQ133" s="56"/>
      <c r="AR133" s="56"/>
    </row>
    <row r="134" spans="2:44" s="2" customFormat="1" ht="12.75">
      <c r="B134" s="3"/>
      <c r="C134" s="3"/>
      <c r="D134" s="3"/>
      <c r="AJ134" s="56"/>
      <c r="AK134" s="56"/>
      <c r="AL134" s="56"/>
      <c r="AM134" s="56"/>
      <c r="AN134" s="56"/>
      <c r="AO134" s="56"/>
      <c r="AP134" s="56"/>
      <c r="AQ134" s="56"/>
      <c r="AR134" s="56"/>
    </row>
    <row r="135" spans="2:44" s="2" customFormat="1" ht="12.75">
      <c r="B135" s="3"/>
      <c r="C135" s="3"/>
      <c r="D135" s="3"/>
      <c r="AJ135" s="56"/>
      <c r="AK135" s="56"/>
      <c r="AL135" s="56"/>
      <c r="AM135" s="56"/>
      <c r="AN135" s="56"/>
      <c r="AO135" s="56"/>
      <c r="AP135" s="56"/>
      <c r="AQ135" s="56"/>
      <c r="AR135" s="56"/>
    </row>
    <row r="136" spans="2:44" s="2" customFormat="1" ht="12.75">
      <c r="B136" s="3"/>
      <c r="C136" s="3"/>
      <c r="D136" s="3"/>
      <c r="AJ136" s="56"/>
      <c r="AK136" s="56"/>
      <c r="AL136" s="56"/>
      <c r="AM136" s="56"/>
      <c r="AN136" s="56"/>
      <c r="AO136" s="56"/>
      <c r="AP136" s="56"/>
      <c r="AQ136" s="56"/>
      <c r="AR136" s="56"/>
    </row>
    <row r="137" spans="2:44" s="2" customFormat="1" ht="12.75">
      <c r="B137" s="3"/>
      <c r="C137" s="3"/>
      <c r="D137" s="3"/>
      <c r="AJ137" s="56"/>
      <c r="AK137" s="56"/>
      <c r="AL137" s="56"/>
      <c r="AM137" s="56"/>
      <c r="AN137" s="56"/>
      <c r="AO137" s="56"/>
      <c r="AP137" s="56"/>
      <c r="AQ137" s="56"/>
      <c r="AR137" s="56"/>
    </row>
    <row r="138" spans="2:44" s="2" customFormat="1" ht="12.75">
      <c r="B138" s="3"/>
      <c r="C138" s="3"/>
      <c r="D138" s="3"/>
      <c r="AJ138" s="56"/>
      <c r="AK138" s="56"/>
      <c r="AL138" s="56"/>
      <c r="AM138" s="56"/>
      <c r="AN138" s="56"/>
      <c r="AO138" s="56"/>
      <c r="AP138" s="56"/>
      <c r="AQ138" s="56"/>
      <c r="AR138" s="56"/>
    </row>
    <row r="139" spans="2:44" s="2" customFormat="1" ht="12.75">
      <c r="B139" s="3"/>
      <c r="C139" s="3"/>
      <c r="D139" s="3"/>
      <c r="AJ139" s="56"/>
      <c r="AK139" s="56"/>
      <c r="AL139" s="56"/>
      <c r="AM139" s="56"/>
      <c r="AN139" s="56"/>
      <c r="AO139" s="56"/>
      <c r="AP139" s="56"/>
      <c r="AQ139" s="56"/>
      <c r="AR139" s="56"/>
    </row>
    <row r="140" spans="2:44" s="2" customFormat="1" ht="12.75">
      <c r="B140" s="3"/>
      <c r="C140" s="3"/>
      <c r="D140" s="3"/>
      <c r="AJ140" s="56"/>
      <c r="AK140" s="56"/>
      <c r="AL140" s="56"/>
      <c r="AM140" s="56"/>
      <c r="AN140" s="56"/>
      <c r="AO140" s="56"/>
      <c r="AP140" s="56"/>
      <c r="AQ140" s="56"/>
      <c r="AR140" s="56"/>
    </row>
    <row r="141" spans="2:44" s="2" customFormat="1" ht="12.75">
      <c r="B141" s="3"/>
      <c r="C141" s="3"/>
      <c r="D141" s="3"/>
      <c r="AJ141" s="56"/>
      <c r="AK141" s="56"/>
      <c r="AL141" s="56"/>
      <c r="AM141" s="56"/>
      <c r="AN141" s="56"/>
      <c r="AO141" s="56"/>
      <c r="AP141" s="56"/>
      <c r="AQ141" s="56"/>
      <c r="AR141" s="56"/>
    </row>
    <row r="142" spans="2:44" s="2" customFormat="1" ht="12.75">
      <c r="B142" s="3"/>
      <c r="C142" s="3"/>
      <c r="D142" s="3"/>
      <c r="AJ142" s="56"/>
      <c r="AK142" s="56"/>
      <c r="AL142" s="56"/>
      <c r="AM142" s="56"/>
      <c r="AN142" s="56"/>
      <c r="AO142" s="56"/>
      <c r="AP142" s="56"/>
      <c r="AQ142" s="56"/>
      <c r="AR142" s="56"/>
    </row>
    <row r="143" spans="2:44" s="2" customFormat="1" ht="12.75">
      <c r="B143" s="3"/>
      <c r="C143" s="3"/>
      <c r="D143" s="3"/>
      <c r="AJ143" s="56"/>
      <c r="AK143" s="56"/>
      <c r="AL143" s="56"/>
      <c r="AM143" s="56"/>
      <c r="AN143" s="56"/>
      <c r="AO143" s="56"/>
      <c r="AP143" s="56"/>
      <c r="AQ143" s="56"/>
      <c r="AR143" s="56"/>
    </row>
    <row r="144" spans="2:44" s="2" customFormat="1" ht="12.75">
      <c r="B144" s="3"/>
      <c r="C144" s="3"/>
      <c r="D144" s="3"/>
      <c r="AJ144" s="56"/>
      <c r="AK144" s="56"/>
      <c r="AL144" s="56"/>
      <c r="AM144" s="56"/>
      <c r="AN144" s="56"/>
      <c r="AO144" s="56"/>
      <c r="AP144" s="56"/>
      <c r="AQ144" s="56"/>
      <c r="AR144" s="56"/>
    </row>
    <row r="145" spans="2:44" s="2" customFormat="1" ht="12.75">
      <c r="B145" s="3"/>
      <c r="C145" s="3"/>
      <c r="D145" s="3"/>
      <c r="AJ145" s="56"/>
      <c r="AK145" s="56"/>
      <c r="AL145" s="56"/>
      <c r="AM145" s="56"/>
      <c r="AN145" s="56"/>
      <c r="AO145" s="56"/>
      <c r="AP145" s="56"/>
      <c r="AQ145" s="56"/>
      <c r="AR145" s="56"/>
    </row>
    <row r="146" spans="2:44" s="2" customFormat="1" ht="12.75">
      <c r="B146" s="3"/>
      <c r="C146" s="3"/>
      <c r="D146" s="3"/>
      <c r="AJ146" s="56"/>
      <c r="AK146" s="56"/>
      <c r="AL146" s="56"/>
      <c r="AM146" s="56"/>
      <c r="AN146" s="56"/>
      <c r="AO146" s="56"/>
      <c r="AP146" s="56"/>
      <c r="AQ146" s="56"/>
      <c r="AR146" s="56"/>
    </row>
    <row r="147" spans="2:44" s="2" customFormat="1" ht="12.75">
      <c r="B147" s="3"/>
      <c r="C147" s="3"/>
      <c r="D147" s="3"/>
      <c r="AJ147" s="56"/>
      <c r="AK147" s="56"/>
      <c r="AL147" s="56"/>
      <c r="AM147" s="56"/>
      <c r="AN147" s="56"/>
      <c r="AO147" s="56"/>
      <c r="AP147" s="56"/>
      <c r="AQ147" s="56"/>
      <c r="AR147" s="56"/>
    </row>
    <row r="148" spans="2:44" s="2" customFormat="1" ht="12.75">
      <c r="B148" s="3"/>
      <c r="C148" s="3"/>
      <c r="D148" s="3"/>
      <c r="AJ148" s="56"/>
      <c r="AK148" s="56"/>
      <c r="AL148" s="56"/>
      <c r="AM148" s="56"/>
      <c r="AN148" s="56"/>
      <c r="AO148" s="56"/>
      <c r="AP148" s="56"/>
      <c r="AQ148" s="56"/>
      <c r="AR148" s="56"/>
    </row>
    <row r="149" spans="2:44" s="2" customFormat="1" ht="12.75">
      <c r="B149" s="3"/>
      <c r="C149" s="3"/>
      <c r="D149" s="3"/>
      <c r="AJ149" s="56"/>
      <c r="AK149" s="56"/>
      <c r="AL149" s="56"/>
      <c r="AM149" s="56"/>
      <c r="AN149" s="56"/>
      <c r="AO149" s="56"/>
      <c r="AP149" s="56"/>
      <c r="AQ149" s="56"/>
      <c r="AR149" s="56"/>
    </row>
    <row r="150" spans="2:44" s="2" customFormat="1" ht="12.75">
      <c r="B150" s="3"/>
      <c r="C150" s="3"/>
      <c r="D150" s="3"/>
      <c r="AJ150" s="56"/>
      <c r="AK150" s="56"/>
      <c r="AL150" s="56"/>
      <c r="AM150" s="56"/>
      <c r="AN150" s="56"/>
      <c r="AO150" s="56"/>
      <c r="AP150" s="56"/>
      <c r="AQ150" s="56"/>
      <c r="AR150" s="56"/>
    </row>
    <row r="151" spans="2:44" s="2" customFormat="1" ht="12.75">
      <c r="B151" s="3"/>
      <c r="C151" s="3"/>
      <c r="D151" s="3"/>
      <c r="AJ151" s="56"/>
      <c r="AK151" s="56"/>
      <c r="AL151" s="56"/>
      <c r="AM151" s="56"/>
      <c r="AN151" s="56"/>
      <c r="AO151" s="56"/>
      <c r="AP151" s="56"/>
      <c r="AQ151" s="56"/>
      <c r="AR151" s="56"/>
    </row>
    <row r="152" spans="2:44" s="2" customFormat="1" ht="12.75">
      <c r="B152" s="3"/>
      <c r="C152" s="3"/>
      <c r="D152" s="3"/>
      <c r="AJ152" s="56"/>
      <c r="AK152" s="56"/>
      <c r="AL152" s="56"/>
      <c r="AM152" s="56"/>
      <c r="AN152" s="56"/>
      <c r="AO152" s="56"/>
      <c r="AP152" s="56"/>
      <c r="AQ152" s="56"/>
      <c r="AR152" s="56"/>
    </row>
    <row r="153" spans="2:44" s="2" customFormat="1" ht="12.75">
      <c r="B153" s="3"/>
      <c r="C153" s="3"/>
      <c r="D153" s="3"/>
      <c r="AJ153" s="56"/>
      <c r="AK153" s="56"/>
      <c r="AL153" s="56"/>
      <c r="AM153" s="56"/>
      <c r="AN153" s="56"/>
      <c r="AO153" s="56"/>
      <c r="AP153" s="56"/>
      <c r="AQ153" s="56"/>
      <c r="AR153" s="56"/>
    </row>
    <row r="154" spans="2:44" s="2" customFormat="1" ht="12.75">
      <c r="B154" s="3"/>
      <c r="C154" s="3"/>
      <c r="D154" s="3"/>
      <c r="AJ154" s="56"/>
      <c r="AK154" s="56"/>
      <c r="AL154" s="56"/>
      <c r="AM154" s="56"/>
      <c r="AN154" s="56"/>
      <c r="AO154" s="56"/>
      <c r="AP154" s="56"/>
      <c r="AQ154" s="56"/>
      <c r="AR154" s="56"/>
    </row>
    <row r="155" spans="2:44" s="2" customFormat="1" ht="12.75">
      <c r="B155" s="3"/>
      <c r="C155" s="3"/>
      <c r="D155" s="3"/>
      <c r="AJ155" s="56"/>
      <c r="AK155" s="56"/>
      <c r="AL155" s="56"/>
      <c r="AM155" s="56"/>
      <c r="AN155" s="56"/>
      <c r="AO155" s="56"/>
      <c r="AP155" s="56"/>
      <c r="AQ155" s="56"/>
      <c r="AR155" s="56"/>
    </row>
    <row r="156" spans="2:44" s="2" customFormat="1" ht="12.75">
      <c r="B156" s="3"/>
      <c r="C156" s="3"/>
      <c r="D156" s="3"/>
      <c r="AJ156" s="56"/>
      <c r="AK156" s="56"/>
      <c r="AL156" s="56"/>
      <c r="AM156" s="56"/>
      <c r="AN156" s="56"/>
      <c r="AO156" s="56"/>
      <c r="AP156" s="56"/>
      <c r="AQ156" s="56"/>
      <c r="AR156" s="56"/>
    </row>
    <row r="157" spans="2:44" s="2" customFormat="1" ht="12.75">
      <c r="B157" s="3"/>
      <c r="C157" s="3"/>
      <c r="D157" s="3"/>
      <c r="AJ157" s="56"/>
      <c r="AK157" s="56"/>
      <c r="AL157" s="56"/>
      <c r="AM157" s="56"/>
      <c r="AN157" s="56"/>
      <c r="AO157" s="56"/>
      <c r="AP157" s="56"/>
      <c r="AQ157" s="56"/>
      <c r="AR157" s="56"/>
    </row>
    <row r="158" spans="2:44" s="2" customFormat="1" ht="12.75">
      <c r="B158" s="3"/>
      <c r="C158" s="3"/>
      <c r="D158" s="3"/>
      <c r="AJ158" s="56"/>
      <c r="AK158" s="56"/>
      <c r="AL158" s="56"/>
      <c r="AM158" s="56"/>
      <c r="AN158" s="56"/>
      <c r="AO158" s="56"/>
      <c r="AP158" s="56"/>
      <c r="AQ158" s="56"/>
      <c r="AR158" s="56"/>
    </row>
    <row r="159" spans="2:44" s="2" customFormat="1" ht="12.75">
      <c r="B159" s="3"/>
      <c r="C159" s="3"/>
      <c r="D159" s="3"/>
      <c r="AJ159" s="56"/>
      <c r="AK159" s="56"/>
      <c r="AL159" s="56"/>
      <c r="AM159" s="56"/>
      <c r="AN159" s="56"/>
      <c r="AO159" s="56"/>
      <c r="AP159" s="56"/>
      <c r="AQ159" s="56"/>
      <c r="AR159" s="56"/>
    </row>
    <row r="160" spans="2:44" s="2" customFormat="1" ht="12.75">
      <c r="B160" s="3"/>
      <c r="C160" s="3"/>
      <c r="D160" s="3"/>
      <c r="AJ160" s="56"/>
      <c r="AK160" s="56"/>
      <c r="AL160" s="56"/>
      <c r="AM160" s="56"/>
      <c r="AN160" s="56"/>
      <c r="AO160" s="56"/>
      <c r="AP160" s="56"/>
      <c r="AQ160" s="56"/>
      <c r="AR160" s="56"/>
    </row>
    <row r="161" spans="2:44" s="2" customFormat="1" ht="12.75">
      <c r="B161" s="3"/>
      <c r="C161" s="3"/>
      <c r="D161" s="3"/>
      <c r="AJ161" s="56"/>
      <c r="AK161" s="56"/>
      <c r="AL161" s="56"/>
      <c r="AM161" s="56"/>
      <c r="AN161" s="56"/>
      <c r="AO161" s="56"/>
      <c r="AP161" s="56"/>
      <c r="AQ161" s="56"/>
      <c r="AR161" s="56"/>
    </row>
    <row r="162" spans="2:44" s="2" customFormat="1" ht="12.75">
      <c r="B162" s="3"/>
      <c r="C162" s="3"/>
      <c r="D162" s="3"/>
      <c r="AJ162" s="56"/>
      <c r="AK162" s="56"/>
      <c r="AL162" s="56"/>
      <c r="AM162" s="56"/>
      <c r="AN162" s="56"/>
      <c r="AO162" s="56"/>
      <c r="AP162" s="56"/>
      <c r="AQ162" s="56"/>
      <c r="AR162" s="56"/>
    </row>
    <row r="163" spans="2:44" s="2" customFormat="1" ht="12.75">
      <c r="B163" s="3"/>
      <c r="C163" s="3"/>
      <c r="D163" s="3"/>
      <c r="AJ163" s="56"/>
      <c r="AK163" s="56"/>
      <c r="AL163" s="56"/>
      <c r="AM163" s="56"/>
      <c r="AN163" s="56"/>
      <c r="AO163" s="56"/>
      <c r="AP163" s="56"/>
      <c r="AQ163" s="56"/>
      <c r="AR163" s="56"/>
    </row>
    <row r="164" spans="2:44" s="2" customFormat="1" ht="12.75">
      <c r="B164" s="3"/>
      <c r="C164" s="3"/>
      <c r="D164" s="3"/>
      <c r="AJ164" s="56"/>
      <c r="AK164" s="56"/>
      <c r="AL164" s="56"/>
      <c r="AM164" s="56"/>
      <c r="AN164" s="56"/>
      <c r="AO164" s="56"/>
      <c r="AP164" s="56"/>
      <c r="AQ164" s="56"/>
      <c r="AR164" s="56"/>
    </row>
    <row r="165" spans="2:44" s="2" customFormat="1" ht="12.75">
      <c r="B165" s="3"/>
      <c r="C165" s="3"/>
      <c r="D165" s="3"/>
      <c r="AJ165" s="56"/>
      <c r="AK165" s="56"/>
      <c r="AL165" s="56"/>
      <c r="AM165" s="56"/>
      <c r="AN165" s="56"/>
      <c r="AO165" s="56"/>
      <c r="AP165" s="56"/>
      <c r="AQ165" s="56"/>
      <c r="AR165" s="56"/>
    </row>
    <row r="166" spans="2:44" s="2" customFormat="1" ht="12.75">
      <c r="B166" s="3"/>
      <c r="C166" s="3"/>
      <c r="D166" s="3"/>
      <c r="AJ166" s="56"/>
      <c r="AK166" s="56"/>
      <c r="AL166" s="56"/>
      <c r="AM166" s="56"/>
      <c r="AN166" s="56"/>
      <c r="AO166" s="56"/>
      <c r="AP166" s="56"/>
      <c r="AQ166" s="56"/>
      <c r="AR166" s="56"/>
    </row>
    <row r="167" spans="2:44" s="2" customFormat="1" ht="12.75">
      <c r="B167" s="3"/>
      <c r="C167" s="3"/>
      <c r="D167" s="3"/>
      <c r="AJ167" s="56"/>
      <c r="AK167" s="56"/>
      <c r="AL167" s="56"/>
      <c r="AM167" s="56"/>
      <c r="AN167" s="56"/>
      <c r="AO167" s="56"/>
      <c r="AP167" s="56"/>
      <c r="AQ167" s="56"/>
      <c r="AR167" s="56"/>
    </row>
    <row r="168" spans="2:44" s="2" customFormat="1" ht="12.75">
      <c r="B168" s="3"/>
      <c r="C168" s="3"/>
      <c r="D168" s="3"/>
      <c r="AJ168" s="56"/>
      <c r="AK168" s="56"/>
      <c r="AL168" s="56"/>
      <c r="AM168" s="56"/>
      <c r="AN168" s="56"/>
      <c r="AO168" s="56"/>
      <c r="AP168" s="56"/>
      <c r="AQ168" s="56"/>
      <c r="AR168" s="56"/>
    </row>
    <row r="169" spans="2:44" s="2" customFormat="1" ht="12.75">
      <c r="B169" s="3"/>
      <c r="C169" s="3"/>
      <c r="D169" s="3"/>
      <c r="AJ169" s="56"/>
      <c r="AK169" s="56"/>
      <c r="AL169" s="56"/>
      <c r="AM169" s="56"/>
      <c r="AN169" s="56"/>
      <c r="AO169" s="56"/>
      <c r="AP169" s="56"/>
      <c r="AQ169" s="56"/>
      <c r="AR169" s="56"/>
    </row>
    <row r="170" spans="2:44" s="2" customFormat="1" ht="12.75">
      <c r="B170" s="3"/>
      <c r="C170" s="3"/>
      <c r="D170" s="3"/>
      <c r="AJ170" s="56"/>
      <c r="AK170" s="56"/>
      <c r="AL170" s="56"/>
      <c r="AM170" s="56"/>
      <c r="AN170" s="56"/>
      <c r="AO170" s="56"/>
      <c r="AP170" s="56"/>
      <c r="AQ170" s="56"/>
      <c r="AR170" s="56"/>
    </row>
    <row r="171" spans="2:44" s="2" customFormat="1" ht="12.75">
      <c r="B171" s="3"/>
      <c r="C171" s="3"/>
      <c r="D171" s="3"/>
      <c r="AJ171" s="56"/>
      <c r="AK171" s="56"/>
      <c r="AL171" s="56"/>
      <c r="AM171" s="56"/>
      <c r="AN171" s="56"/>
      <c r="AO171" s="56"/>
      <c r="AP171" s="56"/>
      <c r="AQ171" s="56"/>
      <c r="AR171" s="56"/>
    </row>
    <row r="172" spans="2:44" s="2" customFormat="1" ht="12.75">
      <c r="B172" s="3"/>
      <c r="C172" s="3"/>
      <c r="D172" s="3"/>
      <c r="AJ172" s="56"/>
      <c r="AK172" s="56"/>
      <c r="AL172" s="56"/>
      <c r="AM172" s="56"/>
      <c r="AN172" s="56"/>
      <c r="AO172" s="56"/>
      <c r="AP172" s="56"/>
      <c r="AQ172" s="56"/>
      <c r="AR172" s="56"/>
    </row>
    <row r="173" spans="2:44" s="2" customFormat="1" ht="12.75">
      <c r="B173" s="3"/>
      <c r="C173" s="3"/>
      <c r="D173" s="3"/>
      <c r="AJ173" s="56"/>
      <c r="AK173" s="56"/>
      <c r="AL173" s="56"/>
      <c r="AM173" s="56"/>
      <c r="AN173" s="56"/>
      <c r="AO173" s="56"/>
      <c r="AP173" s="56"/>
      <c r="AQ173" s="56"/>
      <c r="AR173" s="56"/>
    </row>
    <row r="174" spans="2:44" s="2" customFormat="1" ht="12.75">
      <c r="B174" s="3"/>
      <c r="C174" s="3"/>
      <c r="D174" s="3"/>
      <c r="AJ174" s="56"/>
      <c r="AK174" s="56"/>
      <c r="AL174" s="56"/>
      <c r="AM174" s="56"/>
      <c r="AN174" s="56"/>
      <c r="AO174" s="56"/>
      <c r="AP174" s="56"/>
      <c r="AQ174" s="56"/>
      <c r="AR174" s="56"/>
    </row>
    <row r="175" spans="2:44" s="2" customFormat="1" ht="12.75">
      <c r="B175" s="3"/>
      <c r="C175" s="3"/>
      <c r="D175" s="3"/>
      <c r="AJ175" s="56"/>
      <c r="AK175" s="56"/>
      <c r="AL175" s="56"/>
      <c r="AM175" s="56"/>
      <c r="AN175" s="56"/>
      <c r="AO175" s="56"/>
      <c r="AP175" s="56"/>
      <c r="AQ175" s="56"/>
      <c r="AR175" s="56"/>
    </row>
    <row r="176" spans="2:44" s="2" customFormat="1" ht="12.75">
      <c r="B176" s="3"/>
      <c r="C176" s="3"/>
      <c r="D176" s="3"/>
      <c r="AJ176" s="56"/>
      <c r="AK176" s="56"/>
      <c r="AL176" s="56"/>
      <c r="AM176" s="56"/>
      <c r="AN176" s="56"/>
      <c r="AO176" s="56"/>
      <c r="AP176" s="56"/>
      <c r="AQ176" s="56"/>
      <c r="AR176" s="56"/>
    </row>
    <row r="177" spans="2:44" s="2" customFormat="1" ht="12.75">
      <c r="B177" s="3"/>
      <c r="C177" s="3"/>
      <c r="D177" s="3"/>
      <c r="AJ177" s="56"/>
      <c r="AK177" s="56"/>
      <c r="AL177" s="56"/>
      <c r="AM177" s="56"/>
      <c r="AN177" s="56"/>
      <c r="AO177" s="56"/>
      <c r="AP177" s="56"/>
      <c r="AQ177" s="56"/>
      <c r="AR177" s="56"/>
    </row>
    <row r="178" spans="2:44" s="2" customFormat="1" ht="12.75">
      <c r="B178" s="3"/>
      <c r="C178" s="3"/>
      <c r="D178" s="3"/>
      <c r="AJ178" s="56"/>
      <c r="AK178" s="56"/>
      <c r="AL178" s="56"/>
      <c r="AM178" s="56"/>
      <c r="AN178" s="56"/>
      <c r="AO178" s="56"/>
      <c r="AP178" s="56"/>
      <c r="AQ178" s="56"/>
      <c r="AR178" s="56"/>
    </row>
    <row r="179" spans="2:44" s="2" customFormat="1" ht="12.75">
      <c r="B179" s="3"/>
      <c r="C179" s="3"/>
      <c r="D179" s="3"/>
      <c r="AJ179" s="56"/>
      <c r="AK179" s="56"/>
      <c r="AL179" s="56"/>
      <c r="AM179" s="56"/>
      <c r="AN179" s="56"/>
      <c r="AO179" s="56"/>
      <c r="AP179" s="56"/>
      <c r="AQ179" s="56"/>
      <c r="AR179" s="56"/>
    </row>
    <row r="180" spans="2:44" s="2" customFormat="1" ht="12.75">
      <c r="B180" s="3"/>
      <c r="C180" s="3"/>
      <c r="D180" s="3"/>
      <c r="AJ180" s="56"/>
      <c r="AK180" s="56"/>
      <c r="AL180" s="56"/>
      <c r="AM180" s="56"/>
      <c r="AN180" s="56"/>
      <c r="AO180" s="56"/>
      <c r="AP180" s="56"/>
      <c r="AQ180" s="56"/>
      <c r="AR180" s="56"/>
    </row>
    <row r="181" spans="2:44" s="2" customFormat="1" ht="12.75">
      <c r="B181" s="3"/>
      <c r="C181" s="3"/>
      <c r="D181" s="3"/>
      <c r="AJ181" s="56"/>
      <c r="AK181" s="56"/>
      <c r="AL181" s="56"/>
      <c r="AM181" s="56"/>
      <c r="AN181" s="56"/>
      <c r="AO181" s="56"/>
      <c r="AP181" s="56"/>
      <c r="AQ181" s="56"/>
      <c r="AR181" s="56"/>
    </row>
    <row r="182" spans="2:44" s="2" customFormat="1" ht="12.75">
      <c r="B182" s="3"/>
      <c r="C182" s="3"/>
      <c r="D182" s="3"/>
      <c r="AJ182" s="56"/>
      <c r="AK182" s="56"/>
      <c r="AL182" s="56"/>
      <c r="AM182" s="56"/>
      <c r="AN182" s="56"/>
      <c r="AO182" s="56"/>
      <c r="AP182" s="56"/>
      <c r="AQ182" s="56"/>
      <c r="AR182" s="56"/>
    </row>
    <row r="183" spans="2:44" s="2" customFormat="1" ht="12.75">
      <c r="B183" s="3"/>
      <c r="C183" s="3"/>
      <c r="D183" s="3"/>
      <c r="AJ183" s="56"/>
      <c r="AK183" s="56"/>
      <c r="AL183" s="56"/>
      <c r="AM183" s="56"/>
      <c r="AN183" s="56"/>
      <c r="AO183" s="56"/>
      <c r="AP183" s="56"/>
      <c r="AQ183" s="56"/>
      <c r="AR183" s="56"/>
    </row>
    <row r="184" spans="2:44" s="2" customFormat="1" ht="12.75">
      <c r="B184" s="3"/>
      <c r="C184" s="3"/>
      <c r="D184" s="3"/>
      <c r="AJ184" s="56"/>
      <c r="AK184" s="56"/>
      <c r="AL184" s="56"/>
      <c r="AM184" s="56"/>
      <c r="AN184" s="56"/>
      <c r="AO184" s="56"/>
      <c r="AP184" s="56"/>
      <c r="AQ184" s="56"/>
      <c r="AR184" s="56"/>
    </row>
    <row r="185" spans="2:44" s="2" customFormat="1" ht="12.75">
      <c r="B185" s="3"/>
      <c r="C185" s="3"/>
      <c r="D185" s="3"/>
      <c r="AJ185" s="56"/>
      <c r="AK185" s="56"/>
      <c r="AL185" s="56"/>
      <c r="AM185" s="56"/>
      <c r="AN185" s="56"/>
      <c r="AO185" s="56"/>
      <c r="AP185" s="56"/>
      <c r="AQ185" s="56"/>
      <c r="AR185" s="56"/>
    </row>
    <row r="186" spans="2:44" s="2" customFormat="1" ht="12.75">
      <c r="B186" s="3"/>
      <c r="C186" s="3"/>
      <c r="D186" s="3"/>
      <c r="AJ186" s="56"/>
      <c r="AK186" s="56"/>
      <c r="AL186" s="56"/>
      <c r="AM186" s="56"/>
      <c r="AN186" s="56"/>
      <c r="AO186" s="56"/>
      <c r="AP186" s="56"/>
      <c r="AQ186" s="56"/>
      <c r="AR186" s="56"/>
    </row>
    <row r="187" spans="2:44" s="2" customFormat="1" ht="12.75">
      <c r="B187" s="3"/>
      <c r="C187" s="3"/>
      <c r="D187" s="3"/>
      <c r="AJ187" s="56"/>
      <c r="AK187" s="56"/>
      <c r="AL187" s="56"/>
      <c r="AM187" s="56"/>
      <c r="AN187" s="56"/>
      <c r="AO187" s="56"/>
      <c r="AP187" s="56"/>
      <c r="AQ187" s="56"/>
      <c r="AR187" s="56"/>
    </row>
    <row r="188" spans="2:44" s="2" customFormat="1" ht="12.75">
      <c r="B188" s="3"/>
      <c r="C188" s="3"/>
      <c r="D188" s="3"/>
      <c r="AJ188" s="56"/>
      <c r="AK188" s="56"/>
      <c r="AL188" s="56"/>
      <c r="AM188" s="56"/>
      <c r="AN188" s="56"/>
      <c r="AO188" s="56"/>
      <c r="AP188" s="56"/>
      <c r="AQ188" s="56"/>
      <c r="AR188" s="56"/>
    </row>
    <row r="189" spans="2:44" s="2" customFormat="1" ht="12.75">
      <c r="B189" s="3"/>
      <c r="C189" s="3"/>
      <c r="D189" s="3"/>
      <c r="AJ189" s="56"/>
      <c r="AK189" s="56"/>
      <c r="AL189" s="56"/>
      <c r="AM189" s="56"/>
      <c r="AN189" s="56"/>
      <c r="AO189" s="56"/>
      <c r="AP189" s="56"/>
      <c r="AQ189" s="56"/>
      <c r="AR189" s="56"/>
    </row>
    <row r="190" spans="2:44">
      <c r="AG190" s="2"/>
    </row>
  </sheetData>
  <mergeCells count="158">
    <mergeCell ref="AR46:AR48"/>
    <mergeCell ref="AS46:AS48"/>
    <mergeCell ref="AT46:AT48"/>
    <mergeCell ref="AU46:AU48"/>
    <mergeCell ref="A49:A54"/>
    <mergeCell ref="B49:B54"/>
    <mergeCell ref="C49:C54"/>
    <mergeCell ref="D49:D54"/>
    <mergeCell ref="AS49:AS52"/>
    <mergeCell ref="AT49:AT52"/>
    <mergeCell ref="AL46:AL48"/>
    <mergeCell ref="AM46:AM48"/>
    <mergeCell ref="AN46:AN48"/>
    <mergeCell ref="AO46:AO48"/>
    <mergeCell ref="AP46:AP48"/>
    <mergeCell ref="AQ46:AQ48"/>
    <mergeCell ref="AF46:AF48"/>
    <mergeCell ref="AG46:AG48"/>
    <mergeCell ref="AH46:AH48"/>
    <mergeCell ref="AI46:AI48"/>
    <mergeCell ref="AJ46:AJ48"/>
    <mergeCell ref="AK46:AK48"/>
    <mergeCell ref="Z46:Z48"/>
    <mergeCell ref="AA46:AA48"/>
    <mergeCell ref="AB46:AB48"/>
    <mergeCell ref="AC46:AC48"/>
    <mergeCell ref="AD46:AD48"/>
    <mergeCell ref="AE46:AE48"/>
    <mergeCell ref="T46:T48"/>
    <mergeCell ref="U46:U48"/>
    <mergeCell ref="V46:V48"/>
    <mergeCell ref="W46:W48"/>
    <mergeCell ref="X46:X48"/>
    <mergeCell ref="Y46:Y48"/>
    <mergeCell ref="N46:N48"/>
    <mergeCell ref="O46:O48"/>
    <mergeCell ref="P46:P48"/>
    <mergeCell ref="Q46:Q48"/>
    <mergeCell ref="R46:R48"/>
    <mergeCell ref="S46:S48"/>
    <mergeCell ref="H46:H48"/>
    <mergeCell ref="I46:I48"/>
    <mergeCell ref="J46:J48"/>
    <mergeCell ref="K46:K48"/>
    <mergeCell ref="L46:L48"/>
    <mergeCell ref="M46:M48"/>
    <mergeCell ref="AS43:AS45"/>
    <mergeCell ref="AT43:AT45"/>
    <mergeCell ref="AU43:AU45"/>
    <mergeCell ref="A46:A48"/>
    <mergeCell ref="B46:B48"/>
    <mergeCell ref="C46:C48"/>
    <mergeCell ref="D46:D48"/>
    <mergeCell ref="E46:E48"/>
    <mergeCell ref="F46:F48"/>
    <mergeCell ref="G46:G48"/>
    <mergeCell ref="AM43:AM45"/>
    <mergeCell ref="AN43:AN45"/>
    <mergeCell ref="AO43:AO45"/>
    <mergeCell ref="AP43:AP45"/>
    <mergeCell ref="AQ43:AQ45"/>
    <mergeCell ref="AR43:AR45"/>
    <mergeCell ref="AG43:AG45"/>
    <mergeCell ref="AH43:AH45"/>
    <mergeCell ref="AI43:AI45"/>
    <mergeCell ref="AJ43:AJ45"/>
    <mergeCell ref="AK43:AK45"/>
    <mergeCell ref="AL43:AL45"/>
    <mergeCell ref="AA43:AA45"/>
    <mergeCell ref="AB43:AB45"/>
    <mergeCell ref="AC43:AC45"/>
    <mergeCell ref="AD43:AD45"/>
    <mergeCell ref="AE43:AE45"/>
    <mergeCell ref="AF43:AF45"/>
    <mergeCell ref="U43:U45"/>
    <mergeCell ref="V43:V45"/>
    <mergeCell ref="W43:W45"/>
    <mergeCell ref="X43:X45"/>
    <mergeCell ref="Y43:Y45"/>
    <mergeCell ref="Z43:Z45"/>
    <mergeCell ref="O43:O45"/>
    <mergeCell ref="P43:P45"/>
    <mergeCell ref="Q43:Q45"/>
    <mergeCell ref="R43:R45"/>
    <mergeCell ref="S43:S45"/>
    <mergeCell ref="T43:T45"/>
    <mergeCell ref="I43:I45"/>
    <mergeCell ref="J43:J45"/>
    <mergeCell ref="K43:K45"/>
    <mergeCell ref="L43:L45"/>
    <mergeCell ref="M43:M45"/>
    <mergeCell ref="N43:N45"/>
    <mergeCell ref="A43:A45"/>
    <mergeCell ref="B43:B45"/>
    <mergeCell ref="C43:C45"/>
    <mergeCell ref="D43:D45"/>
    <mergeCell ref="E43:E45"/>
    <mergeCell ref="F43:F45"/>
    <mergeCell ref="G43:G45"/>
    <mergeCell ref="H43:H45"/>
    <mergeCell ref="D36:D40"/>
    <mergeCell ref="C36:C41"/>
    <mergeCell ref="B36:B41"/>
    <mergeCell ref="A36:A41"/>
    <mergeCell ref="AS36:AS40"/>
    <mergeCell ref="AT36:AT40"/>
    <mergeCell ref="A31:A35"/>
    <mergeCell ref="B31:B35"/>
    <mergeCell ref="C31:C35"/>
    <mergeCell ref="D31:D35"/>
    <mergeCell ref="AS31:AS35"/>
    <mergeCell ref="AT31:AT35"/>
    <mergeCell ref="D26:D29"/>
    <mergeCell ref="AS26:AS29"/>
    <mergeCell ref="AT26:AT29"/>
    <mergeCell ref="C26:C30"/>
    <mergeCell ref="B26:B30"/>
    <mergeCell ref="A26:A30"/>
    <mergeCell ref="AS16:AS19"/>
    <mergeCell ref="AT16:AT19"/>
    <mergeCell ref="D21:D24"/>
    <mergeCell ref="AS21:AS24"/>
    <mergeCell ref="AT21:AT24"/>
    <mergeCell ref="B10:B15"/>
    <mergeCell ref="D10:D14"/>
    <mergeCell ref="D16:D19"/>
    <mergeCell ref="A10:A15"/>
    <mergeCell ref="C14:C15"/>
    <mergeCell ref="B16:B20"/>
    <mergeCell ref="A16:A20"/>
    <mergeCell ref="C16:C20"/>
    <mergeCell ref="C21:C25"/>
    <mergeCell ref="B21:B25"/>
    <mergeCell ref="A21:A25"/>
    <mergeCell ref="AS6:AS8"/>
    <mergeCell ref="AT6:AT8"/>
    <mergeCell ref="I7:K7"/>
    <mergeCell ref="L7:N7"/>
    <mergeCell ref="O7:Q7"/>
    <mergeCell ref="R7:T7"/>
    <mergeCell ref="U7:W7"/>
    <mergeCell ref="X7:Z7"/>
    <mergeCell ref="AA7:AC7"/>
    <mergeCell ref="AD7:AF7"/>
    <mergeCell ref="A2:L2"/>
    <mergeCell ref="A3:L3"/>
    <mergeCell ref="A4:L4"/>
    <mergeCell ref="A6:A8"/>
    <mergeCell ref="B6:B8"/>
    <mergeCell ref="C6:C8"/>
    <mergeCell ref="D6:D8"/>
    <mergeCell ref="E6:E8"/>
    <mergeCell ref="F6:H7"/>
    <mergeCell ref="I6:AR6"/>
    <mergeCell ref="AG7:AI7"/>
    <mergeCell ref="AJ7:AL7"/>
    <mergeCell ref="AM7:AO7"/>
    <mergeCell ref="AP7:AR7"/>
  </mergeCells>
  <pageMargins left="0.59055118110236227" right="0" top="0" bottom="0" header="0.31496062992125984" footer="0.31496062992125984"/>
  <pageSetup paperSize="8" scale="32" fitToHeight="2" orientation="landscape" horizontalDpi="180" verticalDpi="180" r:id="rId1"/>
  <rowBreaks count="1" manualBreakCount="1"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W106"/>
  <sheetViews>
    <sheetView tabSelected="1" view="pageBreakPreview" zoomScale="70" zoomScaleNormal="40" zoomScaleSheetLayoutView="70" workbookViewId="0">
      <pane xSplit="8" ySplit="8" topLeftCell="I9" activePane="bottomRight" state="frozen"/>
      <selection pane="topRight" activeCell="I1" sqref="I1"/>
      <selection pane="bottomLeft" activeCell="A8" sqref="A8"/>
      <selection pane="bottomRight" activeCell="C49" sqref="C49:C54"/>
    </sheetView>
  </sheetViews>
  <sheetFormatPr defaultRowHeight="15"/>
  <cols>
    <col min="1" max="1" width="8" customWidth="1"/>
    <col min="2" max="2" width="56.7109375" customWidth="1"/>
    <col min="3" max="3" width="28" customWidth="1"/>
    <col min="4" max="4" width="9.42578125" hidden="1" customWidth="1"/>
    <col min="5" max="5" width="17.7109375" customWidth="1"/>
    <col min="6" max="8" width="12.140625" customWidth="1"/>
    <col min="9" max="9" width="9.7109375" customWidth="1"/>
    <col min="10" max="10" width="10.5703125" customWidth="1"/>
    <col min="11" max="11" width="9.85546875" customWidth="1"/>
    <col min="12" max="12" width="10.140625" customWidth="1"/>
    <col min="13" max="13" width="13.140625" customWidth="1"/>
    <col min="14" max="14" width="9.7109375" customWidth="1"/>
    <col min="15" max="15" width="10" customWidth="1"/>
    <col min="16" max="16" width="12.42578125" customWidth="1"/>
    <col min="17" max="17" width="9.5703125" customWidth="1"/>
    <col min="18" max="18" width="10" customWidth="1"/>
    <col min="19" max="20" width="10.28515625" customWidth="1"/>
    <col min="21" max="22" width="11.28515625" customWidth="1"/>
    <col min="23" max="23" width="10.42578125" customWidth="1"/>
    <col min="24" max="24" width="12.5703125" customWidth="1"/>
    <col min="25" max="25" width="10.7109375" customWidth="1"/>
    <col min="26" max="26" width="9.42578125" customWidth="1"/>
    <col min="27" max="27" width="12.28515625" customWidth="1"/>
    <col min="28" max="28" width="9.7109375" customWidth="1"/>
    <col min="29" max="29" width="10.5703125" customWidth="1"/>
    <col min="30" max="30" width="9.7109375" customWidth="1"/>
    <col min="31" max="31" width="9.5703125" customWidth="1"/>
    <col min="32" max="32" width="10.140625" customWidth="1"/>
    <col min="33" max="33" width="10" customWidth="1"/>
    <col min="34" max="34" width="10.140625" customWidth="1"/>
    <col min="35" max="35" width="10.42578125" customWidth="1"/>
    <col min="36" max="36" width="10.28515625" style="58" customWidth="1"/>
    <col min="37" max="37" width="11" style="58" customWidth="1"/>
    <col min="38" max="38" width="12" style="58" customWidth="1"/>
    <col min="39" max="39" width="10.28515625" style="58" customWidth="1"/>
    <col min="40" max="40" width="10.42578125" style="58" customWidth="1"/>
    <col min="41" max="41" width="10.7109375" style="58" customWidth="1"/>
    <col min="42" max="42" width="11.42578125" style="58" customWidth="1"/>
    <col min="43" max="43" width="10.5703125" style="58" customWidth="1"/>
    <col min="44" max="44" width="11.28515625" style="58" customWidth="1"/>
    <col min="45" max="45" width="88.140625" customWidth="1"/>
    <col min="46" max="46" width="29.5703125" customWidth="1"/>
    <col min="47" max="48" width="11.85546875" customWidth="1"/>
  </cols>
  <sheetData>
    <row r="2" spans="1:48" ht="18.75">
      <c r="A2" s="275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12"/>
      <c r="N2" s="11"/>
      <c r="O2" s="12"/>
      <c r="P2" s="11"/>
      <c r="Q2" s="11"/>
      <c r="R2" s="11"/>
      <c r="S2" s="11"/>
      <c r="T2" s="11"/>
      <c r="U2" s="12"/>
      <c r="V2" s="11"/>
      <c r="W2" s="12"/>
      <c r="X2" s="12"/>
      <c r="Y2" s="12"/>
      <c r="Z2" s="12"/>
      <c r="AA2" s="11"/>
      <c r="AB2" s="11"/>
      <c r="AC2" s="11"/>
      <c r="AD2" s="12"/>
      <c r="AE2" s="11"/>
      <c r="AF2" s="11"/>
      <c r="AG2" s="11"/>
      <c r="AH2" s="11"/>
      <c r="AI2" s="11"/>
      <c r="AJ2" s="51"/>
      <c r="AK2" s="51"/>
      <c r="AL2" s="52"/>
      <c r="AM2" s="52"/>
      <c r="AN2" s="52"/>
      <c r="AO2" s="51"/>
      <c r="AP2" s="51"/>
      <c r="AQ2" s="51"/>
      <c r="AR2" s="51"/>
      <c r="AS2" s="11"/>
      <c r="AT2" s="11"/>
      <c r="AU2" s="11"/>
    </row>
    <row r="3" spans="1:48" ht="18.75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12"/>
      <c r="N3" s="12"/>
      <c r="O3" s="12"/>
      <c r="P3" s="12"/>
      <c r="Q3" s="11"/>
      <c r="R3" s="12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116"/>
      <c r="AK3" s="116"/>
      <c r="AL3" s="116"/>
      <c r="AM3" s="116"/>
      <c r="AN3" s="116"/>
      <c r="AO3" s="116"/>
      <c r="AP3" s="116"/>
      <c r="AQ3" s="116"/>
      <c r="AR3" s="117"/>
      <c r="AS3" s="11"/>
      <c r="AT3" s="11"/>
      <c r="AU3" s="11"/>
    </row>
    <row r="4" spans="1:48" ht="18.75">
      <c r="A4" s="275" t="s">
        <v>179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12"/>
      <c r="N4" s="12"/>
      <c r="O4" s="12"/>
      <c r="P4" s="12"/>
      <c r="Q4" s="11"/>
      <c r="R4" s="12"/>
      <c r="S4" s="59"/>
      <c r="T4" s="59"/>
      <c r="U4" s="59"/>
      <c r="V4" s="59"/>
      <c r="W4" s="40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116"/>
      <c r="AK4" s="116"/>
      <c r="AL4" s="116"/>
      <c r="AM4" s="116"/>
      <c r="AN4" s="116"/>
      <c r="AO4" s="116"/>
      <c r="AP4" s="116"/>
      <c r="AQ4" s="116"/>
      <c r="AR4" s="117"/>
      <c r="AS4" s="11"/>
      <c r="AT4" s="11"/>
      <c r="AU4" s="11"/>
    </row>
    <row r="5" spans="1:48" ht="18.7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2"/>
      <c r="N5" s="12"/>
      <c r="O5" s="12"/>
      <c r="P5" s="12"/>
      <c r="Q5" s="11"/>
      <c r="R5" s="12"/>
      <c r="S5" s="11"/>
      <c r="T5" s="12"/>
      <c r="U5" s="12"/>
      <c r="V5" s="12"/>
      <c r="W5" s="11"/>
      <c r="X5" s="11"/>
      <c r="Y5" s="12"/>
      <c r="Z5" s="11"/>
      <c r="AA5" s="12"/>
      <c r="AB5" s="12"/>
      <c r="AC5" s="12"/>
      <c r="AD5" s="12"/>
      <c r="AE5" s="12"/>
      <c r="AF5" s="12"/>
      <c r="AG5" s="12"/>
      <c r="AH5" s="11"/>
      <c r="AI5" s="11"/>
      <c r="AJ5" s="52"/>
      <c r="AK5" s="52"/>
      <c r="AL5" s="52"/>
      <c r="AM5" s="52"/>
      <c r="AN5" s="52"/>
      <c r="AO5" s="52"/>
      <c r="AP5" s="51"/>
      <c r="AQ5" s="51"/>
      <c r="AR5" s="51"/>
      <c r="AS5" s="11"/>
      <c r="AT5" s="11"/>
      <c r="AU5" s="11"/>
    </row>
    <row r="6" spans="1:48" ht="32.25" customHeight="1">
      <c r="A6" s="271" t="s">
        <v>2</v>
      </c>
      <c r="B6" s="271" t="s">
        <v>235</v>
      </c>
      <c r="C6" s="271" t="s">
        <v>236</v>
      </c>
      <c r="D6" s="271" t="s">
        <v>5</v>
      </c>
      <c r="E6" s="271" t="s">
        <v>6</v>
      </c>
      <c r="F6" s="274" t="s">
        <v>237</v>
      </c>
      <c r="G6" s="274"/>
      <c r="H6" s="274"/>
      <c r="I6" s="271" t="s">
        <v>11</v>
      </c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61" t="s">
        <v>24</v>
      </c>
      <c r="AT6" s="271" t="s">
        <v>25</v>
      </c>
      <c r="AU6" s="178"/>
    </row>
    <row r="7" spans="1:48">
      <c r="A7" s="271"/>
      <c r="B7" s="271"/>
      <c r="C7" s="271"/>
      <c r="D7" s="271"/>
      <c r="E7" s="271"/>
      <c r="F7" s="274"/>
      <c r="G7" s="274"/>
      <c r="H7" s="274"/>
      <c r="I7" s="271" t="s">
        <v>12</v>
      </c>
      <c r="J7" s="271"/>
      <c r="K7" s="271"/>
      <c r="L7" s="271" t="s">
        <v>13</v>
      </c>
      <c r="M7" s="271"/>
      <c r="N7" s="271"/>
      <c r="O7" s="271" t="s">
        <v>14</v>
      </c>
      <c r="P7" s="271"/>
      <c r="Q7" s="271"/>
      <c r="R7" s="271" t="s">
        <v>15</v>
      </c>
      <c r="S7" s="271"/>
      <c r="T7" s="271"/>
      <c r="U7" s="271" t="s">
        <v>16</v>
      </c>
      <c r="V7" s="271"/>
      <c r="W7" s="271"/>
      <c r="X7" s="271" t="s">
        <v>17</v>
      </c>
      <c r="Y7" s="271"/>
      <c r="Z7" s="271"/>
      <c r="AA7" s="271" t="s">
        <v>18</v>
      </c>
      <c r="AB7" s="271"/>
      <c r="AC7" s="271"/>
      <c r="AD7" s="271" t="s">
        <v>19</v>
      </c>
      <c r="AE7" s="271"/>
      <c r="AF7" s="271"/>
      <c r="AG7" s="271" t="s">
        <v>20</v>
      </c>
      <c r="AH7" s="271"/>
      <c r="AI7" s="271"/>
      <c r="AJ7" s="272" t="s">
        <v>21</v>
      </c>
      <c r="AK7" s="272"/>
      <c r="AL7" s="272"/>
      <c r="AM7" s="272" t="s">
        <v>22</v>
      </c>
      <c r="AN7" s="272"/>
      <c r="AO7" s="272"/>
      <c r="AP7" s="272" t="s">
        <v>23</v>
      </c>
      <c r="AQ7" s="272"/>
      <c r="AR7" s="272"/>
      <c r="AS7" s="261"/>
      <c r="AT7" s="271"/>
      <c r="AU7" s="178"/>
    </row>
    <row r="8" spans="1:48" ht="30" customHeight="1">
      <c r="A8" s="271"/>
      <c r="B8" s="271"/>
      <c r="C8" s="271"/>
      <c r="D8" s="271"/>
      <c r="E8" s="271"/>
      <c r="F8" s="134" t="s">
        <v>8</v>
      </c>
      <c r="G8" s="134" t="s">
        <v>9</v>
      </c>
      <c r="H8" s="15" t="s">
        <v>10</v>
      </c>
      <c r="I8" s="13" t="s">
        <v>8</v>
      </c>
      <c r="J8" s="13" t="s">
        <v>9</v>
      </c>
      <c r="K8" s="14" t="s">
        <v>10</v>
      </c>
      <c r="L8" s="13" t="s">
        <v>8</v>
      </c>
      <c r="M8" s="13" t="s">
        <v>9</v>
      </c>
      <c r="N8" s="14" t="s">
        <v>10</v>
      </c>
      <c r="O8" s="13" t="s">
        <v>8</v>
      </c>
      <c r="P8" s="13" t="s">
        <v>9</v>
      </c>
      <c r="Q8" s="14" t="s">
        <v>10</v>
      </c>
      <c r="R8" s="13" t="s">
        <v>8</v>
      </c>
      <c r="S8" s="13" t="s">
        <v>9</v>
      </c>
      <c r="T8" s="14" t="s">
        <v>10</v>
      </c>
      <c r="U8" s="13" t="s">
        <v>8</v>
      </c>
      <c r="V8" s="13" t="s">
        <v>9</v>
      </c>
      <c r="W8" s="14" t="s">
        <v>10</v>
      </c>
      <c r="X8" s="13" t="s">
        <v>8</v>
      </c>
      <c r="Y8" s="13" t="s">
        <v>9</v>
      </c>
      <c r="Z8" s="14" t="s">
        <v>10</v>
      </c>
      <c r="AA8" s="13" t="s">
        <v>8</v>
      </c>
      <c r="AB8" s="13" t="s">
        <v>9</v>
      </c>
      <c r="AC8" s="14" t="s">
        <v>10</v>
      </c>
      <c r="AD8" s="13" t="s">
        <v>8</v>
      </c>
      <c r="AE8" s="13" t="s">
        <v>9</v>
      </c>
      <c r="AF8" s="14" t="s">
        <v>10</v>
      </c>
      <c r="AG8" s="13" t="s">
        <v>8</v>
      </c>
      <c r="AH8" s="13" t="s">
        <v>9</v>
      </c>
      <c r="AI8" s="14" t="s">
        <v>10</v>
      </c>
      <c r="AJ8" s="53" t="s">
        <v>8</v>
      </c>
      <c r="AK8" s="53" t="s">
        <v>9</v>
      </c>
      <c r="AL8" s="54" t="s">
        <v>10</v>
      </c>
      <c r="AM8" s="53" t="s">
        <v>8</v>
      </c>
      <c r="AN8" s="53" t="s">
        <v>9</v>
      </c>
      <c r="AO8" s="54" t="s">
        <v>10</v>
      </c>
      <c r="AP8" s="53" t="s">
        <v>8</v>
      </c>
      <c r="AQ8" s="53" t="s">
        <v>9</v>
      </c>
      <c r="AR8" s="54" t="s">
        <v>10</v>
      </c>
      <c r="AS8" s="261"/>
      <c r="AT8" s="271"/>
      <c r="AU8" s="178"/>
    </row>
    <row r="9" spans="1:48" s="1" customFormat="1">
      <c r="A9" s="133">
        <v>1</v>
      </c>
      <c r="B9" s="133">
        <v>2</v>
      </c>
      <c r="C9" s="133">
        <v>3</v>
      </c>
      <c r="D9" s="133">
        <v>4</v>
      </c>
      <c r="E9" s="133">
        <v>4</v>
      </c>
      <c r="F9" s="134">
        <v>5</v>
      </c>
      <c r="G9" s="134">
        <v>6</v>
      </c>
      <c r="H9" s="15" t="s">
        <v>238</v>
      </c>
      <c r="I9" s="133">
        <v>8</v>
      </c>
      <c r="J9" s="133">
        <v>9</v>
      </c>
      <c r="K9" s="133">
        <v>10</v>
      </c>
      <c r="L9" s="133">
        <v>11</v>
      </c>
      <c r="M9" s="133">
        <v>12</v>
      </c>
      <c r="N9" s="133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6">
        <v>32</v>
      </c>
      <c r="AH9" s="16">
        <v>33</v>
      </c>
      <c r="AI9" s="16">
        <v>34</v>
      </c>
      <c r="AJ9" s="55">
        <v>35</v>
      </c>
      <c r="AK9" s="55">
        <v>36</v>
      </c>
      <c r="AL9" s="55">
        <v>37</v>
      </c>
      <c r="AM9" s="55">
        <v>38</v>
      </c>
      <c r="AN9" s="55">
        <v>39</v>
      </c>
      <c r="AO9" s="55">
        <v>40</v>
      </c>
      <c r="AP9" s="55">
        <v>41</v>
      </c>
      <c r="AQ9" s="55">
        <v>42</v>
      </c>
      <c r="AR9" s="55">
        <v>43</v>
      </c>
      <c r="AS9" s="16">
        <v>44</v>
      </c>
      <c r="AT9" s="16">
        <v>45</v>
      </c>
      <c r="AU9" s="179"/>
    </row>
    <row r="10" spans="1:48" s="63" customFormat="1" ht="30.75" customHeight="1">
      <c r="A10" s="332" t="s">
        <v>151</v>
      </c>
      <c r="B10" s="330" t="s">
        <v>163</v>
      </c>
      <c r="C10" s="81"/>
      <c r="D10" s="268"/>
      <c r="E10" s="20" t="s">
        <v>31</v>
      </c>
      <c r="F10" s="30">
        <f>F12+F13+F14+F15</f>
        <v>273013.59999999998</v>
      </c>
      <c r="G10" s="30">
        <f t="shared" ref="G10:AQ10" si="0">G12+G13+G14+G15</f>
        <v>273013.10000000003</v>
      </c>
      <c r="H10" s="30">
        <f>G10/F10*100</f>
        <v>99.999816858940378</v>
      </c>
      <c r="I10" s="30">
        <f t="shared" si="0"/>
        <v>1891.8</v>
      </c>
      <c r="J10" s="30">
        <f t="shared" si="0"/>
        <v>1891.8</v>
      </c>
      <c r="K10" s="30">
        <f>J10/I10*100</f>
        <v>100</v>
      </c>
      <c r="L10" s="30">
        <f t="shared" si="0"/>
        <v>11950.400000000001</v>
      </c>
      <c r="M10" s="30">
        <f t="shared" si="0"/>
        <v>11364</v>
      </c>
      <c r="N10" s="30">
        <f>M10/L10*100</f>
        <v>95.093051278618276</v>
      </c>
      <c r="O10" s="30">
        <f t="shared" si="0"/>
        <v>70195.399999999994</v>
      </c>
      <c r="P10" s="30">
        <f t="shared" si="0"/>
        <v>10781.8</v>
      </c>
      <c r="Q10" s="30">
        <f>P10/O10*100</f>
        <v>15.359695934491436</v>
      </c>
      <c r="R10" s="30">
        <f t="shared" si="0"/>
        <v>26244.799999999999</v>
      </c>
      <c r="S10" s="30">
        <f t="shared" si="0"/>
        <v>74287.3</v>
      </c>
      <c r="T10" s="118">
        <f>S10/R10*100</f>
        <v>283.05531000426754</v>
      </c>
      <c r="U10" s="30">
        <f t="shared" si="0"/>
        <v>34963.800000000003</v>
      </c>
      <c r="V10" s="30">
        <f t="shared" si="0"/>
        <v>29055.3</v>
      </c>
      <c r="W10" s="118">
        <f>V10/U10*100</f>
        <v>83.101093130609357</v>
      </c>
      <c r="X10" s="30">
        <f t="shared" si="0"/>
        <v>32923.4</v>
      </c>
      <c r="Y10" s="30">
        <f t="shared" si="0"/>
        <v>32948.800000000003</v>
      </c>
      <c r="Z10" s="118">
        <f>Y10/X10*100</f>
        <v>100.07714877564287</v>
      </c>
      <c r="AA10" s="30">
        <f t="shared" si="0"/>
        <v>46404.7</v>
      </c>
      <c r="AB10" s="30">
        <f t="shared" si="0"/>
        <v>32249.700000000004</v>
      </c>
      <c r="AC10" s="118">
        <f>AB10/AA10*100</f>
        <v>69.496624264352548</v>
      </c>
      <c r="AD10" s="30">
        <f t="shared" si="0"/>
        <v>7643.4000000000005</v>
      </c>
      <c r="AE10" s="30">
        <f t="shared" si="0"/>
        <v>33937.9</v>
      </c>
      <c r="AF10" s="118">
        <f>AE10/AD10*100</f>
        <v>444.01575215218355</v>
      </c>
      <c r="AG10" s="30">
        <f t="shared" si="0"/>
        <v>7574.2000000000007</v>
      </c>
      <c r="AH10" s="30">
        <f t="shared" si="0"/>
        <v>7576.1</v>
      </c>
      <c r="AI10" s="118">
        <f>AH10/AG10*100</f>
        <v>100.02508515750839</v>
      </c>
      <c r="AJ10" s="30">
        <f t="shared" si="0"/>
        <v>9231.4</v>
      </c>
      <c r="AK10" s="30">
        <f>AK12+AK13+AK14+AK15</f>
        <v>12027.4</v>
      </c>
      <c r="AL10" s="118">
        <f>AK10/AJ10*100</f>
        <v>130.28793032476113</v>
      </c>
      <c r="AM10" s="30">
        <f t="shared" si="0"/>
        <v>8175.2000000000007</v>
      </c>
      <c r="AN10" s="30">
        <f t="shared" si="0"/>
        <v>9646.1</v>
      </c>
      <c r="AO10" s="118">
        <f>AN10/AM10*100</f>
        <v>117.99222037381347</v>
      </c>
      <c r="AP10" s="30">
        <f t="shared" si="0"/>
        <v>15815.1</v>
      </c>
      <c r="AQ10" s="30">
        <f t="shared" si="0"/>
        <v>17246.900000000001</v>
      </c>
      <c r="AR10" s="118">
        <f>AQ10/AP10*100</f>
        <v>109.05337304221916</v>
      </c>
      <c r="AS10" s="22"/>
      <c r="AT10" s="22"/>
      <c r="AU10" s="189"/>
      <c r="AV10" s="185"/>
    </row>
    <row r="11" spans="1:48" s="63" customFormat="1" ht="30.75" customHeight="1">
      <c r="A11" s="281"/>
      <c r="B11" s="331"/>
      <c r="C11" s="82"/>
      <c r="D11" s="269"/>
      <c r="E11" s="20" t="s">
        <v>178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22"/>
      <c r="AT11" s="22"/>
      <c r="AU11" s="190"/>
    </row>
    <row r="12" spans="1:48" s="63" customFormat="1" ht="57" customHeight="1">
      <c r="A12" s="281"/>
      <c r="B12" s="277"/>
      <c r="C12" s="82"/>
      <c r="D12" s="279"/>
      <c r="E12" s="21" t="s">
        <v>177</v>
      </c>
      <c r="F12" s="32">
        <f t="shared" ref="F12:G15" si="1">I12+L12+O12+R12+U12+X12+AA12+AD12+AG12+AJ12+AM12+AP12</f>
        <v>2690.6</v>
      </c>
      <c r="G12" s="32">
        <f t="shared" si="1"/>
        <v>2690.2</v>
      </c>
      <c r="H12" s="30">
        <f>G12/F12*100</f>
        <v>99.985133427488293</v>
      </c>
      <c r="I12" s="31">
        <f>I18+I23+I28+I33+I38</f>
        <v>0</v>
      </c>
      <c r="J12" s="31">
        <f>J18+J23+J28+J33+J38</f>
        <v>0</v>
      </c>
      <c r="K12" s="31">
        <v>0</v>
      </c>
      <c r="L12" s="31">
        <f>L18+L23+L28+L33+L38</f>
        <v>0</v>
      </c>
      <c r="M12" s="31">
        <f>M18+M23+M28+M33+M38</f>
        <v>0</v>
      </c>
      <c r="N12" s="31">
        <v>0</v>
      </c>
      <c r="O12" s="31">
        <f>O18+O23+O28+O33+O38</f>
        <v>264</v>
      </c>
      <c r="P12" s="31">
        <f>P18+P23+P28+P33+P38</f>
        <v>264</v>
      </c>
      <c r="Q12" s="31">
        <f>P12/O12*100</f>
        <v>100</v>
      </c>
      <c r="R12" s="31">
        <f>R18+R23+R28+R33+R38</f>
        <v>0</v>
      </c>
      <c r="S12" s="31">
        <f>S18+S23+S28+S33+S38</f>
        <v>231</v>
      </c>
      <c r="T12" s="31"/>
      <c r="U12" s="31">
        <f>U18+U23+U28+U33+U38</f>
        <v>231</v>
      </c>
      <c r="V12" s="31">
        <f>V18+V23+V28+V33+V38</f>
        <v>0</v>
      </c>
      <c r="W12" s="31">
        <f>V12/U12*100</f>
        <v>0</v>
      </c>
      <c r="X12" s="31">
        <f>X18+X23+X28+X33+X38</f>
        <v>0</v>
      </c>
      <c r="Y12" s="31">
        <f>Y18+Y23+Y28+Y33+Y38</f>
        <v>0</v>
      </c>
      <c r="Z12" s="31">
        <v>0</v>
      </c>
      <c r="AA12" s="31">
        <f>AA18+AA23+AA28+AA33+AA38</f>
        <v>944.59999999999991</v>
      </c>
      <c r="AB12" s="31">
        <f>AB18+AB23+AB28+AB33+AB38</f>
        <v>944.59999999999991</v>
      </c>
      <c r="AC12" s="31">
        <f>AB12/AA12*100</f>
        <v>100</v>
      </c>
      <c r="AD12" s="31">
        <f>AD18+AD23+AD28+AD33+AD38</f>
        <v>137.30000000000001</v>
      </c>
      <c r="AE12" s="31">
        <f>AE18+AE23+AE28+AE33+AE38</f>
        <v>133.30000000000001</v>
      </c>
      <c r="AF12" s="31">
        <f>AE12/AD12*100</f>
        <v>97.086671522214132</v>
      </c>
      <c r="AG12" s="31">
        <f>AG18+AG23+AG28+AG33+AG38</f>
        <v>278.8</v>
      </c>
      <c r="AH12" s="31">
        <f>AH18+AH23+AH28+AH33+AH38</f>
        <v>282.8</v>
      </c>
      <c r="AI12" s="31">
        <f>AH12/AG12*100</f>
        <v>101.43472022955524</v>
      </c>
      <c r="AJ12" s="31">
        <f>AJ18+AJ23+AJ28+AJ33+AJ38</f>
        <v>310</v>
      </c>
      <c r="AK12" s="31">
        <f>AK18+AK23+AK28+AK33+AK38</f>
        <v>310</v>
      </c>
      <c r="AL12" s="31">
        <v>0</v>
      </c>
      <c r="AM12" s="31">
        <f>AM18+AM23+AM28+AM33+AM38</f>
        <v>90</v>
      </c>
      <c r="AN12" s="31">
        <f>AN18+AN23+AN28+AN33+AN38</f>
        <v>90</v>
      </c>
      <c r="AO12" s="31">
        <v>0</v>
      </c>
      <c r="AP12" s="31">
        <f>AP18+AP23+AP28+AP33+AP38</f>
        <v>434.9</v>
      </c>
      <c r="AQ12" s="31">
        <f>AQ18+AQ23+AQ28+AQ33+AQ38</f>
        <v>434.5</v>
      </c>
      <c r="AR12" s="31">
        <f>AQ12/AP12*100</f>
        <v>99.908024833295016</v>
      </c>
      <c r="AS12" s="22"/>
      <c r="AT12" s="22"/>
      <c r="AU12" s="189"/>
      <c r="AV12" s="185"/>
    </row>
    <row r="13" spans="1:48" s="63" customFormat="1" ht="57" customHeight="1">
      <c r="A13" s="281"/>
      <c r="B13" s="277"/>
      <c r="C13" s="82"/>
      <c r="D13" s="279"/>
      <c r="E13" s="21" t="s">
        <v>175</v>
      </c>
      <c r="F13" s="32">
        <f>I13+L13+O13+R13+U13+X13+AA13+AD13+AG13+AJ13+AM13+AP13</f>
        <v>120322.99999999999</v>
      </c>
      <c r="G13" s="32">
        <f>J13+M13+P13+S13+V13+Y13+AB13+AE13+AH13+AK13+AN13+AQ13</f>
        <v>120323.00000000003</v>
      </c>
      <c r="H13" s="30">
        <f>G13/F13*100</f>
        <v>100.00000000000004</v>
      </c>
      <c r="I13" s="31">
        <f>I19+I24+I29+I34+I39</f>
        <v>1891.8</v>
      </c>
      <c r="J13" s="31">
        <f>J19+J24+J29+J34+J39</f>
        <v>1891.8</v>
      </c>
      <c r="K13" s="31">
        <f>J13/I13*100</f>
        <v>100</v>
      </c>
      <c r="L13" s="31">
        <f>L19+L24+L29+L34+L39</f>
        <v>11950.400000000001</v>
      </c>
      <c r="M13" s="31">
        <f>M19+M24+M29+M34+M39</f>
        <v>11364</v>
      </c>
      <c r="N13" s="31">
        <f>M13/L13*100</f>
        <v>95.093051278618276</v>
      </c>
      <c r="O13" s="31">
        <f>O19+O24+O29+O34+O39</f>
        <v>9931.4</v>
      </c>
      <c r="P13" s="31">
        <f>P19+P24+P29+P34+P39</f>
        <v>10517.8</v>
      </c>
      <c r="Q13" s="31">
        <f>P13/O13*100</f>
        <v>105.90450490363897</v>
      </c>
      <c r="R13" s="31">
        <f>R19+R24+R29+R34+R39</f>
        <v>11244.8</v>
      </c>
      <c r="S13" s="31">
        <f>S19+S24+S29+S34+S39</f>
        <v>14056.3</v>
      </c>
      <c r="T13" s="31">
        <f>S13/R13*100</f>
        <v>125.00266789982926</v>
      </c>
      <c r="U13" s="31">
        <f>U19+U24+U29+U34+U39</f>
        <v>14732.8</v>
      </c>
      <c r="V13" s="31">
        <f>V19+V24+V29+V34+V39</f>
        <v>11921.3</v>
      </c>
      <c r="W13" s="31">
        <f>V13/U13*100</f>
        <v>80.916730017376196</v>
      </c>
      <c r="X13" s="31">
        <f>X19+X24+X29+X34+X39</f>
        <v>12923.4</v>
      </c>
      <c r="Y13" s="31">
        <f>Y19+Y24+Y29+Y34+Y39</f>
        <v>12923.4</v>
      </c>
      <c r="Z13" s="31">
        <f>Y13/X13*100</f>
        <v>100</v>
      </c>
      <c r="AA13" s="31">
        <f>AA19+AA24+AA29+AA34+AA39</f>
        <v>10460.1</v>
      </c>
      <c r="AB13" s="31">
        <f>AB19+AB24+AB29+AB34+AB39</f>
        <v>10654.7</v>
      </c>
      <c r="AC13" s="31">
        <f>AB13/AA13*100</f>
        <v>101.86040286421736</v>
      </c>
      <c r="AD13" s="31">
        <f>AD19+AD24+AD29+AD34+AD39</f>
        <v>7506.1</v>
      </c>
      <c r="AE13" s="31">
        <f>AE19+AE24+AE29+AE34+AE39</f>
        <v>5804.6</v>
      </c>
      <c r="AF13" s="31">
        <f>AE13/AD13*100</f>
        <v>77.331770160269656</v>
      </c>
      <c r="AG13" s="31">
        <f>AG19+AG24+AG29+AG34+AG39</f>
        <v>7295.4000000000005</v>
      </c>
      <c r="AH13" s="31">
        <f>AH19+AH24+AH29+AH34+AH39</f>
        <v>7293.3</v>
      </c>
      <c r="AI13" s="31">
        <f>AH13/AG13*100</f>
        <v>99.971214738054115</v>
      </c>
      <c r="AJ13" s="31">
        <f>AJ19+AJ24+AJ29+AJ34+AJ39</f>
        <v>8921.4</v>
      </c>
      <c r="AK13" s="31">
        <f>AK19+AK24+AK29+AK34+AK39</f>
        <v>7527.2999999999993</v>
      </c>
      <c r="AL13" s="31">
        <f>AK13/AJ13*100</f>
        <v>84.373528818346884</v>
      </c>
      <c r="AM13" s="31">
        <f>AM19+AM24+AM29+AM34+AM39</f>
        <v>8085.2000000000007</v>
      </c>
      <c r="AN13" s="31">
        <f>AN19+AN24+AN29+AN34+AN39</f>
        <v>9556.1</v>
      </c>
      <c r="AO13" s="31">
        <f>AN13/AM13*100</f>
        <v>118.19249987631721</v>
      </c>
      <c r="AP13" s="31">
        <f>AP19+AP24+AP29+AP34+AP39</f>
        <v>15380.2</v>
      </c>
      <c r="AQ13" s="31">
        <f>AQ19+AQ24+AQ29+AQ34+AQ39</f>
        <v>16812.400000000001</v>
      </c>
      <c r="AR13" s="31">
        <f>AQ13/AP13*100</f>
        <v>109.31197253611786</v>
      </c>
      <c r="AS13" s="22"/>
      <c r="AT13" s="22"/>
      <c r="AU13" s="189"/>
      <c r="AV13" s="185"/>
    </row>
    <row r="14" spans="1:48" s="63" customFormat="1" ht="57" customHeight="1">
      <c r="A14" s="281"/>
      <c r="B14" s="277"/>
      <c r="C14" s="269"/>
      <c r="D14" s="280"/>
      <c r="E14" s="21" t="s">
        <v>100</v>
      </c>
      <c r="F14" s="32">
        <f>I14+L14+O14+R14+U14+X14+AA14+AD14+AG14+AJ14+AM14+AP14</f>
        <v>150000</v>
      </c>
      <c r="G14" s="32">
        <f t="shared" si="1"/>
        <v>149999.9</v>
      </c>
      <c r="H14" s="30">
        <f>G14/F14*100</f>
        <v>99.999933333333331</v>
      </c>
      <c r="I14" s="31">
        <f>I40</f>
        <v>0</v>
      </c>
      <c r="J14" s="31">
        <f>J40</f>
        <v>0</v>
      </c>
      <c r="K14" s="31">
        <v>0</v>
      </c>
      <c r="L14" s="31">
        <f>L40</f>
        <v>0</v>
      </c>
      <c r="M14" s="31">
        <f>M40</f>
        <v>0</v>
      </c>
      <c r="N14" s="31">
        <v>0</v>
      </c>
      <c r="O14" s="31">
        <f>O35</f>
        <v>60000</v>
      </c>
      <c r="P14" s="31">
        <f>P35</f>
        <v>0</v>
      </c>
      <c r="Q14" s="31">
        <v>0</v>
      </c>
      <c r="R14" s="31">
        <f>R35</f>
        <v>15000</v>
      </c>
      <c r="S14" s="31">
        <f>S35</f>
        <v>60000</v>
      </c>
      <c r="T14" s="31">
        <f>S14/R14*100</f>
        <v>400</v>
      </c>
      <c r="U14" s="31">
        <f>U35</f>
        <v>20000</v>
      </c>
      <c r="V14" s="31">
        <f>V35</f>
        <v>17134</v>
      </c>
      <c r="W14" s="31">
        <f>V14/U14*100</f>
        <v>85.67</v>
      </c>
      <c r="X14" s="31">
        <f>X35</f>
        <v>20000</v>
      </c>
      <c r="Y14" s="31">
        <f>Y35</f>
        <v>20025.400000000001</v>
      </c>
      <c r="Z14" s="31">
        <f>Y14/X14*100</f>
        <v>100.12700000000001</v>
      </c>
      <c r="AA14" s="31">
        <f>AA35</f>
        <v>35000</v>
      </c>
      <c r="AB14" s="31">
        <f>AB35</f>
        <v>20650.400000000001</v>
      </c>
      <c r="AC14" s="31">
        <f>AB14/AA14*100</f>
        <v>59.001142857142867</v>
      </c>
      <c r="AD14" s="31">
        <f>AD35</f>
        <v>0</v>
      </c>
      <c r="AE14" s="31">
        <f>AE35</f>
        <v>28000</v>
      </c>
      <c r="AF14" s="31">
        <v>0</v>
      </c>
      <c r="AG14" s="31">
        <f>AG40</f>
        <v>0</v>
      </c>
      <c r="AH14" s="31">
        <f>AH40</f>
        <v>0</v>
      </c>
      <c r="AI14" s="31">
        <v>0</v>
      </c>
      <c r="AJ14" s="31">
        <f>AJ40</f>
        <v>0</v>
      </c>
      <c r="AK14" s="31">
        <f>AK35</f>
        <v>4190.1000000000004</v>
      </c>
      <c r="AL14" s="31">
        <v>0</v>
      </c>
      <c r="AM14" s="31">
        <f>AM40</f>
        <v>0</v>
      </c>
      <c r="AN14" s="31">
        <f>AN40</f>
        <v>0</v>
      </c>
      <c r="AO14" s="31">
        <v>0</v>
      </c>
      <c r="AP14" s="31">
        <f>AP40</f>
        <v>0</v>
      </c>
      <c r="AQ14" s="31">
        <f>AQ40</f>
        <v>0</v>
      </c>
      <c r="AR14" s="31">
        <v>0</v>
      </c>
      <c r="AS14" s="22"/>
      <c r="AT14" s="22"/>
      <c r="AU14" s="189"/>
      <c r="AV14" s="185"/>
    </row>
    <row r="15" spans="1:48" s="63" customFormat="1" ht="81.75" customHeight="1">
      <c r="A15" s="333"/>
      <c r="B15" s="278"/>
      <c r="C15" s="270"/>
      <c r="D15" s="135"/>
      <c r="E15" s="21" t="s">
        <v>176</v>
      </c>
      <c r="F15" s="32">
        <f>I15+L15+O15+R15+U15+X15+AA15+AD15+AG15+AJ15+AM15+AP15</f>
        <v>0</v>
      </c>
      <c r="G15" s="32">
        <f t="shared" si="1"/>
        <v>0</v>
      </c>
      <c r="H15" s="30">
        <v>0</v>
      </c>
      <c r="I15" s="31">
        <f>I54</f>
        <v>0</v>
      </c>
      <c r="J15" s="31">
        <f>J54</f>
        <v>0</v>
      </c>
      <c r="K15" s="31">
        <v>0</v>
      </c>
      <c r="L15" s="31">
        <f>L54</f>
        <v>0</v>
      </c>
      <c r="M15" s="31">
        <f>M54</f>
        <v>0</v>
      </c>
      <c r="N15" s="31">
        <v>0</v>
      </c>
      <c r="O15" s="31">
        <f>O54</f>
        <v>0</v>
      </c>
      <c r="P15" s="31">
        <f>P54</f>
        <v>0</v>
      </c>
      <c r="Q15" s="31">
        <v>0</v>
      </c>
      <c r="R15" s="31">
        <f>R54</f>
        <v>0</v>
      </c>
      <c r="S15" s="31">
        <f>S54</f>
        <v>0</v>
      </c>
      <c r="T15" s="31">
        <v>0</v>
      </c>
      <c r="U15" s="31">
        <f>U54</f>
        <v>0</v>
      </c>
      <c r="V15" s="31">
        <f>V54</f>
        <v>0</v>
      </c>
      <c r="W15" s="31">
        <v>0</v>
      </c>
      <c r="X15" s="31">
        <f>X54</f>
        <v>0</v>
      </c>
      <c r="Y15" s="31">
        <f>Y54</f>
        <v>0</v>
      </c>
      <c r="Z15" s="31">
        <v>0</v>
      </c>
      <c r="AA15" s="31">
        <f>AA54</f>
        <v>0</v>
      </c>
      <c r="AB15" s="31">
        <f>AB54</f>
        <v>0</v>
      </c>
      <c r="AC15" s="31">
        <v>0</v>
      </c>
      <c r="AD15" s="31">
        <f>AD54</f>
        <v>0</v>
      </c>
      <c r="AE15" s="31">
        <f>AE54</f>
        <v>0</v>
      </c>
      <c r="AF15" s="31">
        <v>0</v>
      </c>
      <c r="AG15" s="31">
        <f>AG54</f>
        <v>0</v>
      </c>
      <c r="AH15" s="31">
        <f>AH54</f>
        <v>0</v>
      </c>
      <c r="AI15" s="31">
        <v>0</v>
      </c>
      <c r="AJ15" s="31">
        <f>AJ54</f>
        <v>0</v>
      </c>
      <c r="AK15" s="31">
        <f>AK54</f>
        <v>0</v>
      </c>
      <c r="AL15" s="31">
        <v>0</v>
      </c>
      <c r="AM15" s="31">
        <f>AM54</f>
        <v>0</v>
      </c>
      <c r="AN15" s="31">
        <f>AN54</f>
        <v>0</v>
      </c>
      <c r="AO15" s="31">
        <v>0</v>
      </c>
      <c r="AP15" s="31">
        <f>AP54</f>
        <v>0</v>
      </c>
      <c r="AQ15" s="31">
        <f>AQ54</f>
        <v>0</v>
      </c>
      <c r="AR15" s="31">
        <v>0</v>
      </c>
      <c r="AS15" s="22"/>
      <c r="AT15" s="22"/>
      <c r="AU15" s="190"/>
    </row>
    <row r="16" spans="1:48" s="2" customFormat="1" ht="22.5" customHeight="1">
      <c r="A16" s="315" t="s">
        <v>69</v>
      </c>
      <c r="B16" s="305" t="s">
        <v>152</v>
      </c>
      <c r="C16" s="286" t="s">
        <v>35</v>
      </c>
      <c r="D16" s="286" t="s">
        <v>137</v>
      </c>
      <c r="E16" s="5" t="s">
        <v>31</v>
      </c>
      <c r="F16" s="32">
        <f>F18+F19</f>
        <v>583.29999999999995</v>
      </c>
      <c r="G16" s="32">
        <f>G18+G19</f>
        <v>583.29999999999995</v>
      </c>
      <c r="H16" s="32">
        <f>G16/F16*100</f>
        <v>100</v>
      </c>
      <c r="I16" s="49">
        <f>I18+I19</f>
        <v>0</v>
      </c>
      <c r="J16" s="49">
        <f>J18+J19</f>
        <v>0</v>
      </c>
      <c r="K16" s="49">
        <f>K18+K19</f>
        <v>0</v>
      </c>
      <c r="L16" s="49">
        <f>L18+L19</f>
        <v>75.599999999999994</v>
      </c>
      <c r="M16" s="49">
        <f>M18+M19</f>
        <v>75.599999999999994</v>
      </c>
      <c r="N16" s="49">
        <f>M16/L16*100</f>
        <v>100</v>
      </c>
      <c r="O16" s="49">
        <f>O18+O19</f>
        <v>249.5</v>
      </c>
      <c r="P16" s="49">
        <f>P18+P19</f>
        <v>249.5</v>
      </c>
      <c r="Q16" s="49">
        <f>P16/O16*100</f>
        <v>100</v>
      </c>
      <c r="R16" s="49">
        <f t="shared" ref="R16:S16" si="2">R18+R19</f>
        <v>49.1</v>
      </c>
      <c r="S16" s="49">
        <f t="shared" si="2"/>
        <v>98</v>
      </c>
      <c r="T16" s="49">
        <f t="shared" ref="T16" si="3">S16/R16*100</f>
        <v>199.59266802443992</v>
      </c>
      <c r="U16" s="49">
        <f t="shared" ref="U16:V16" si="4">U18+U19</f>
        <v>54.1</v>
      </c>
      <c r="V16" s="49">
        <f t="shared" si="4"/>
        <v>5.2</v>
      </c>
      <c r="W16" s="49">
        <f t="shared" ref="W16" si="5">V16/U16*100</f>
        <v>9.611829944547134</v>
      </c>
      <c r="X16" s="49">
        <f t="shared" ref="X16:Y16" si="6">X18+X19</f>
        <v>10.4</v>
      </c>
      <c r="Y16" s="49">
        <f t="shared" si="6"/>
        <v>10.4</v>
      </c>
      <c r="Z16" s="49">
        <f t="shared" ref="Z16" si="7">Y16/X16*100</f>
        <v>100</v>
      </c>
      <c r="AA16" s="49">
        <f t="shared" ref="AA16:AB16" si="8">AA18+AA19</f>
        <v>10.4</v>
      </c>
      <c r="AB16" s="49">
        <f t="shared" si="8"/>
        <v>20.7</v>
      </c>
      <c r="AC16" s="49">
        <f t="shared" ref="AC16" si="9">AB16/AA16*100</f>
        <v>199.03846153846152</v>
      </c>
      <c r="AD16" s="49">
        <f t="shared" ref="AD16:AE16" si="10">AD18+AD19</f>
        <v>10.3</v>
      </c>
      <c r="AE16" s="49">
        <f t="shared" si="10"/>
        <v>0</v>
      </c>
      <c r="AF16" s="49">
        <f t="shared" ref="AF16" si="11">AE16/AD16*100</f>
        <v>0</v>
      </c>
      <c r="AG16" s="49">
        <f t="shared" ref="AG16:AH16" si="12">AG18+AG19</f>
        <v>31.4</v>
      </c>
      <c r="AH16" s="49">
        <f t="shared" si="12"/>
        <v>31.4</v>
      </c>
      <c r="AI16" s="49">
        <f t="shared" ref="AI16" si="13">AH16/AG16*100</f>
        <v>100</v>
      </c>
      <c r="AJ16" s="49">
        <f t="shared" ref="AJ16:AK16" si="14">AJ18+AJ19</f>
        <v>67.100000000000009</v>
      </c>
      <c r="AK16" s="49">
        <f t="shared" si="14"/>
        <v>67.099999999999994</v>
      </c>
      <c r="AL16" s="49">
        <f t="shared" ref="AL16" si="15">AK16/AJ16*100</f>
        <v>99.999999999999972</v>
      </c>
      <c r="AM16" s="49">
        <f t="shared" ref="AM16:AN16" si="16">AM18+AM19</f>
        <v>10.8</v>
      </c>
      <c r="AN16" s="49">
        <f t="shared" si="16"/>
        <v>10.8</v>
      </c>
      <c r="AO16" s="49">
        <f t="shared" ref="AO16" si="17">AN16/AM16*100</f>
        <v>100</v>
      </c>
      <c r="AP16" s="49">
        <f t="shared" ref="AP16:AQ16" si="18">AP18+AP19</f>
        <v>14.6</v>
      </c>
      <c r="AQ16" s="49">
        <f t="shared" si="18"/>
        <v>14.6</v>
      </c>
      <c r="AR16" s="49">
        <f t="shared" ref="AR16" si="19">AQ16/AP16*100</f>
        <v>100</v>
      </c>
      <c r="AS16" s="258" t="s">
        <v>230</v>
      </c>
      <c r="AT16" s="296"/>
      <c r="AU16" s="189"/>
      <c r="AV16" s="185"/>
    </row>
    <row r="17" spans="1:48" s="2" customFormat="1" ht="42.75" customHeight="1">
      <c r="A17" s="316"/>
      <c r="B17" s="306"/>
      <c r="C17" s="287"/>
      <c r="D17" s="287"/>
      <c r="E17" s="5" t="s">
        <v>178</v>
      </c>
      <c r="F17" s="32">
        <v>0</v>
      </c>
      <c r="G17" s="32">
        <v>0</v>
      </c>
      <c r="H17" s="32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259"/>
      <c r="AT17" s="297"/>
      <c r="AU17" s="186"/>
      <c r="AV17" s="191"/>
    </row>
    <row r="18" spans="1:48" s="2" customFormat="1" ht="30" customHeight="1">
      <c r="A18" s="316"/>
      <c r="B18" s="306"/>
      <c r="C18" s="287"/>
      <c r="D18" s="287"/>
      <c r="E18" s="86" t="s">
        <v>177</v>
      </c>
      <c r="F18" s="32">
        <f>I18+L18+O18+R18+U18+X18+AA18+AD18+AG18+AJ18+AM18+AP18</f>
        <v>0</v>
      </c>
      <c r="G18" s="32">
        <f>J18+M18+P18+S18+V18+Y18+AB18+AE18+AH18+AK18+AN18+AQ18</f>
        <v>0</v>
      </c>
      <c r="H18" s="32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259"/>
      <c r="AT18" s="297"/>
      <c r="AU18" s="186"/>
      <c r="AV18" s="191"/>
    </row>
    <row r="19" spans="1:48" s="2" customFormat="1" ht="43.5" customHeight="1">
      <c r="A19" s="316"/>
      <c r="B19" s="306"/>
      <c r="C19" s="287"/>
      <c r="D19" s="288"/>
      <c r="E19" s="86" t="s">
        <v>175</v>
      </c>
      <c r="F19" s="32">
        <f>I19+L19+O19+R19+U19+X19+AA19+AD19+AG19+AJ19+AM19+AP19</f>
        <v>583.29999999999995</v>
      </c>
      <c r="G19" s="32">
        <f>J19+M19+P19+S19+V19+Y19+AB19+AE19+AH19+AK19+AN19+AQ19</f>
        <v>583.29999999999995</v>
      </c>
      <c r="H19" s="32">
        <f t="shared" ref="H19:H29" si="20">G19/F19*100</f>
        <v>100</v>
      </c>
      <c r="I19" s="49">
        <v>0</v>
      </c>
      <c r="J19" s="49">
        <v>0</v>
      </c>
      <c r="K19" s="49">
        <v>0</v>
      </c>
      <c r="L19" s="49">
        <v>75.599999999999994</v>
      </c>
      <c r="M19" s="49">
        <f>75.6</f>
        <v>75.599999999999994</v>
      </c>
      <c r="N19" s="49">
        <f>M19/L19*100</f>
        <v>100</v>
      </c>
      <c r="O19" s="49">
        <f>11.9+237.6</f>
        <v>249.5</v>
      </c>
      <c r="P19" s="49">
        <f>237.6+11.9</f>
        <v>249.5</v>
      </c>
      <c r="Q19" s="49">
        <f>P19/O19*100</f>
        <v>100</v>
      </c>
      <c r="R19" s="49">
        <f>2.1+47</f>
        <v>49.1</v>
      </c>
      <c r="S19" s="49">
        <v>98</v>
      </c>
      <c r="T19" s="49">
        <f>S19/R19*100</f>
        <v>199.59266802443992</v>
      </c>
      <c r="U19" s="49">
        <f>5.2+48.9</f>
        <v>54.1</v>
      </c>
      <c r="V19" s="49">
        <v>5.2</v>
      </c>
      <c r="W19" s="49">
        <f>V19/U19*100</f>
        <v>9.611829944547134</v>
      </c>
      <c r="X19" s="49">
        <v>10.4</v>
      </c>
      <c r="Y19" s="49">
        <v>10.4</v>
      </c>
      <c r="Z19" s="49">
        <f>Y19/X19*100</f>
        <v>100</v>
      </c>
      <c r="AA19" s="49">
        <v>10.4</v>
      </c>
      <c r="AB19" s="49">
        <v>20.7</v>
      </c>
      <c r="AC19" s="49">
        <f>AB19/AA19*100</f>
        <v>199.03846153846152</v>
      </c>
      <c r="AD19" s="49">
        <v>10.3</v>
      </c>
      <c r="AE19" s="49"/>
      <c r="AF19" s="49">
        <f>AE19/AD19*100</f>
        <v>0</v>
      </c>
      <c r="AG19" s="49">
        <f>3.9+27.5</f>
        <v>31.4</v>
      </c>
      <c r="AH19" s="49">
        <v>31.4</v>
      </c>
      <c r="AI19" s="49">
        <f>AH19/AG19*100</f>
        <v>100</v>
      </c>
      <c r="AJ19" s="49">
        <f>3.9+63.2</f>
        <v>67.100000000000009</v>
      </c>
      <c r="AK19" s="49">
        <v>67.099999999999994</v>
      </c>
      <c r="AL19" s="49">
        <v>0</v>
      </c>
      <c r="AM19" s="49">
        <f>8+2.8</f>
        <v>10.8</v>
      </c>
      <c r="AN19" s="49">
        <v>10.8</v>
      </c>
      <c r="AO19" s="49">
        <v>0</v>
      </c>
      <c r="AP19" s="49">
        <f>5.6+9</f>
        <v>14.6</v>
      </c>
      <c r="AQ19" s="49">
        <v>14.6</v>
      </c>
      <c r="AR19" s="49">
        <v>0</v>
      </c>
      <c r="AS19" s="259"/>
      <c r="AT19" s="297"/>
      <c r="AU19" s="189"/>
      <c r="AV19" s="185"/>
    </row>
    <row r="20" spans="1:48" s="2" customFormat="1" ht="42.75" customHeight="1">
      <c r="A20" s="317"/>
      <c r="B20" s="307"/>
      <c r="C20" s="288"/>
      <c r="D20" s="137"/>
      <c r="E20" s="86" t="s">
        <v>176</v>
      </c>
      <c r="F20" s="32">
        <v>0</v>
      </c>
      <c r="G20" s="32">
        <v>0</v>
      </c>
      <c r="H20" s="32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260"/>
      <c r="AT20" s="298"/>
      <c r="AU20" s="180"/>
      <c r="AV20" s="63"/>
    </row>
    <row r="21" spans="1:48" s="2" customFormat="1" ht="22.5" customHeight="1">
      <c r="A21" s="315" t="s">
        <v>155</v>
      </c>
      <c r="B21" s="305" t="s">
        <v>153</v>
      </c>
      <c r="C21" s="286" t="s">
        <v>35</v>
      </c>
      <c r="D21" s="286" t="s">
        <v>138</v>
      </c>
      <c r="E21" s="5" t="s">
        <v>31</v>
      </c>
      <c r="F21" s="32">
        <f>F23+F24</f>
        <v>52052</v>
      </c>
      <c r="G21" s="32">
        <f>G23+G24</f>
        <v>52051.999999999993</v>
      </c>
      <c r="H21" s="32">
        <f t="shared" si="20"/>
        <v>99.999999999999986</v>
      </c>
      <c r="I21" s="49">
        <f>I23+I24</f>
        <v>932.9</v>
      </c>
      <c r="J21" s="49">
        <f>J23+J24</f>
        <v>932.9</v>
      </c>
      <c r="K21" s="49">
        <f>J21/I21*100</f>
        <v>100</v>
      </c>
      <c r="L21" s="49">
        <f>L23+L24</f>
        <v>4554.8</v>
      </c>
      <c r="M21" s="49">
        <f>M23+M24</f>
        <v>4554.8</v>
      </c>
      <c r="N21" s="49">
        <f>M21/L21*100</f>
        <v>100</v>
      </c>
      <c r="O21" s="49">
        <f>O23+O24</f>
        <v>3755.1</v>
      </c>
      <c r="P21" s="49">
        <f>P23+P24</f>
        <v>3755.1</v>
      </c>
      <c r="Q21" s="49">
        <f>P21/O21*100</f>
        <v>100</v>
      </c>
      <c r="R21" s="49">
        <f>R23+R24</f>
        <v>4509</v>
      </c>
      <c r="S21" s="49">
        <f>S23+S24</f>
        <v>8547.4</v>
      </c>
      <c r="T21" s="49">
        <f>S21/R21*100</f>
        <v>189.56309603016189</v>
      </c>
      <c r="U21" s="49">
        <f>U23+U24</f>
        <v>7241.5</v>
      </c>
      <c r="V21" s="49">
        <f>V23+V24</f>
        <v>3203.1</v>
      </c>
      <c r="W21" s="49">
        <f>V21/U21*100</f>
        <v>44.23254850514396</v>
      </c>
      <c r="X21" s="49">
        <f>X23+X24</f>
        <v>4165.6000000000004</v>
      </c>
      <c r="Y21" s="49">
        <f>Y23+Y24</f>
        <v>4165.6000000000004</v>
      </c>
      <c r="Z21" s="49">
        <f>Y21/X21*100</f>
        <v>100</v>
      </c>
      <c r="AA21" s="49">
        <f>AA23+AA24</f>
        <v>4581.9000000000005</v>
      </c>
      <c r="AB21" s="49">
        <f>AB23+AB24</f>
        <v>6617.8</v>
      </c>
      <c r="AC21" s="49">
        <f>AB21/AA21*100</f>
        <v>144.43353194089786</v>
      </c>
      <c r="AD21" s="49">
        <f>AD23+AD24</f>
        <v>3049.3</v>
      </c>
      <c r="AE21" s="49">
        <f>AE23+AE24</f>
        <v>1009.4000000000001</v>
      </c>
      <c r="AF21" s="49">
        <f>AE21/AD21*100</f>
        <v>33.102679303446692</v>
      </c>
      <c r="AG21" s="49">
        <f>AG23+AG24</f>
        <v>3272.7000000000003</v>
      </c>
      <c r="AH21" s="49">
        <f>AH23+AH24</f>
        <v>3276.7000000000003</v>
      </c>
      <c r="AI21" s="49">
        <f>AH21/AG21*100</f>
        <v>100.12222324074922</v>
      </c>
      <c r="AJ21" s="49">
        <f>AJ23+AJ24</f>
        <v>3993.1</v>
      </c>
      <c r="AK21" s="49">
        <f>AK23+AK24</f>
        <v>3993.1</v>
      </c>
      <c r="AL21" s="49">
        <f>AK21/AJ21*100</f>
        <v>100</v>
      </c>
      <c r="AM21" s="49">
        <f>AM23+AM24</f>
        <v>3808.1</v>
      </c>
      <c r="AN21" s="49">
        <f>AN23+AN24</f>
        <v>3808.1</v>
      </c>
      <c r="AO21" s="49">
        <f>AN21/AM21*100</f>
        <v>100</v>
      </c>
      <c r="AP21" s="49">
        <f>AP23+AP24</f>
        <v>8188</v>
      </c>
      <c r="AQ21" s="49">
        <f>AQ23+AQ24</f>
        <v>8188</v>
      </c>
      <c r="AR21" s="49">
        <v>0</v>
      </c>
      <c r="AS21" s="243" t="s">
        <v>130</v>
      </c>
      <c r="AT21" s="243"/>
      <c r="AU21" s="189"/>
      <c r="AV21" s="185"/>
    </row>
    <row r="22" spans="1:48" s="2" customFormat="1" ht="34.5" customHeight="1">
      <c r="A22" s="316"/>
      <c r="B22" s="306"/>
      <c r="C22" s="287"/>
      <c r="D22" s="287"/>
      <c r="E22" s="5" t="s">
        <v>178</v>
      </c>
      <c r="F22" s="32">
        <v>0</v>
      </c>
      <c r="G22" s="32">
        <v>0</v>
      </c>
      <c r="H22" s="32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244"/>
      <c r="AT22" s="244"/>
      <c r="AU22" s="192"/>
      <c r="AV22" s="63"/>
    </row>
    <row r="23" spans="1:48" s="2" customFormat="1" ht="30" customHeight="1">
      <c r="A23" s="316"/>
      <c r="B23" s="306"/>
      <c r="C23" s="287"/>
      <c r="D23" s="287"/>
      <c r="E23" s="86" t="s">
        <v>177</v>
      </c>
      <c r="F23" s="32">
        <f>I23+L23+O23+R23+U23+X23+AA23+AD23+AG23+AJ23+AM23+AP23</f>
        <v>1492.3999999999999</v>
      </c>
      <c r="G23" s="32">
        <f>J23+M23+P23+S23+V23+Y23+AB23+AE23+AH23+AK23+AN23+AQ23</f>
        <v>1492.3999999999999</v>
      </c>
      <c r="H23" s="32">
        <f t="shared" si="20"/>
        <v>100</v>
      </c>
      <c r="I23" s="49">
        <v>0</v>
      </c>
      <c r="J23" s="49">
        <v>0</v>
      </c>
      <c r="K23" s="107">
        <v>0</v>
      </c>
      <c r="L23" s="107">
        <v>0</v>
      </c>
      <c r="M23" s="107">
        <v>0</v>
      </c>
      <c r="N23" s="49">
        <v>0</v>
      </c>
      <c r="O23" s="107">
        <v>264</v>
      </c>
      <c r="P23" s="107">
        <v>264</v>
      </c>
      <c r="Q23" s="49">
        <f>P23/O23*100</f>
        <v>100</v>
      </c>
      <c r="R23" s="107">
        <v>0</v>
      </c>
      <c r="S23" s="107">
        <v>231</v>
      </c>
      <c r="T23" s="49">
        <v>0</v>
      </c>
      <c r="U23" s="107">
        <v>231</v>
      </c>
      <c r="V23" s="107">
        <v>0</v>
      </c>
      <c r="W23" s="107">
        <v>0</v>
      </c>
      <c r="X23" s="107">
        <v>0</v>
      </c>
      <c r="Y23" s="107">
        <v>0</v>
      </c>
      <c r="Z23" s="49">
        <v>0</v>
      </c>
      <c r="AA23" s="107">
        <f>100+98.6+32.7</f>
        <v>231.3</v>
      </c>
      <c r="AB23" s="107">
        <v>231.3</v>
      </c>
      <c r="AC23" s="49">
        <f>AB23/AA23*100</f>
        <v>100</v>
      </c>
      <c r="AD23" s="107">
        <v>137.30000000000001</v>
      </c>
      <c r="AE23" s="107">
        <v>133.30000000000001</v>
      </c>
      <c r="AF23" s="49">
        <f>AE23/AD23*100</f>
        <v>97.086671522214132</v>
      </c>
      <c r="AG23" s="107">
        <v>278.8</v>
      </c>
      <c r="AH23" s="107">
        <v>282.8</v>
      </c>
      <c r="AI23" s="49">
        <f>AH23/AG23*100</f>
        <v>101.43472022955524</v>
      </c>
      <c r="AJ23" s="107">
        <v>210</v>
      </c>
      <c r="AK23" s="107">
        <v>210</v>
      </c>
      <c r="AL23" s="107">
        <v>0</v>
      </c>
      <c r="AM23" s="107">
        <v>90</v>
      </c>
      <c r="AN23" s="107">
        <v>90</v>
      </c>
      <c r="AO23" s="107">
        <v>0</v>
      </c>
      <c r="AP23" s="107">
        <v>50</v>
      </c>
      <c r="AQ23" s="107">
        <v>50</v>
      </c>
      <c r="AR23" s="107">
        <v>0</v>
      </c>
      <c r="AS23" s="244"/>
      <c r="AT23" s="244"/>
      <c r="AU23" s="189"/>
      <c r="AV23" s="185"/>
    </row>
    <row r="24" spans="1:48" s="2" customFormat="1" ht="30" customHeight="1">
      <c r="A24" s="316"/>
      <c r="B24" s="306"/>
      <c r="C24" s="287"/>
      <c r="D24" s="288"/>
      <c r="E24" s="86" t="s">
        <v>175</v>
      </c>
      <c r="F24" s="32">
        <f>I24+L24+O24+R24+U24+X24+AA24+AD24+AG24+AJ24+AM24+AP24</f>
        <v>50559.6</v>
      </c>
      <c r="G24" s="32">
        <f>J24+M24+P24+S24+V24+Y24+AB24+AE24+AH24+AK24+AN24+AQ24</f>
        <v>50559.599999999991</v>
      </c>
      <c r="H24" s="32">
        <f>G24/F24*100</f>
        <v>99.999999999999986</v>
      </c>
      <c r="I24" s="49">
        <v>932.9</v>
      </c>
      <c r="J24" s="49">
        <v>932.9</v>
      </c>
      <c r="K24" s="49">
        <f>J24/I24*100</f>
        <v>100</v>
      </c>
      <c r="L24" s="49">
        <v>4554.8</v>
      </c>
      <c r="M24" s="49">
        <v>4554.8</v>
      </c>
      <c r="N24" s="49">
        <f>M24/L24*100</f>
        <v>100</v>
      </c>
      <c r="O24" s="49">
        <v>3491.1</v>
      </c>
      <c r="P24" s="49">
        <v>3491.1</v>
      </c>
      <c r="Q24" s="49">
        <f>P24/O24*100</f>
        <v>100</v>
      </c>
      <c r="R24" s="49">
        <v>4509</v>
      </c>
      <c r="S24" s="49">
        <v>8316.4</v>
      </c>
      <c r="T24" s="49">
        <f t="shared" ref="T24" si="21">S24/R24*100</f>
        <v>184.44000887114657</v>
      </c>
      <c r="U24" s="49">
        <v>7010.5</v>
      </c>
      <c r="V24" s="49">
        <v>3203.1</v>
      </c>
      <c r="W24" s="49">
        <f>V24/U24*100</f>
        <v>45.690036374010411</v>
      </c>
      <c r="X24" s="49">
        <v>4165.6000000000004</v>
      </c>
      <c r="Y24" s="49">
        <v>4165.6000000000004</v>
      </c>
      <c r="Z24" s="49">
        <f t="shared" ref="Z24" si="22">Y24/X24*100</f>
        <v>100</v>
      </c>
      <c r="AA24" s="49">
        <f>4336+14.6</f>
        <v>4350.6000000000004</v>
      </c>
      <c r="AB24" s="49">
        <v>6386.5</v>
      </c>
      <c r="AC24" s="49">
        <f>AB24/AA24*100</f>
        <v>146.79584425136761</v>
      </c>
      <c r="AD24" s="49">
        <v>2912</v>
      </c>
      <c r="AE24" s="49">
        <v>876.1</v>
      </c>
      <c r="AF24" s="49">
        <f>AE24/AD24*100</f>
        <v>30.085851648351646</v>
      </c>
      <c r="AG24" s="49">
        <v>2993.9</v>
      </c>
      <c r="AH24" s="49">
        <v>2993.9</v>
      </c>
      <c r="AI24" s="49">
        <f>AH24/AG24*100</f>
        <v>100</v>
      </c>
      <c r="AJ24" s="49">
        <v>3783.1</v>
      </c>
      <c r="AK24" s="49">
        <v>3783.1</v>
      </c>
      <c r="AL24" s="49">
        <v>0</v>
      </c>
      <c r="AM24" s="49">
        <v>3718.1</v>
      </c>
      <c r="AN24" s="49">
        <v>3718.1</v>
      </c>
      <c r="AO24" s="49">
        <v>0</v>
      </c>
      <c r="AP24" s="49">
        <v>8138</v>
      </c>
      <c r="AQ24" s="49">
        <v>8138</v>
      </c>
      <c r="AR24" s="49">
        <v>0</v>
      </c>
      <c r="AS24" s="244"/>
      <c r="AT24" s="244"/>
      <c r="AU24" s="189"/>
      <c r="AV24" s="185"/>
    </row>
    <row r="25" spans="1:48" s="2" customFormat="1" ht="32.25" customHeight="1">
      <c r="A25" s="317"/>
      <c r="B25" s="307"/>
      <c r="C25" s="288"/>
      <c r="D25" s="137"/>
      <c r="E25" s="86" t="s">
        <v>176</v>
      </c>
      <c r="F25" s="32">
        <v>0</v>
      </c>
      <c r="G25" s="32">
        <v>0</v>
      </c>
      <c r="H25" s="32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245"/>
      <c r="AT25" s="245"/>
      <c r="AU25" s="192"/>
      <c r="AV25" s="63"/>
    </row>
    <row r="26" spans="1:48" s="2" customFormat="1" ht="22.5" customHeight="1">
      <c r="A26" s="302" t="s">
        <v>156</v>
      </c>
      <c r="B26" s="305" t="s">
        <v>154</v>
      </c>
      <c r="C26" s="286" t="s">
        <v>35</v>
      </c>
      <c r="D26" s="286" t="s">
        <v>138</v>
      </c>
      <c r="E26" s="5" t="s">
        <v>31</v>
      </c>
      <c r="F26" s="32">
        <f>F28+F29</f>
        <v>70378.3</v>
      </c>
      <c r="G26" s="32">
        <f>G28+G29</f>
        <v>70377.899999999994</v>
      </c>
      <c r="H26" s="32">
        <f t="shared" si="20"/>
        <v>99.999431642992221</v>
      </c>
      <c r="I26" s="49">
        <f>I28+I29</f>
        <v>958.9</v>
      </c>
      <c r="J26" s="49">
        <f>J28+J29</f>
        <v>958.9</v>
      </c>
      <c r="K26" s="49">
        <f>J26/I26*100</f>
        <v>100</v>
      </c>
      <c r="L26" s="49">
        <f>L28+L29</f>
        <v>7320</v>
      </c>
      <c r="M26" s="49">
        <f>M28+M29</f>
        <v>6733.6</v>
      </c>
      <c r="N26" s="49">
        <f>M26/L26*100</f>
        <v>91.989071038251367</v>
      </c>
      <c r="O26" s="49">
        <f>O28+O29</f>
        <v>6190.8</v>
      </c>
      <c r="P26" s="49">
        <f>P28+P29</f>
        <v>6777.2</v>
      </c>
      <c r="Q26" s="49">
        <f>P26/O26*100</f>
        <v>109.47211991988111</v>
      </c>
      <c r="R26" s="49">
        <f>R28+R29</f>
        <v>6686.7</v>
      </c>
      <c r="S26" s="49">
        <f>S28+S29</f>
        <v>5641.9</v>
      </c>
      <c r="T26" s="49">
        <f>S26/R26*100</f>
        <v>84.374953265437355</v>
      </c>
      <c r="U26" s="49">
        <f>U28+U29</f>
        <v>7668.2</v>
      </c>
      <c r="V26" s="49">
        <f>V28+V29</f>
        <v>8713</v>
      </c>
      <c r="W26" s="49">
        <f>V26/U26*100</f>
        <v>113.62510106674317</v>
      </c>
      <c r="X26" s="49">
        <f>X28+X29</f>
        <v>8747.4</v>
      </c>
      <c r="Y26" s="49">
        <f>Y28+Y29</f>
        <v>8747.4</v>
      </c>
      <c r="Z26" s="49">
        <f>Y26/X26*100</f>
        <v>100</v>
      </c>
      <c r="AA26" s="49">
        <f>AA28+AA29</f>
        <v>6812.4000000000005</v>
      </c>
      <c r="AB26" s="49">
        <f>AB28+AB29</f>
        <v>4960.8</v>
      </c>
      <c r="AC26" s="49">
        <f>AB26/AA26*100</f>
        <v>72.820151488462216</v>
      </c>
      <c r="AD26" s="49">
        <f>AD28+AD29</f>
        <v>4583.8</v>
      </c>
      <c r="AE26" s="49">
        <f>AE28+AE29</f>
        <v>4928.5</v>
      </c>
      <c r="AF26" s="49">
        <f>AE26/AD26*100</f>
        <v>107.51996160390942</v>
      </c>
      <c r="AG26" s="49">
        <f>AG28+AG29</f>
        <v>4270.1000000000004</v>
      </c>
      <c r="AH26" s="49">
        <f>AH28+AH29</f>
        <v>4268</v>
      </c>
      <c r="AI26" s="49">
        <f>AH26/AG26*100</f>
        <v>99.950820823868284</v>
      </c>
      <c r="AJ26" s="49">
        <f>AJ28+AJ29</f>
        <v>5171.2</v>
      </c>
      <c r="AK26" s="49">
        <f>AK28+AK29</f>
        <v>3777.1</v>
      </c>
      <c r="AL26" s="49">
        <f>AK26/AJ26*100</f>
        <v>73.041073638613867</v>
      </c>
      <c r="AM26" s="49">
        <f>AM28+AM29</f>
        <v>4356.3</v>
      </c>
      <c r="AN26" s="49">
        <f>AN28+AN29</f>
        <v>5827.2</v>
      </c>
      <c r="AO26" s="49">
        <f>AN26/AM26*100</f>
        <v>133.76489222505336</v>
      </c>
      <c r="AP26" s="49">
        <f>AP28+AP29</f>
        <v>7612.5</v>
      </c>
      <c r="AQ26" s="49">
        <f>AQ28+AQ29</f>
        <v>9044.2999999999993</v>
      </c>
      <c r="AR26" s="49">
        <f>AQ26/AP26*100</f>
        <v>118.80853858784891</v>
      </c>
      <c r="AS26" s="243" t="s">
        <v>130</v>
      </c>
      <c r="AT26" s="258"/>
      <c r="AU26" s="189"/>
      <c r="AV26" s="185"/>
    </row>
    <row r="27" spans="1:48" s="2" customFormat="1" ht="36.75" customHeight="1">
      <c r="A27" s="303"/>
      <c r="B27" s="306"/>
      <c r="C27" s="287"/>
      <c r="D27" s="287"/>
      <c r="E27" s="5" t="s">
        <v>178</v>
      </c>
      <c r="F27" s="32">
        <v>0</v>
      </c>
      <c r="G27" s="32">
        <v>0</v>
      </c>
      <c r="H27" s="32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244"/>
      <c r="AT27" s="259"/>
      <c r="AU27" s="193"/>
      <c r="AV27" s="63"/>
    </row>
    <row r="28" spans="1:48" s="2" customFormat="1" ht="30" customHeight="1">
      <c r="A28" s="303"/>
      <c r="B28" s="306"/>
      <c r="C28" s="287"/>
      <c r="D28" s="287"/>
      <c r="E28" s="86" t="s">
        <v>177</v>
      </c>
      <c r="F28" s="32">
        <f>I28+L28+O28+R28+U28+X28+AA28+AD28+AG28+AJ28+AM28+AP28</f>
        <v>1198.1999999999998</v>
      </c>
      <c r="G28" s="32">
        <f>J28+M28+P28+S28+V28+Y28+AB28+AE28+AH28+AK28+AN28+AQ28</f>
        <v>1197.8</v>
      </c>
      <c r="H28" s="32">
        <f t="shared" si="20"/>
        <v>99.966616591554015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713.3</v>
      </c>
      <c r="AB28" s="49">
        <v>713.3</v>
      </c>
      <c r="AC28" s="49">
        <f t="shared" ref="AC28:AC29" si="23">AB28/AA28*100</f>
        <v>100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100</v>
      </c>
      <c r="AK28" s="49">
        <v>100</v>
      </c>
      <c r="AL28" s="49">
        <v>0</v>
      </c>
      <c r="AM28" s="49">
        <v>0</v>
      </c>
      <c r="AN28" s="49">
        <v>0</v>
      </c>
      <c r="AO28" s="49">
        <v>0</v>
      </c>
      <c r="AP28" s="49">
        <v>384.9</v>
      </c>
      <c r="AQ28" s="49">
        <v>384.5</v>
      </c>
      <c r="AR28" s="49">
        <v>0</v>
      </c>
      <c r="AS28" s="244"/>
      <c r="AT28" s="259"/>
      <c r="AU28" s="189"/>
      <c r="AV28" s="185"/>
    </row>
    <row r="29" spans="1:48" s="2" customFormat="1" ht="30" customHeight="1">
      <c r="A29" s="303"/>
      <c r="B29" s="306"/>
      <c r="C29" s="287"/>
      <c r="D29" s="288"/>
      <c r="E29" s="86" t="s">
        <v>175</v>
      </c>
      <c r="F29" s="32">
        <f>I29+L29+O29+R29+U29+X29+AA29+AD29+AG29+AJ29+AM29+AP29</f>
        <v>69180.100000000006</v>
      </c>
      <c r="G29" s="32">
        <f>J29+M29+P29+S29+V29+Y29+AB29+AE29+AH29+AK29+AN29+AQ29</f>
        <v>69180.099999999991</v>
      </c>
      <c r="H29" s="32">
        <f t="shared" si="20"/>
        <v>99.999999999999972</v>
      </c>
      <c r="I29" s="49">
        <v>958.9</v>
      </c>
      <c r="J29" s="49">
        <v>958.9</v>
      </c>
      <c r="K29" s="49">
        <f>J29/I29*100</f>
        <v>100</v>
      </c>
      <c r="L29" s="49">
        <v>7320</v>
      </c>
      <c r="M29" s="49">
        <v>6733.6</v>
      </c>
      <c r="N29" s="49">
        <f>M29/L29*100</f>
        <v>91.989071038251367</v>
      </c>
      <c r="O29" s="49">
        <v>6190.8</v>
      </c>
      <c r="P29" s="49">
        <v>6777.2</v>
      </c>
      <c r="Q29" s="49">
        <f>P29/O29*100</f>
        <v>109.47211991988111</v>
      </c>
      <c r="R29" s="49">
        <v>6686.7</v>
      </c>
      <c r="S29" s="49">
        <v>5641.9</v>
      </c>
      <c r="T29" s="49">
        <f>S29/R29*100</f>
        <v>84.374953265437355</v>
      </c>
      <c r="U29" s="49">
        <v>7668.2</v>
      </c>
      <c r="V29" s="49">
        <v>8713</v>
      </c>
      <c r="W29" s="49">
        <f>V29/U29*100</f>
        <v>113.62510106674317</v>
      </c>
      <c r="X29" s="49">
        <v>8747.4</v>
      </c>
      <c r="Y29" s="49">
        <v>8747.4</v>
      </c>
      <c r="Z29" s="49">
        <f>Y29/X29*100</f>
        <v>100</v>
      </c>
      <c r="AA29" s="49">
        <f>6083.5+15.6</f>
        <v>6099.1</v>
      </c>
      <c r="AB29" s="49">
        <v>4247.5</v>
      </c>
      <c r="AC29" s="49">
        <f t="shared" si="23"/>
        <v>69.641422504959749</v>
      </c>
      <c r="AD29" s="49">
        <v>4583.8</v>
      </c>
      <c r="AE29" s="49">
        <v>4928.5</v>
      </c>
      <c r="AF29" s="49">
        <f t="shared" ref="AF29" si="24">AE29/AD29*100</f>
        <v>107.51996160390942</v>
      </c>
      <c r="AG29" s="49">
        <v>4270.1000000000004</v>
      </c>
      <c r="AH29" s="49">
        <v>4268</v>
      </c>
      <c r="AI29" s="49">
        <f>AH29/AG29*100</f>
        <v>99.950820823868284</v>
      </c>
      <c r="AJ29" s="49">
        <v>5071.2</v>
      </c>
      <c r="AK29" s="49">
        <v>3677.1</v>
      </c>
      <c r="AL29" s="49">
        <v>0</v>
      </c>
      <c r="AM29" s="49">
        <v>4356.3</v>
      </c>
      <c r="AN29" s="49">
        <v>5827.2</v>
      </c>
      <c r="AO29" s="49">
        <v>0</v>
      </c>
      <c r="AP29" s="49">
        <v>7227.6</v>
      </c>
      <c r="AQ29" s="49">
        <v>8659.7999999999993</v>
      </c>
      <c r="AR29" s="49">
        <v>0</v>
      </c>
      <c r="AS29" s="244"/>
      <c r="AT29" s="259"/>
      <c r="AU29" s="189"/>
      <c r="AV29" s="185"/>
    </row>
    <row r="30" spans="1:48" s="2" customFormat="1" ht="39.75" customHeight="1">
      <c r="A30" s="304"/>
      <c r="B30" s="307"/>
      <c r="C30" s="288"/>
      <c r="D30" s="137"/>
      <c r="E30" s="86" t="s">
        <v>176</v>
      </c>
      <c r="F30" s="32">
        <v>0</v>
      </c>
      <c r="G30" s="32">
        <v>0</v>
      </c>
      <c r="H30" s="32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245"/>
      <c r="AT30" s="260"/>
      <c r="AU30" s="193"/>
      <c r="AV30" s="63"/>
    </row>
    <row r="31" spans="1:48" s="2" customFormat="1" ht="22.5" customHeight="1">
      <c r="A31" s="302" t="s">
        <v>158</v>
      </c>
      <c r="B31" s="255" t="s">
        <v>157</v>
      </c>
      <c r="C31" s="234" t="s">
        <v>159</v>
      </c>
      <c r="D31" s="308" t="s">
        <v>112</v>
      </c>
      <c r="E31" s="5" t="s">
        <v>31</v>
      </c>
      <c r="F31" s="32">
        <f>F33+F34+F35</f>
        <v>150000</v>
      </c>
      <c r="G31" s="32">
        <f>G33+G34+G35</f>
        <v>149999.9</v>
      </c>
      <c r="H31" s="32">
        <f>(G31/F31)*100</f>
        <v>99.999933333333331</v>
      </c>
      <c r="I31" s="49">
        <f>I33+I34+I35</f>
        <v>0</v>
      </c>
      <c r="J31" s="49">
        <f>J33+J34+J35</f>
        <v>0</v>
      </c>
      <c r="K31" s="49">
        <f t="shared" ref="K31:AR31" si="25">K33+K34+K35</f>
        <v>0</v>
      </c>
      <c r="L31" s="49">
        <f t="shared" si="25"/>
        <v>0</v>
      </c>
      <c r="M31" s="49">
        <f t="shared" si="25"/>
        <v>0</v>
      </c>
      <c r="N31" s="49">
        <f t="shared" si="25"/>
        <v>0</v>
      </c>
      <c r="O31" s="49">
        <f t="shared" si="25"/>
        <v>60000</v>
      </c>
      <c r="P31" s="49">
        <f t="shared" si="25"/>
        <v>0</v>
      </c>
      <c r="Q31" s="49">
        <f t="shared" si="25"/>
        <v>0</v>
      </c>
      <c r="R31" s="49">
        <f t="shared" si="25"/>
        <v>15000</v>
      </c>
      <c r="S31" s="49">
        <f t="shared" si="25"/>
        <v>60000</v>
      </c>
      <c r="T31" s="49">
        <f t="shared" si="25"/>
        <v>400</v>
      </c>
      <c r="U31" s="49">
        <f t="shared" si="25"/>
        <v>20000</v>
      </c>
      <c r="V31" s="49">
        <f t="shared" si="25"/>
        <v>17134</v>
      </c>
      <c r="W31" s="49">
        <f t="shared" si="25"/>
        <v>85.67</v>
      </c>
      <c r="X31" s="49">
        <f t="shared" si="25"/>
        <v>20000</v>
      </c>
      <c r="Y31" s="49">
        <f t="shared" si="25"/>
        <v>20025.400000000001</v>
      </c>
      <c r="Z31" s="49">
        <f t="shared" si="25"/>
        <v>100.12700000000001</v>
      </c>
      <c r="AA31" s="49">
        <f t="shared" si="25"/>
        <v>35000</v>
      </c>
      <c r="AB31" s="49">
        <f t="shared" si="25"/>
        <v>20650.400000000001</v>
      </c>
      <c r="AC31" s="49">
        <f t="shared" si="25"/>
        <v>59.001142857142867</v>
      </c>
      <c r="AD31" s="49">
        <f t="shared" si="25"/>
        <v>0</v>
      </c>
      <c r="AE31" s="49">
        <f t="shared" si="25"/>
        <v>28000</v>
      </c>
      <c r="AF31" s="49">
        <f t="shared" si="25"/>
        <v>0</v>
      </c>
      <c r="AG31" s="49">
        <f t="shared" si="25"/>
        <v>0</v>
      </c>
      <c r="AH31" s="49">
        <f t="shared" si="25"/>
        <v>0</v>
      </c>
      <c r="AI31" s="49">
        <f t="shared" si="25"/>
        <v>0</v>
      </c>
      <c r="AJ31" s="49">
        <f t="shared" si="25"/>
        <v>0</v>
      </c>
      <c r="AK31" s="49">
        <f t="shared" si="25"/>
        <v>4190.1000000000004</v>
      </c>
      <c r="AL31" s="49">
        <f t="shared" si="25"/>
        <v>0</v>
      </c>
      <c r="AM31" s="49">
        <f t="shared" si="25"/>
        <v>0</v>
      </c>
      <c r="AN31" s="49">
        <f t="shared" si="25"/>
        <v>0</v>
      </c>
      <c r="AO31" s="49">
        <f t="shared" si="25"/>
        <v>0</v>
      </c>
      <c r="AP31" s="49">
        <f t="shared" si="25"/>
        <v>0</v>
      </c>
      <c r="AQ31" s="49">
        <f t="shared" si="25"/>
        <v>0</v>
      </c>
      <c r="AR31" s="49">
        <f t="shared" si="25"/>
        <v>0</v>
      </c>
      <c r="AS31" s="258" t="s">
        <v>231</v>
      </c>
      <c r="AT31" s="243"/>
      <c r="AU31" s="189"/>
      <c r="AV31" s="185"/>
    </row>
    <row r="32" spans="1:48" s="2" customFormat="1" ht="36.75" customHeight="1">
      <c r="A32" s="303"/>
      <c r="B32" s="256"/>
      <c r="C32" s="235"/>
      <c r="D32" s="309"/>
      <c r="E32" s="5" t="s">
        <v>178</v>
      </c>
      <c r="F32" s="32">
        <v>0</v>
      </c>
      <c r="G32" s="32">
        <v>0</v>
      </c>
      <c r="H32" s="32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v>0</v>
      </c>
      <c r="AS32" s="259"/>
      <c r="AT32" s="244"/>
      <c r="AU32" s="194"/>
      <c r="AV32" s="191"/>
    </row>
    <row r="33" spans="1:49" s="2" customFormat="1" ht="30" customHeight="1">
      <c r="A33" s="303"/>
      <c r="B33" s="256"/>
      <c r="C33" s="235"/>
      <c r="D33" s="309"/>
      <c r="E33" s="86" t="s">
        <v>177</v>
      </c>
      <c r="F33" s="32">
        <f t="shared" ref="F33:G35" si="26">I33+L33+O33+R33+U33+X33+AA33+AD33+AG33+AJ33+AM33+AP33</f>
        <v>0</v>
      </c>
      <c r="G33" s="32">
        <f t="shared" si="26"/>
        <v>0</v>
      </c>
      <c r="H33" s="32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v>0</v>
      </c>
      <c r="AS33" s="259"/>
      <c r="AT33" s="244"/>
      <c r="AU33" s="188"/>
      <c r="AV33" s="187"/>
    </row>
    <row r="34" spans="1:49" s="2" customFormat="1" ht="30" customHeight="1">
      <c r="A34" s="303"/>
      <c r="B34" s="256"/>
      <c r="C34" s="235"/>
      <c r="D34" s="309"/>
      <c r="E34" s="86" t="s">
        <v>175</v>
      </c>
      <c r="F34" s="32">
        <f t="shared" si="26"/>
        <v>0</v>
      </c>
      <c r="G34" s="32">
        <f t="shared" si="26"/>
        <v>0</v>
      </c>
      <c r="H34" s="32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v>0</v>
      </c>
      <c r="AS34" s="259"/>
      <c r="AT34" s="244"/>
      <c r="AU34" s="188"/>
      <c r="AV34" s="187"/>
    </row>
    <row r="35" spans="1:49" s="2" customFormat="1" ht="30" customHeight="1">
      <c r="A35" s="304"/>
      <c r="B35" s="257"/>
      <c r="C35" s="236"/>
      <c r="D35" s="310"/>
      <c r="E35" s="86" t="s">
        <v>100</v>
      </c>
      <c r="F35" s="32">
        <f t="shared" si="26"/>
        <v>150000</v>
      </c>
      <c r="G35" s="32">
        <f t="shared" si="26"/>
        <v>149999.9</v>
      </c>
      <c r="H35" s="32">
        <f t="shared" ref="H35" si="27">G35/F35*100</f>
        <v>99.999933333333331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60000</v>
      </c>
      <c r="P35" s="49">
        <v>0</v>
      </c>
      <c r="Q35" s="49">
        <v>0</v>
      </c>
      <c r="R35" s="49">
        <v>15000</v>
      </c>
      <c r="S35" s="49">
        <v>60000</v>
      </c>
      <c r="T35" s="49">
        <f>S35/R35*100</f>
        <v>400</v>
      </c>
      <c r="U35" s="49">
        <v>20000</v>
      </c>
      <c r="V35" s="49">
        <v>17134</v>
      </c>
      <c r="W35" s="49">
        <f>V35/U35*100</f>
        <v>85.67</v>
      </c>
      <c r="X35" s="49">
        <v>20000</v>
      </c>
      <c r="Y35" s="49">
        <v>20025.400000000001</v>
      </c>
      <c r="Z35" s="49">
        <f>Y35/X35*100</f>
        <v>100.12700000000001</v>
      </c>
      <c r="AA35" s="49">
        <v>35000</v>
      </c>
      <c r="AB35" s="49">
        <v>20650.400000000001</v>
      </c>
      <c r="AC35" s="49">
        <f>AB35/AA35*100</f>
        <v>59.001142857142867</v>
      </c>
      <c r="AD35" s="49">
        <v>0</v>
      </c>
      <c r="AE35" s="49">
        <v>28000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4190.1000000000004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260"/>
      <c r="AT35" s="245"/>
      <c r="AU35" s="189"/>
      <c r="AV35" s="185"/>
    </row>
    <row r="36" spans="1:49" s="2" customFormat="1" ht="22.5" customHeight="1">
      <c r="A36" s="302" t="s">
        <v>160</v>
      </c>
      <c r="B36" s="337" t="s">
        <v>161</v>
      </c>
      <c r="C36" s="232" t="s">
        <v>170</v>
      </c>
      <c r="D36" s="234" t="s">
        <v>112</v>
      </c>
      <c r="E36" s="5" t="s">
        <v>31</v>
      </c>
      <c r="F36" s="32">
        <f>F38+F39+F40</f>
        <v>0</v>
      </c>
      <c r="G36" s="32">
        <f>G38+G39+G40</f>
        <v>0</v>
      </c>
      <c r="H36" s="32">
        <v>0</v>
      </c>
      <c r="I36" s="49">
        <f>I38+I39+I40</f>
        <v>0</v>
      </c>
      <c r="J36" s="49">
        <f>J38+J39+J40</f>
        <v>0</v>
      </c>
      <c r="K36" s="49">
        <v>0</v>
      </c>
      <c r="L36" s="49">
        <f>L38+L39+L40</f>
        <v>0</v>
      </c>
      <c r="M36" s="49">
        <f>M38+M39+M40</f>
        <v>0</v>
      </c>
      <c r="N36" s="49">
        <v>0</v>
      </c>
      <c r="O36" s="49">
        <f>O38+O39+O40</f>
        <v>0</v>
      </c>
      <c r="P36" s="49">
        <f>P38+P39+P40</f>
        <v>0</v>
      </c>
      <c r="Q36" s="49">
        <v>0</v>
      </c>
      <c r="R36" s="49">
        <f>R38+R39+R40</f>
        <v>0</v>
      </c>
      <c r="S36" s="49">
        <f>S38+S39+S40</f>
        <v>0</v>
      </c>
      <c r="T36" s="49">
        <v>0</v>
      </c>
      <c r="U36" s="49">
        <f>U38+U39+U40</f>
        <v>0</v>
      </c>
      <c r="V36" s="49">
        <f>V38+V39+V40</f>
        <v>0</v>
      </c>
      <c r="W36" s="49">
        <v>0</v>
      </c>
      <c r="X36" s="49">
        <f>X38+X39+X40</f>
        <v>0</v>
      </c>
      <c r="Y36" s="49">
        <f>Y38+Y39+Y40</f>
        <v>0</v>
      </c>
      <c r="Z36" s="49">
        <v>0</v>
      </c>
      <c r="AA36" s="49">
        <f>AA38+AA39+AA40</f>
        <v>0</v>
      </c>
      <c r="AB36" s="49">
        <f>AB38+AB39+AB40</f>
        <v>0</v>
      </c>
      <c r="AC36" s="49">
        <v>0</v>
      </c>
      <c r="AD36" s="49">
        <f>AD38+AD39+AD40</f>
        <v>0</v>
      </c>
      <c r="AE36" s="49">
        <f>AE38+AE39+AE40</f>
        <v>0</v>
      </c>
      <c r="AF36" s="49">
        <v>0</v>
      </c>
      <c r="AG36" s="49">
        <f>AG38+AG39+AG40</f>
        <v>0</v>
      </c>
      <c r="AH36" s="49">
        <f>AH38+AH39+AH40</f>
        <v>0</v>
      </c>
      <c r="AI36" s="49">
        <v>0</v>
      </c>
      <c r="AJ36" s="49">
        <f>AJ38+AJ39+AJ40</f>
        <v>0</v>
      </c>
      <c r="AK36" s="49">
        <f>AK38+AK39+AK40</f>
        <v>0</v>
      </c>
      <c r="AL36" s="49">
        <v>0</v>
      </c>
      <c r="AM36" s="49">
        <f>AM38+AM39+AM40</f>
        <v>0</v>
      </c>
      <c r="AN36" s="49">
        <f>AN38+AN39+AN40</f>
        <v>0</v>
      </c>
      <c r="AO36" s="49">
        <v>0</v>
      </c>
      <c r="AP36" s="49">
        <f>AP38+AP39+AP40</f>
        <v>0</v>
      </c>
      <c r="AQ36" s="49">
        <f>AQ38+AQ39+AQ40</f>
        <v>0</v>
      </c>
      <c r="AR36" s="49">
        <v>0</v>
      </c>
      <c r="AS36" s="258"/>
      <c r="AT36" s="243"/>
      <c r="AU36" s="181"/>
    </row>
    <row r="37" spans="1:49" s="2" customFormat="1" ht="34.5" customHeight="1">
      <c r="A37" s="303"/>
      <c r="B37" s="337"/>
      <c r="C37" s="232"/>
      <c r="D37" s="235"/>
      <c r="E37" s="5" t="s">
        <v>178</v>
      </c>
      <c r="F37" s="32">
        <v>0</v>
      </c>
      <c r="G37" s="32">
        <v>0</v>
      </c>
      <c r="H37" s="32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v>0</v>
      </c>
      <c r="AS37" s="259"/>
      <c r="AT37" s="244"/>
      <c r="AU37" s="181"/>
    </row>
    <row r="38" spans="1:49" s="2" customFormat="1" ht="30" customHeight="1">
      <c r="A38" s="303"/>
      <c r="B38" s="337"/>
      <c r="C38" s="232"/>
      <c r="D38" s="235"/>
      <c r="E38" s="86" t="s">
        <v>177</v>
      </c>
      <c r="F38" s="32">
        <f t="shared" ref="F38:G40" si="28">I38+L38+O38+R38+U38+X38+AA38+AD38+AG38+AJ38+AM38+AP38</f>
        <v>0</v>
      </c>
      <c r="G38" s="32">
        <f t="shared" si="28"/>
        <v>0</v>
      </c>
      <c r="H38" s="32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259"/>
      <c r="AT38" s="244"/>
      <c r="AU38" s="181"/>
    </row>
    <row r="39" spans="1:49" s="2" customFormat="1" ht="30" customHeight="1">
      <c r="A39" s="303"/>
      <c r="B39" s="337"/>
      <c r="C39" s="232"/>
      <c r="D39" s="235"/>
      <c r="E39" s="86" t="s">
        <v>175</v>
      </c>
      <c r="F39" s="32">
        <f t="shared" si="28"/>
        <v>0</v>
      </c>
      <c r="G39" s="32">
        <f t="shared" si="28"/>
        <v>0</v>
      </c>
      <c r="H39" s="32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259"/>
      <c r="AT39" s="244"/>
      <c r="AU39" s="181"/>
    </row>
    <row r="40" spans="1:49" s="2" customFormat="1" ht="30" customHeight="1">
      <c r="A40" s="303"/>
      <c r="B40" s="337"/>
      <c r="C40" s="232"/>
      <c r="D40" s="236"/>
      <c r="E40" s="86" t="s">
        <v>100</v>
      </c>
      <c r="F40" s="32">
        <f t="shared" si="28"/>
        <v>0</v>
      </c>
      <c r="G40" s="32">
        <f t="shared" si="28"/>
        <v>0</v>
      </c>
      <c r="H40" s="32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0</v>
      </c>
      <c r="AS40" s="259"/>
      <c r="AT40" s="244"/>
      <c r="AU40" s="181"/>
    </row>
    <row r="41" spans="1:49" s="2" customFormat="1" ht="36.75" customHeight="1">
      <c r="A41" s="304"/>
      <c r="B41" s="337"/>
      <c r="C41" s="232"/>
      <c r="D41" s="136"/>
      <c r="E41" s="86" t="s">
        <v>176</v>
      </c>
      <c r="F41" s="32">
        <v>0</v>
      </c>
      <c r="G41" s="32">
        <v>0</v>
      </c>
      <c r="H41" s="32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v>0</v>
      </c>
      <c r="AS41" s="260"/>
      <c r="AT41" s="245"/>
      <c r="AU41" s="181"/>
    </row>
    <row r="42" spans="1:49" s="2" customFormat="1" ht="66" customHeight="1">
      <c r="A42" s="96" t="s">
        <v>164</v>
      </c>
      <c r="B42" s="88" t="s">
        <v>162</v>
      </c>
      <c r="C42" s="97"/>
      <c r="D42" s="98"/>
      <c r="E42" s="89"/>
      <c r="F42" s="28"/>
      <c r="G42" s="28"/>
      <c r="H42" s="28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9"/>
      <c r="AT42" s="90"/>
      <c r="AU42" s="190"/>
      <c r="AV42" s="9"/>
      <c r="AW42" s="9"/>
    </row>
    <row r="43" spans="1:49" s="2" customFormat="1" ht="23.25" customHeight="1">
      <c r="A43" s="314" t="s">
        <v>78</v>
      </c>
      <c r="B43" s="223" t="s">
        <v>166</v>
      </c>
      <c r="C43" s="286" t="s">
        <v>59</v>
      </c>
      <c r="D43" s="286" t="s">
        <v>139</v>
      </c>
      <c r="E43" s="226" t="s">
        <v>38</v>
      </c>
      <c r="F43" s="229">
        <v>0</v>
      </c>
      <c r="G43" s="229">
        <v>0</v>
      </c>
      <c r="H43" s="229">
        <v>0</v>
      </c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338" t="s">
        <v>228</v>
      </c>
      <c r="AT43" s="232"/>
      <c r="AU43" s="182"/>
      <c r="AV43" s="233"/>
      <c r="AW43" s="9"/>
    </row>
    <row r="44" spans="1:49" s="2" customFormat="1" ht="23.25" customHeight="1">
      <c r="A44" s="314"/>
      <c r="B44" s="224"/>
      <c r="C44" s="287"/>
      <c r="D44" s="287"/>
      <c r="E44" s="227"/>
      <c r="F44" s="230"/>
      <c r="G44" s="230"/>
      <c r="H44" s="230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339"/>
      <c r="AT44" s="232"/>
      <c r="AU44" s="182"/>
      <c r="AV44" s="233"/>
      <c r="AW44" s="9"/>
    </row>
    <row r="45" spans="1:49" s="2" customFormat="1" ht="290.25" customHeight="1">
      <c r="A45" s="314"/>
      <c r="B45" s="225"/>
      <c r="C45" s="288"/>
      <c r="D45" s="288"/>
      <c r="E45" s="228"/>
      <c r="F45" s="231"/>
      <c r="G45" s="231"/>
      <c r="H45" s="231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340"/>
      <c r="AT45" s="232"/>
      <c r="AU45" s="182"/>
      <c r="AV45" s="233"/>
      <c r="AW45" s="9"/>
    </row>
    <row r="46" spans="1:49" s="2" customFormat="1" ht="37.5" customHeight="1">
      <c r="A46" s="314" t="s">
        <v>165</v>
      </c>
      <c r="B46" s="223" t="s">
        <v>168</v>
      </c>
      <c r="C46" s="286" t="s">
        <v>167</v>
      </c>
      <c r="D46" s="286" t="s">
        <v>139</v>
      </c>
      <c r="E46" s="226" t="s">
        <v>38</v>
      </c>
      <c r="F46" s="229">
        <v>0</v>
      </c>
      <c r="G46" s="229">
        <v>0</v>
      </c>
      <c r="H46" s="229">
        <v>0</v>
      </c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341" t="s">
        <v>229</v>
      </c>
      <c r="AT46" s="207"/>
      <c r="AU46" s="183"/>
      <c r="AV46" s="208"/>
      <c r="AW46" s="9"/>
    </row>
    <row r="47" spans="1:49" s="2" customFormat="1" ht="37.5" customHeight="1">
      <c r="A47" s="314"/>
      <c r="B47" s="224"/>
      <c r="C47" s="287"/>
      <c r="D47" s="287"/>
      <c r="E47" s="227"/>
      <c r="F47" s="230"/>
      <c r="G47" s="230"/>
      <c r="H47" s="230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342"/>
      <c r="AT47" s="207"/>
      <c r="AU47" s="183"/>
      <c r="AV47" s="208"/>
      <c r="AW47" s="9"/>
    </row>
    <row r="48" spans="1:49" s="2" customFormat="1" ht="49.5" customHeight="1">
      <c r="A48" s="314"/>
      <c r="B48" s="225"/>
      <c r="C48" s="288"/>
      <c r="D48" s="288"/>
      <c r="E48" s="228"/>
      <c r="F48" s="231"/>
      <c r="G48" s="231"/>
      <c r="H48" s="231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343"/>
      <c r="AT48" s="207"/>
      <c r="AU48" s="183"/>
      <c r="AV48" s="208"/>
      <c r="AW48" s="9"/>
    </row>
    <row r="49" spans="1:48" s="2" customFormat="1" ht="19.5" customHeight="1">
      <c r="A49" s="315"/>
      <c r="B49" s="318" t="s">
        <v>239</v>
      </c>
      <c r="C49" s="286"/>
      <c r="D49" s="321"/>
      <c r="E49" s="5" t="s">
        <v>31</v>
      </c>
      <c r="F49" s="32">
        <f>F51+F52+F53</f>
        <v>273013.59999999998</v>
      </c>
      <c r="G49" s="32">
        <f>G51+G52+G53+G54</f>
        <v>273013.10000000003</v>
      </c>
      <c r="H49" s="32">
        <f>G49/F49*100</f>
        <v>99.999816858940378</v>
      </c>
      <c r="I49" s="49">
        <f>I51+I52+I53</f>
        <v>1891.8</v>
      </c>
      <c r="J49" s="49">
        <f>J51+J52+J53</f>
        <v>1891.8</v>
      </c>
      <c r="K49" s="78">
        <f>J49/I49*100</f>
        <v>100</v>
      </c>
      <c r="L49" s="49">
        <f>L51+L52+L53</f>
        <v>11950.400000000001</v>
      </c>
      <c r="M49" s="49">
        <f>M51+M52+M53</f>
        <v>11364</v>
      </c>
      <c r="N49" s="78">
        <f>M49/L49*100</f>
        <v>95.093051278618276</v>
      </c>
      <c r="O49" s="49">
        <f>O51+O52+O53</f>
        <v>70195.399999999994</v>
      </c>
      <c r="P49" s="49">
        <f>P51+P52+P53</f>
        <v>10781.8</v>
      </c>
      <c r="Q49" s="78">
        <f>P49/O49*100</f>
        <v>15.359695934491436</v>
      </c>
      <c r="R49" s="49">
        <f>R51+R52+R53</f>
        <v>26244.799999999999</v>
      </c>
      <c r="S49" s="49">
        <f>S51+S52+S53</f>
        <v>74287.3</v>
      </c>
      <c r="T49" s="78">
        <f>S49/R49*100</f>
        <v>283.05531000426754</v>
      </c>
      <c r="U49" s="49">
        <f>U51+U52+U53</f>
        <v>34963.800000000003</v>
      </c>
      <c r="V49" s="49">
        <f>V51+V52+V53</f>
        <v>29055.3</v>
      </c>
      <c r="W49" s="78">
        <f>V49/U49*100</f>
        <v>83.101093130609357</v>
      </c>
      <c r="X49" s="49">
        <f>X51+X52+X53</f>
        <v>32923.4</v>
      </c>
      <c r="Y49" s="49">
        <f>Y51+Y52+Y53</f>
        <v>32948.800000000003</v>
      </c>
      <c r="Z49" s="78">
        <f>Y49/X49*100</f>
        <v>100.07714877564287</v>
      </c>
      <c r="AA49" s="49">
        <f>AA51+AA52+AA53</f>
        <v>46404.7</v>
      </c>
      <c r="AB49" s="49">
        <f>AB51+AB52+AB53</f>
        <v>32249.700000000004</v>
      </c>
      <c r="AC49" s="78">
        <f>AB49/AA49*100</f>
        <v>69.496624264352548</v>
      </c>
      <c r="AD49" s="49">
        <f>AD51+AD52+AD53</f>
        <v>7643.4000000000005</v>
      </c>
      <c r="AE49" s="49">
        <f>AE51+AE52+AE53</f>
        <v>33937.9</v>
      </c>
      <c r="AF49" s="78">
        <f>AE49/AD49*100</f>
        <v>444.01575215218355</v>
      </c>
      <c r="AG49" s="49">
        <f>AG51+AG52+AG53</f>
        <v>7574.2000000000007</v>
      </c>
      <c r="AH49" s="49">
        <f>AH51+AH52+AH53</f>
        <v>7576.1</v>
      </c>
      <c r="AI49" s="78">
        <f>AH49/AG49*100</f>
        <v>100.02508515750839</v>
      </c>
      <c r="AJ49" s="49">
        <f>AJ51+AJ52+AJ53</f>
        <v>9231.4</v>
      </c>
      <c r="AK49" s="49">
        <f>AK51+AK52+AK53</f>
        <v>12027.4</v>
      </c>
      <c r="AL49" s="78">
        <f>AK49/AJ49*100</f>
        <v>130.28793032476113</v>
      </c>
      <c r="AM49" s="49">
        <f>AM51+AM52+AM53</f>
        <v>8175.2000000000007</v>
      </c>
      <c r="AN49" s="49">
        <f>AN51+AN52+AN53</f>
        <v>9646.1</v>
      </c>
      <c r="AO49" s="78">
        <f>AN49/AM49*100</f>
        <v>117.99222037381347</v>
      </c>
      <c r="AP49" s="49">
        <f>AP51+AP52+AP53</f>
        <v>15815.1</v>
      </c>
      <c r="AQ49" s="49">
        <f>AQ51+AQ52+AQ53</f>
        <v>17246.900000000001</v>
      </c>
      <c r="AR49" s="78">
        <f>AQ49/AP49*100</f>
        <v>109.05337304221916</v>
      </c>
      <c r="AS49" s="324"/>
      <c r="AT49" s="198"/>
      <c r="AU49" s="189"/>
      <c r="AV49" s="185"/>
    </row>
    <row r="50" spans="1:48" s="2" customFormat="1" ht="36.75" customHeight="1">
      <c r="A50" s="316"/>
      <c r="B50" s="319"/>
      <c r="C50" s="287"/>
      <c r="D50" s="322"/>
      <c r="E50" s="5" t="s">
        <v>178</v>
      </c>
      <c r="F50" s="32">
        <v>0</v>
      </c>
      <c r="G50" s="32">
        <v>0</v>
      </c>
      <c r="H50" s="32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v>0</v>
      </c>
      <c r="AK50" s="49">
        <v>0</v>
      </c>
      <c r="AL50" s="49">
        <v>0</v>
      </c>
      <c r="AM50" s="49">
        <v>0</v>
      </c>
      <c r="AN50" s="49">
        <v>0</v>
      </c>
      <c r="AO50" s="49">
        <v>0</v>
      </c>
      <c r="AP50" s="49">
        <v>0</v>
      </c>
      <c r="AQ50" s="49">
        <v>0</v>
      </c>
      <c r="AR50" s="49">
        <v>0</v>
      </c>
      <c r="AS50" s="325"/>
      <c r="AT50" s="199"/>
      <c r="AU50" s="180"/>
      <c r="AV50" s="63"/>
    </row>
    <row r="51" spans="1:48" s="2" customFormat="1" ht="31.5">
      <c r="A51" s="316"/>
      <c r="B51" s="319"/>
      <c r="C51" s="287"/>
      <c r="D51" s="322"/>
      <c r="E51" s="86" t="s">
        <v>177</v>
      </c>
      <c r="F51" s="32">
        <f>I51+L51+O51+R51+U51+X51+AA51+AD51+AG51+AJ51+AM51+AP51</f>
        <v>2690.6</v>
      </c>
      <c r="G51" s="32">
        <f>J51+M51+P51+S51+V51+Y51+AB51+AE51+AH51+AK51+AN51+AQ51</f>
        <v>2690.2</v>
      </c>
      <c r="H51" s="32">
        <f>G51/F51*100</f>
        <v>99.985133427488293</v>
      </c>
      <c r="I51" s="78">
        <f>I18+I23+I28+I33+I38</f>
        <v>0</v>
      </c>
      <c r="J51" s="78">
        <f>J18+J23+J28+J33+J38</f>
        <v>0</v>
      </c>
      <c r="K51" s="78">
        <v>0</v>
      </c>
      <c r="L51" s="78">
        <f>L18+L23+L28+L33+L38</f>
        <v>0</v>
      </c>
      <c r="M51" s="78">
        <f>M18+M23+M28+M33+M38</f>
        <v>0</v>
      </c>
      <c r="N51" s="78">
        <v>0</v>
      </c>
      <c r="O51" s="78">
        <f>O18+O23+O28+O33+O38</f>
        <v>264</v>
      </c>
      <c r="P51" s="78">
        <f>P18+P23+P28+P33+P38</f>
        <v>264</v>
      </c>
      <c r="Q51" s="78">
        <f>P51/O51*100</f>
        <v>100</v>
      </c>
      <c r="R51" s="78">
        <f>R18+R23+R28+R33+R38</f>
        <v>0</v>
      </c>
      <c r="S51" s="78">
        <f>S18+S23+S28+S33+S38</f>
        <v>231</v>
      </c>
      <c r="T51" s="78">
        <v>0</v>
      </c>
      <c r="U51" s="78">
        <f>U18+U23+U28+U33+U38</f>
        <v>231</v>
      </c>
      <c r="V51" s="78">
        <f>V18+V23+V28+V33+V38</f>
        <v>0</v>
      </c>
      <c r="W51" s="78">
        <f>V51/U51*100</f>
        <v>0</v>
      </c>
      <c r="X51" s="78">
        <f>X18+X23+X28+X33+X38</f>
        <v>0</v>
      </c>
      <c r="Y51" s="78">
        <f>Y18+Y23+Y28+Y33+Y38</f>
        <v>0</v>
      </c>
      <c r="Z51" s="78">
        <v>0</v>
      </c>
      <c r="AA51" s="78">
        <f>AA18+AA23+AA28+AA33+AA38</f>
        <v>944.59999999999991</v>
      </c>
      <c r="AB51" s="78">
        <f>AB18+AB23+AB28+AB33+AB38</f>
        <v>944.59999999999991</v>
      </c>
      <c r="AC51" s="78">
        <f>AB51/AA51*100</f>
        <v>100</v>
      </c>
      <c r="AD51" s="78">
        <f>AD18+AD23+AD28+AD33+AD38</f>
        <v>137.30000000000001</v>
      </c>
      <c r="AE51" s="78">
        <f>AE18+AE23+AE28+AE33+AE38</f>
        <v>133.30000000000001</v>
      </c>
      <c r="AF51" s="122">
        <f>AE51/AD51*100</f>
        <v>97.086671522214132</v>
      </c>
      <c r="AG51" s="78">
        <f>AG18+AG23+AG28+AG33+AG38</f>
        <v>278.8</v>
      </c>
      <c r="AH51" s="78">
        <f>AH18+AH23+AH28+AH33+AH38</f>
        <v>282.8</v>
      </c>
      <c r="AI51" s="122">
        <f>AH51/AG51*100</f>
        <v>101.43472022955524</v>
      </c>
      <c r="AJ51" s="78">
        <f>AJ18+AJ23+AJ28+AJ33+AJ38</f>
        <v>310</v>
      </c>
      <c r="AK51" s="78">
        <f>AK18+AK23+AK28+AK33+AK38</f>
        <v>310</v>
      </c>
      <c r="AL51" s="78">
        <v>0</v>
      </c>
      <c r="AM51" s="78">
        <f>AM18+AM23+AM28+AM33+AM38</f>
        <v>90</v>
      </c>
      <c r="AN51" s="78">
        <f>AN18+AN23+AN28+AN33+AN38</f>
        <v>90</v>
      </c>
      <c r="AO51" s="122">
        <f>AN51/AM51*100</f>
        <v>100</v>
      </c>
      <c r="AP51" s="78">
        <f>AP18+AP23+AP28+AP33+AP38</f>
        <v>434.9</v>
      </c>
      <c r="AQ51" s="78">
        <f>AQ18+AQ23+AQ28+AQ33+AQ38</f>
        <v>434.5</v>
      </c>
      <c r="AR51" s="78">
        <v>0</v>
      </c>
      <c r="AS51" s="325"/>
      <c r="AT51" s="199"/>
      <c r="AU51" s="189"/>
      <c r="AV51" s="185"/>
    </row>
    <row r="52" spans="1:48" s="2" customFormat="1" ht="51" customHeight="1">
      <c r="A52" s="316"/>
      <c r="B52" s="319"/>
      <c r="C52" s="287"/>
      <c r="D52" s="322"/>
      <c r="E52" s="86" t="s">
        <v>175</v>
      </c>
      <c r="F52" s="32">
        <f>I52+L52+O52+R52+U52+X52+AA52+AD52+AG52+AJ52+AM52+AP52</f>
        <v>120322.99999999999</v>
      </c>
      <c r="G52" s="32">
        <f>J52+M52+P52+S52+V52+Y52+AB52+AE52+AH52+AK52+AN52+AQ52</f>
        <v>120323.00000000003</v>
      </c>
      <c r="H52" s="32">
        <f>G52/F52*100</f>
        <v>100.00000000000004</v>
      </c>
      <c r="I52" s="78">
        <f>I19+I24+I29+I34+I39</f>
        <v>1891.8</v>
      </c>
      <c r="J52" s="78">
        <f>J19+J24+J29+J34+J39</f>
        <v>1891.8</v>
      </c>
      <c r="K52" s="78">
        <f>J52/I52*100</f>
        <v>100</v>
      </c>
      <c r="L52" s="78">
        <f>L19+L24+L29+L34+L39</f>
        <v>11950.400000000001</v>
      </c>
      <c r="M52" s="78">
        <f>M19+M24+M29+M34+M39</f>
        <v>11364</v>
      </c>
      <c r="N52" s="78">
        <f>M52/L52*100</f>
        <v>95.093051278618276</v>
      </c>
      <c r="O52" s="78">
        <f>O19+O24+O29+O34+O39</f>
        <v>9931.4</v>
      </c>
      <c r="P52" s="78">
        <f>P19+P24+P29+P34+P39</f>
        <v>10517.8</v>
      </c>
      <c r="Q52" s="78">
        <f>P52/O52*100</f>
        <v>105.90450490363897</v>
      </c>
      <c r="R52" s="78">
        <f>R19+R24+R29+R34+R39</f>
        <v>11244.8</v>
      </c>
      <c r="S52" s="78">
        <f>S19+S24+S29+S34+S39</f>
        <v>14056.3</v>
      </c>
      <c r="T52" s="78">
        <f>S52/R52*100</f>
        <v>125.00266789982926</v>
      </c>
      <c r="U52" s="78">
        <f>U19+U24+U29+U34+U39</f>
        <v>14732.8</v>
      </c>
      <c r="V52" s="78">
        <f>V19+V24+V29+V34+V39</f>
        <v>11921.3</v>
      </c>
      <c r="W52" s="78">
        <f>V52/U52*100</f>
        <v>80.916730017376196</v>
      </c>
      <c r="X52" s="78">
        <f>X19+X24+X29+X34+X39</f>
        <v>12923.4</v>
      </c>
      <c r="Y52" s="78">
        <f>Y19+Y24+Y29+Y34+Y39</f>
        <v>12923.4</v>
      </c>
      <c r="Z52" s="78">
        <f>Y52/X52*100</f>
        <v>100</v>
      </c>
      <c r="AA52" s="78">
        <f>AA19+AA24+AA29+AA34+AA39</f>
        <v>10460.1</v>
      </c>
      <c r="AB52" s="78">
        <f>AB19+AB24+AB29+AB34+AB39</f>
        <v>10654.7</v>
      </c>
      <c r="AC52" s="78">
        <f>AB52/AA52*100</f>
        <v>101.86040286421736</v>
      </c>
      <c r="AD52" s="78">
        <f>AD19+AD24+AD29+AD34+AD39</f>
        <v>7506.1</v>
      </c>
      <c r="AE52" s="78">
        <f>AE19+AE24+AE29+AE34+AE39</f>
        <v>5804.6</v>
      </c>
      <c r="AF52" s="78">
        <f>AE52/AD52*100</f>
        <v>77.331770160269656</v>
      </c>
      <c r="AG52" s="78">
        <f>AG19+AG24+AG29+AG34+AG39</f>
        <v>7295.4000000000005</v>
      </c>
      <c r="AH52" s="78">
        <f>AH19+AH24+AH29+AH34+AH39</f>
        <v>7293.3</v>
      </c>
      <c r="AI52" s="78">
        <f>AH52/AG52*100</f>
        <v>99.971214738054115</v>
      </c>
      <c r="AJ52" s="78">
        <f>AJ19+AJ24+AJ29+AJ34+AJ39</f>
        <v>8921.4</v>
      </c>
      <c r="AK52" s="78">
        <f>AK19+AK24+AK29+AK34+AK39</f>
        <v>7527.2999999999993</v>
      </c>
      <c r="AL52" s="78">
        <f>AK52/AJ52*100</f>
        <v>84.373528818346884</v>
      </c>
      <c r="AM52" s="78">
        <f>AM19+AM24+AM29+AM34+AM39</f>
        <v>8085.2000000000007</v>
      </c>
      <c r="AN52" s="78">
        <f>AN19+AN24+AN29+AN34+AN39</f>
        <v>9556.1</v>
      </c>
      <c r="AO52" s="78">
        <f>AN52/AM52*100</f>
        <v>118.19249987631721</v>
      </c>
      <c r="AP52" s="78">
        <f>AP19+AP24+AP29+AP34+AP39</f>
        <v>15380.2</v>
      </c>
      <c r="AQ52" s="78">
        <f>AQ19+AQ24+AQ29+AQ34+AQ39</f>
        <v>16812.400000000001</v>
      </c>
      <c r="AR52" s="78">
        <f>AQ52/AP52*100</f>
        <v>109.31197253611786</v>
      </c>
      <c r="AS52" s="326"/>
      <c r="AT52" s="200"/>
      <c r="AU52" s="189"/>
      <c r="AV52" s="185"/>
    </row>
    <row r="53" spans="1:48" s="2" customFormat="1" ht="40.5" customHeight="1">
      <c r="A53" s="316"/>
      <c r="B53" s="319"/>
      <c r="C53" s="287"/>
      <c r="D53" s="322"/>
      <c r="E53" s="86" t="s">
        <v>100</v>
      </c>
      <c r="F53" s="32">
        <f t="shared" ref="F53:G54" si="29">I53+L53+O53+R53+U53+X53+AA53+AD53+AG53+AJ53+AM53+AP53</f>
        <v>150000</v>
      </c>
      <c r="G53" s="32">
        <f t="shared" si="29"/>
        <v>149999.9</v>
      </c>
      <c r="H53" s="30">
        <f>G53/F53*100</f>
        <v>99.999933333333331</v>
      </c>
      <c r="I53" s="78">
        <f>I40</f>
        <v>0</v>
      </c>
      <c r="J53" s="78">
        <f>J40</f>
        <v>0</v>
      </c>
      <c r="K53" s="78">
        <v>0</v>
      </c>
      <c r="L53" s="78">
        <f>L40</f>
        <v>0</v>
      </c>
      <c r="M53" s="78">
        <f>M40</f>
        <v>0</v>
      </c>
      <c r="N53" s="78">
        <v>0</v>
      </c>
      <c r="O53" s="78">
        <f>O35</f>
        <v>60000</v>
      </c>
      <c r="P53" s="78">
        <f>P35</f>
        <v>0</v>
      </c>
      <c r="Q53" s="78">
        <v>0</v>
      </c>
      <c r="R53" s="78">
        <f>R35</f>
        <v>15000</v>
      </c>
      <c r="S53" s="78">
        <f>S35</f>
        <v>60000</v>
      </c>
      <c r="T53" s="122">
        <f>S53/R53*100</f>
        <v>400</v>
      </c>
      <c r="U53" s="78">
        <f>U35</f>
        <v>20000</v>
      </c>
      <c r="V53" s="78">
        <f>V35</f>
        <v>17134</v>
      </c>
      <c r="W53" s="122">
        <f>V53/U53*100</f>
        <v>85.67</v>
      </c>
      <c r="X53" s="78">
        <f>X35</f>
        <v>20000</v>
      </c>
      <c r="Y53" s="78">
        <f>Y35</f>
        <v>20025.400000000001</v>
      </c>
      <c r="Z53" s="122">
        <f>Y53/X53*100</f>
        <v>100.12700000000001</v>
      </c>
      <c r="AA53" s="78">
        <f>AA35</f>
        <v>35000</v>
      </c>
      <c r="AB53" s="78">
        <f>AB35</f>
        <v>20650.400000000001</v>
      </c>
      <c r="AC53" s="78">
        <f>AB53/AA53*100</f>
        <v>59.001142857142867</v>
      </c>
      <c r="AD53" s="78">
        <f>AD35</f>
        <v>0</v>
      </c>
      <c r="AE53" s="78">
        <f>AE35</f>
        <v>28000</v>
      </c>
      <c r="AF53" s="78">
        <v>0</v>
      </c>
      <c r="AG53" s="78">
        <f>AG40</f>
        <v>0</v>
      </c>
      <c r="AH53" s="78">
        <f>AH40</f>
        <v>0</v>
      </c>
      <c r="AI53" s="78">
        <v>0</v>
      </c>
      <c r="AJ53" s="78">
        <f>AJ40</f>
        <v>0</v>
      </c>
      <c r="AK53" s="78">
        <f>AK35</f>
        <v>4190.1000000000004</v>
      </c>
      <c r="AL53" s="78">
        <v>0</v>
      </c>
      <c r="AM53" s="78">
        <f>AM40</f>
        <v>0</v>
      </c>
      <c r="AN53" s="78">
        <f>AN40</f>
        <v>0</v>
      </c>
      <c r="AO53" s="78">
        <v>0</v>
      </c>
      <c r="AP53" s="78">
        <f>AP40</f>
        <v>0</v>
      </c>
      <c r="AQ53" s="78">
        <f>AQ40</f>
        <v>0</v>
      </c>
      <c r="AR53" s="78">
        <v>0</v>
      </c>
      <c r="AS53" s="100"/>
      <c r="AT53" s="76"/>
      <c r="AU53" s="189"/>
      <c r="AV53" s="185"/>
    </row>
    <row r="54" spans="1:48" s="2" customFormat="1" ht="89.25" customHeight="1">
      <c r="A54" s="317"/>
      <c r="B54" s="320"/>
      <c r="C54" s="288"/>
      <c r="D54" s="323"/>
      <c r="E54" s="86" t="s">
        <v>176</v>
      </c>
      <c r="F54" s="155">
        <f t="shared" si="29"/>
        <v>0</v>
      </c>
      <c r="G54" s="155">
        <f t="shared" si="29"/>
        <v>0</v>
      </c>
      <c r="H54" s="155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  <c r="Z54" s="78">
        <v>0</v>
      </c>
      <c r="AA54" s="78">
        <v>0</v>
      </c>
      <c r="AB54" s="78">
        <v>0</v>
      </c>
      <c r="AC54" s="78">
        <v>0</v>
      </c>
      <c r="AD54" s="78">
        <v>0</v>
      </c>
      <c r="AE54" s="78">
        <v>0</v>
      </c>
      <c r="AF54" s="78">
        <v>0</v>
      </c>
      <c r="AG54" s="78"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0</v>
      </c>
      <c r="AM54" s="78">
        <v>0</v>
      </c>
      <c r="AN54" s="78">
        <v>0</v>
      </c>
      <c r="AO54" s="78">
        <v>0</v>
      </c>
      <c r="AP54" s="78">
        <v>0</v>
      </c>
      <c r="AQ54" s="78">
        <v>0</v>
      </c>
      <c r="AR54" s="78">
        <v>0</v>
      </c>
      <c r="AS54" s="101"/>
      <c r="AT54" s="84"/>
      <c r="AU54" s="9"/>
    </row>
    <row r="55" spans="1:48" s="2" customFormat="1" ht="54.75" customHeight="1">
      <c r="A55" s="138"/>
      <c r="B55" s="152" t="s">
        <v>181</v>
      </c>
      <c r="C55" s="149"/>
      <c r="D55" s="150">
        <v>1</v>
      </c>
      <c r="E55" s="149" t="s">
        <v>180</v>
      </c>
      <c r="F55" s="155">
        <v>0</v>
      </c>
      <c r="G55" s="155">
        <f>AQ55</f>
        <v>44.7</v>
      </c>
      <c r="H55" s="155"/>
      <c r="I55" s="156"/>
      <c r="J55" s="156"/>
      <c r="K55" s="157"/>
      <c r="L55" s="156"/>
      <c r="M55" s="156"/>
      <c r="N55" s="156"/>
      <c r="O55" s="156"/>
      <c r="P55" s="156"/>
      <c r="Q55" s="156"/>
      <c r="R55" s="156"/>
      <c r="S55" s="157"/>
      <c r="T55" s="156"/>
      <c r="U55" s="156"/>
      <c r="V55" s="156"/>
      <c r="W55" s="156"/>
      <c r="X55" s="156"/>
      <c r="Y55" s="156"/>
      <c r="Z55" s="156"/>
      <c r="AA55" s="156"/>
      <c r="AB55" s="157"/>
      <c r="AC55" s="156"/>
      <c r="AD55" s="156"/>
      <c r="AE55" s="157"/>
      <c r="AF55" s="156"/>
      <c r="AG55" s="156"/>
      <c r="AH55" s="157"/>
      <c r="AI55" s="156"/>
      <c r="AJ55" s="154"/>
      <c r="AK55" s="154"/>
      <c r="AL55" s="154"/>
      <c r="AM55" s="154"/>
      <c r="AN55" s="154"/>
      <c r="AO55" s="154"/>
      <c r="AP55" s="154"/>
      <c r="AQ55" s="154">
        <v>44.7</v>
      </c>
      <c r="AR55" s="154"/>
      <c r="AS55" s="156"/>
      <c r="AT55" s="153"/>
      <c r="AU55" s="184"/>
    </row>
    <row r="56" spans="1:48" s="2" customFormat="1" ht="54.75" customHeight="1">
      <c r="A56" s="314"/>
      <c r="B56" s="350" t="s">
        <v>183</v>
      </c>
      <c r="C56" s="347"/>
      <c r="D56" s="158"/>
      <c r="E56" s="5" t="s">
        <v>31</v>
      </c>
      <c r="F56" s="32">
        <f>F58+F59+F60</f>
        <v>150000</v>
      </c>
      <c r="G56" s="32">
        <f>G58+G59+G60</f>
        <v>149999.9</v>
      </c>
      <c r="H56" s="32">
        <v>0</v>
      </c>
      <c r="I56" s="49">
        <f>I58+I59</f>
        <v>0</v>
      </c>
      <c r="J56" s="49">
        <f>J58+J59</f>
        <v>0</v>
      </c>
      <c r="K56" s="49">
        <v>0</v>
      </c>
      <c r="L56" s="49">
        <f>L58+L59</f>
        <v>0</v>
      </c>
      <c r="M56" s="49">
        <f>M58+M59</f>
        <v>0</v>
      </c>
      <c r="N56" s="49">
        <v>0</v>
      </c>
      <c r="O56" s="49">
        <f>O58+O59</f>
        <v>0</v>
      </c>
      <c r="P56" s="49">
        <f>P58+P59</f>
        <v>0</v>
      </c>
      <c r="Q56" s="49">
        <v>0</v>
      </c>
      <c r="R56" s="49">
        <f>R58+R59</f>
        <v>0</v>
      </c>
      <c r="S56" s="49">
        <f>S58+S59</f>
        <v>0</v>
      </c>
      <c r="T56" s="49">
        <v>0</v>
      </c>
      <c r="U56" s="49">
        <f>U58+U59</f>
        <v>0</v>
      </c>
      <c r="V56" s="49">
        <f>V58+V59</f>
        <v>0</v>
      </c>
      <c r="W56" s="49">
        <v>0</v>
      </c>
      <c r="X56" s="49">
        <f>X58+X59</f>
        <v>0</v>
      </c>
      <c r="Y56" s="49">
        <f>Y58+Y59</f>
        <v>0</v>
      </c>
      <c r="Z56" s="49">
        <v>0</v>
      </c>
      <c r="AA56" s="49">
        <f>AA58+AA59</f>
        <v>0</v>
      </c>
      <c r="AB56" s="49">
        <f>AB58+AB59</f>
        <v>0</v>
      </c>
      <c r="AC56" s="49">
        <v>0</v>
      </c>
      <c r="AD56" s="49">
        <f>AD58+AD59</f>
        <v>0</v>
      </c>
      <c r="AE56" s="49">
        <f>AE58+AE59</f>
        <v>0</v>
      </c>
      <c r="AF56" s="49">
        <v>0</v>
      </c>
      <c r="AG56" s="49">
        <f>AG58+AG59</f>
        <v>0</v>
      </c>
      <c r="AH56" s="49">
        <f>AH58+AH59</f>
        <v>0</v>
      </c>
      <c r="AI56" s="49">
        <v>0</v>
      </c>
      <c r="AJ56" s="49">
        <f>AJ58+AJ59</f>
        <v>0</v>
      </c>
      <c r="AK56" s="49">
        <f>AK58+AK59</f>
        <v>0</v>
      </c>
      <c r="AL56" s="49">
        <v>0</v>
      </c>
      <c r="AM56" s="49">
        <f>AM58+AM59</f>
        <v>0</v>
      </c>
      <c r="AN56" s="49">
        <f>AN58+AN59</f>
        <v>0</v>
      </c>
      <c r="AO56" s="49">
        <v>0</v>
      </c>
      <c r="AP56" s="49">
        <f>AP58+AP59</f>
        <v>0</v>
      </c>
      <c r="AQ56" s="49">
        <f>AQ58+AQ59</f>
        <v>0</v>
      </c>
      <c r="AR56" s="49">
        <v>0</v>
      </c>
      <c r="AS56" s="258"/>
      <c r="AT56" s="243"/>
      <c r="AU56" s="181"/>
    </row>
    <row r="57" spans="1:48" s="2" customFormat="1" ht="54.75" customHeight="1">
      <c r="A57" s="314"/>
      <c r="B57" s="350"/>
      <c r="C57" s="347"/>
      <c r="D57" s="142"/>
      <c r="E57" s="5" t="s">
        <v>178</v>
      </c>
      <c r="F57" s="32">
        <v>0</v>
      </c>
      <c r="G57" s="32">
        <v>0</v>
      </c>
      <c r="H57" s="32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v>0</v>
      </c>
      <c r="AS57" s="259"/>
      <c r="AT57" s="244"/>
      <c r="AU57" s="181"/>
    </row>
    <row r="58" spans="1:48" s="2" customFormat="1" ht="54.75" customHeight="1">
      <c r="A58" s="314"/>
      <c r="B58" s="350"/>
      <c r="C58" s="347"/>
      <c r="D58" s="142"/>
      <c r="E58" s="86" t="s">
        <v>177</v>
      </c>
      <c r="F58" s="32">
        <f t="shared" ref="F58:F60" si="30">I58+L58+O58+R58+U58+X58+AA58+AD58+AG58+AJ58+AM58+AP58</f>
        <v>0</v>
      </c>
      <c r="G58" s="32">
        <f t="shared" ref="G58:G60" si="31">J58+M58+P58+S58+V58+Y58+AB58+AE58+AH58+AK58+AN58+AQ58</f>
        <v>0</v>
      </c>
      <c r="H58" s="32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v>0</v>
      </c>
      <c r="AS58" s="259"/>
      <c r="AT58" s="244"/>
      <c r="AU58" s="181"/>
    </row>
    <row r="59" spans="1:48" s="2" customFormat="1" ht="54.75" customHeight="1">
      <c r="A59" s="314"/>
      <c r="B59" s="350"/>
      <c r="C59" s="347"/>
      <c r="D59" s="142"/>
      <c r="E59" s="86" t="s">
        <v>175</v>
      </c>
      <c r="F59" s="32">
        <f t="shared" si="30"/>
        <v>0</v>
      </c>
      <c r="G59" s="32">
        <f t="shared" si="31"/>
        <v>0</v>
      </c>
      <c r="H59" s="32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49">
        <v>0</v>
      </c>
      <c r="AS59" s="259"/>
      <c r="AT59" s="244"/>
      <c r="AU59" s="181"/>
    </row>
    <row r="60" spans="1:48" s="2" customFormat="1" ht="54.75" customHeight="1">
      <c r="A60" s="314"/>
      <c r="B60" s="350"/>
      <c r="C60" s="347"/>
      <c r="D60" s="142"/>
      <c r="E60" s="86" t="s">
        <v>100</v>
      </c>
      <c r="F60" s="32">
        <f t="shared" si="30"/>
        <v>150000</v>
      </c>
      <c r="G60" s="32">
        <f t="shared" si="31"/>
        <v>149999.9</v>
      </c>
      <c r="H60" s="32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60000</v>
      </c>
      <c r="P60" s="49">
        <v>0</v>
      </c>
      <c r="Q60" s="49">
        <v>0</v>
      </c>
      <c r="R60" s="49">
        <v>15000</v>
      </c>
      <c r="S60" s="49">
        <v>60000</v>
      </c>
      <c r="T60" s="49">
        <f>S60/R60*100</f>
        <v>400</v>
      </c>
      <c r="U60" s="49">
        <v>20000</v>
      </c>
      <c r="V60" s="49">
        <v>17134</v>
      </c>
      <c r="W60" s="49">
        <f>V60/U60*100</f>
        <v>85.67</v>
      </c>
      <c r="X60" s="49">
        <v>20000</v>
      </c>
      <c r="Y60" s="49">
        <v>20025.400000000001</v>
      </c>
      <c r="Z60" s="49">
        <f>Y60/X60*100</f>
        <v>100.12700000000001</v>
      </c>
      <c r="AA60" s="49">
        <v>35000</v>
      </c>
      <c r="AB60" s="49">
        <v>20650.400000000001</v>
      </c>
      <c r="AC60" s="49">
        <f>AB60/AA60*100</f>
        <v>59.001142857142867</v>
      </c>
      <c r="AD60" s="49">
        <v>0</v>
      </c>
      <c r="AE60" s="49">
        <v>28000</v>
      </c>
      <c r="AF60" s="49">
        <v>0</v>
      </c>
      <c r="AG60" s="49">
        <v>0</v>
      </c>
      <c r="AH60" s="49">
        <v>0</v>
      </c>
      <c r="AI60" s="49">
        <v>0</v>
      </c>
      <c r="AJ60" s="49">
        <v>0</v>
      </c>
      <c r="AK60" s="49">
        <v>4190.1000000000004</v>
      </c>
      <c r="AL60" s="49">
        <v>0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v>0</v>
      </c>
      <c r="AS60" s="260"/>
      <c r="AT60" s="245"/>
      <c r="AU60" s="181"/>
    </row>
    <row r="61" spans="1:48" s="2" customFormat="1" ht="54.75" customHeight="1">
      <c r="A61" s="314"/>
      <c r="B61" s="350" t="s">
        <v>184</v>
      </c>
      <c r="C61" s="347"/>
      <c r="D61" s="158"/>
      <c r="E61" s="5" t="s">
        <v>31</v>
      </c>
      <c r="F61" s="32">
        <f>F62+F63+F64+F65+F66</f>
        <v>123013.59999999999</v>
      </c>
      <c r="G61" s="32">
        <f>G62+G63+G64+G65+G66</f>
        <v>123013.20000000003</v>
      </c>
      <c r="H61" s="32">
        <f>(G61/F61)*100</f>
        <v>99.999674832701459</v>
      </c>
      <c r="I61" s="49">
        <f>I62+I63+I64+I65+I66</f>
        <v>1891.8</v>
      </c>
      <c r="J61" s="49">
        <f>J62+J63+J64+J65+J66</f>
        <v>1891.8</v>
      </c>
      <c r="K61" s="49">
        <f>(J61/I61)*100</f>
        <v>100</v>
      </c>
      <c r="L61" s="49">
        <f>L62+L63+L64+L65+L66</f>
        <v>11950.400000000001</v>
      </c>
      <c r="M61" s="49">
        <f>M62+M63+M64+M65+M66</f>
        <v>11364</v>
      </c>
      <c r="N61" s="49">
        <f>(M61/L61)*100</f>
        <v>95.093051278618276</v>
      </c>
      <c r="O61" s="49">
        <f t="shared" ref="O61:P61" si="32">O62+O63+O64+O65+O66</f>
        <v>10195.4</v>
      </c>
      <c r="P61" s="49">
        <f t="shared" si="32"/>
        <v>10781.8</v>
      </c>
      <c r="Q61" s="49">
        <f t="shared" ref="Q61" si="33">(P61/O61)*100</f>
        <v>105.7516134727426</v>
      </c>
      <c r="R61" s="49">
        <f t="shared" ref="R61:S61" si="34">R62+R63+R64+R65+R66</f>
        <v>11244.8</v>
      </c>
      <c r="S61" s="49">
        <f t="shared" si="34"/>
        <v>14287.3</v>
      </c>
      <c r="T61" s="49">
        <f t="shared" ref="T61" si="35">(S61/R61)*100</f>
        <v>127.05695076835515</v>
      </c>
      <c r="U61" s="49">
        <f t="shared" ref="U61:V61" si="36">U62+U63+U64+U65+U66</f>
        <v>14963.8</v>
      </c>
      <c r="V61" s="49">
        <f t="shared" si="36"/>
        <v>11921.3</v>
      </c>
      <c r="W61" s="49">
        <f t="shared" ref="W61" si="37">(V61/U61)*100</f>
        <v>79.667597802697173</v>
      </c>
      <c r="X61" s="49">
        <f t="shared" ref="X61:Y61" si="38">X62+X63+X64+X65+X66</f>
        <v>12923.4</v>
      </c>
      <c r="Y61" s="49">
        <f t="shared" si="38"/>
        <v>12923.4</v>
      </c>
      <c r="Z61" s="49">
        <f t="shared" ref="Z61" si="39">(Y61/X61)*100</f>
        <v>100</v>
      </c>
      <c r="AA61" s="49">
        <f t="shared" ref="AA61:AB61" si="40">AA62+AA63+AA64+AA65+AA66</f>
        <v>11404.7</v>
      </c>
      <c r="AB61" s="49">
        <f t="shared" si="40"/>
        <v>11599.300000000001</v>
      </c>
      <c r="AC61" s="49">
        <f t="shared" ref="AC61" si="41">(AB61/AA61)*100</f>
        <v>101.70631406350014</v>
      </c>
      <c r="AD61" s="49">
        <f t="shared" ref="AD61:AE61" si="42">AD62+AD63+AD64+AD65+AD66</f>
        <v>7643.4000000000005</v>
      </c>
      <c r="AE61" s="49">
        <f t="shared" si="42"/>
        <v>5937.9000000000005</v>
      </c>
      <c r="AF61" s="49">
        <f t="shared" ref="AF61" si="43">(AE61/AD61)*100</f>
        <v>77.686631603736558</v>
      </c>
      <c r="AG61" s="49">
        <f t="shared" ref="AG61:AH61" si="44">AG62+AG63+AG64+AG65+AG66</f>
        <v>7574.2000000000007</v>
      </c>
      <c r="AH61" s="49">
        <f t="shared" si="44"/>
        <v>7576.1</v>
      </c>
      <c r="AI61" s="49">
        <f t="shared" ref="AI61" si="45">(AH61/AG61)*100</f>
        <v>100.02508515750839</v>
      </c>
      <c r="AJ61" s="49">
        <f t="shared" ref="AJ61:AK61" si="46">AJ62+AJ63+AJ64+AJ65+AJ66</f>
        <v>9231.4</v>
      </c>
      <c r="AK61" s="49">
        <f t="shared" si="46"/>
        <v>7837.2999999999993</v>
      </c>
      <c r="AL61" s="49">
        <f t="shared" ref="AL61" si="47">(AK61/AJ61)*100</f>
        <v>84.898281950733363</v>
      </c>
      <c r="AM61" s="49">
        <f t="shared" ref="AM61:AN61" si="48">AM62+AM63+AM64+AM65+AM66</f>
        <v>8175.2000000000007</v>
      </c>
      <c r="AN61" s="49">
        <f t="shared" si="48"/>
        <v>9646.1</v>
      </c>
      <c r="AO61" s="49">
        <f t="shared" ref="AO61" si="49">(AN61/AM61)*100</f>
        <v>117.99222037381347</v>
      </c>
      <c r="AP61" s="49">
        <f t="shared" ref="AP61:AQ61" si="50">AP62+AP63+AP64+AP65+AP66</f>
        <v>15815.1</v>
      </c>
      <c r="AQ61" s="49">
        <f t="shared" si="50"/>
        <v>17246.900000000001</v>
      </c>
      <c r="AR61" s="49">
        <f t="shared" ref="AR61" si="51">(AQ61/AP61)*100</f>
        <v>109.05337304221916</v>
      </c>
      <c r="AS61" s="258"/>
      <c r="AT61" s="243"/>
      <c r="AU61" s="189"/>
      <c r="AV61" s="185"/>
    </row>
    <row r="62" spans="1:48" s="2" customFormat="1" ht="54.75" customHeight="1">
      <c r="A62" s="314"/>
      <c r="B62" s="350"/>
      <c r="C62" s="347"/>
      <c r="D62" s="142"/>
      <c r="E62" s="5" t="s">
        <v>178</v>
      </c>
      <c r="F62" s="32">
        <f>F50</f>
        <v>0</v>
      </c>
      <c r="G62" s="32">
        <f t="shared" ref="G62" si="52">G50</f>
        <v>0</v>
      </c>
      <c r="H62" s="32">
        <v>0</v>
      </c>
      <c r="I62" s="49">
        <f>I50</f>
        <v>0</v>
      </c>
      <c r="J62" s="49">
        <f t="shared" ref="J62:AR62" si="53">J50</f>
        <v>0</v>
      </c>
      <c r="K62" s="49">
        <f t="shared" si="53"/>
        <v>0</v>
      </c>
      <c r="L62" s="49">
        <f t="shared" si="53"/>
        <v>0</v>
      </c>
      <c r="M62" s="49">
        <f t="shared" si="53"/>
        <v>0</v>
      </c>
      <c r="N62" s="49">
        <f t="shared" si="53"/>
        <v>0</v>
      </c>
      <c r="O62" s="49">
        <f t="shared" si="53"/>
        <v>0</v>
      </c>
      <c r="P62" s="49">
        <f t="shared" si="53"/>
        <v>0</v>
      </c>
      <c r="Q62" s="49">
        <f t="shared" si="53"/>
        <v>0</v>
      </c>
      <c r="R62" s="49">
        <f t="shared" si="53"/>
        <v>0</v>
      </c>
      <c r="S62" s="49">
        <f t="shared" si="53"/>
        <v>0</v>
      </c>
      <c r="T62" s="49">
        <f t="shared" si="53"/>
        <v>0</v>
      </c>
      <c r="U62" s="49">
        <f t="shared" si="53"/>
        <v>0</v>
      </c>
      <c r="V62" s="49">
        <f t="shared" si="53"/>
        <v>0</v>
      </c>
      <c r="W62" s="49">
        <f t="shared" si="53"/>
        <v>0</v>
      </c>
      <c r="X62" s="49">
        <f t="shared" si="53"/>
        <v>0</v>
      </c>
      <c r="Y62" s="49">
        <f t="shared" si="53"/>
        <v>0</v>
      </c>
      <c r="Z62" s="49">
        <f t="shared" si="53"/>
        <v>0</v>
      </c>
      <c r="AA62" s="49">
        <f t="shared" si="53"/>
        <v>0</v>
      </c>
      <c r="AB62" s="49">
        <f t="shared" si="53"/>
        <v>0</v>
      </c>
      <c r="AC62" s="49">
        <f t="shared" si="53"/>
        <v>0</v>
      </c>
      <c r="AD62" s="49">
        <f t="shared" si="53"/>
        <v>0</v>
      </c>
      <c r="AE62" s="49">
        <f t="shared" si="53"/>
        <v>0</v>
      </c>
      <c r="AF62" s="49">
        <f t="shared" si="53"/>
        <v>0</v>
      </c>
      <c r="AG62" s="49">
        <f t="shared" si="53"/>
        <v>0</v>
      </c>
      <c r="AH62" s="49">
        <f t="shared" si="53"/>
        <v>0</v>
      </c>
      <c r="AI62" s="49">
        <f t="shared" si="53"/>
        <v>0</v>
      </c>
      <c r="AJ62" s="49">
        <f t="shared" si="53"/>
        <v>0</v>
      </c>
      <c r="AK62" s="49">
        <f t="shared" si="53"/>
        <v>0</v>
      </c>
      <c r="AL62" s="49">
        <f t="shared" si="53"/>
        <v>0</v>
      </c>
      <c r="AM62" s="49">
        <f t="shared" si="53"/>
        <v>0</v>
      </c>
      <c r="AN62" s="49">
        <f t="shared" si="53"/>
        <v>0</v>
      </c>
      <c r="AO62" s="49">
        <f t="shared" si="53"/>
        <v>0</v>
      </c>
      <c r="AP62" s="49">
        <f t="shared" si="53"/>
        <v>0</v>
      </c>
      <c r="AQ62" s="49">
        <f t="shared" si="53"/>
        <v>0</v>
      </c>
      <c r="AR62" s="49">
        <f t="shared" si="53"/>
        <v>0</v>
      </c>
      <c r="AS62" s="259"/>
      <c r="AT62" s="244"/>
      <c r="AU62" s="194"/>
      <c r="AV62" s="191"/>
    </row>
    <row r="63" spans="1:48" s="2" customFormat="1" ht="54.75" customHeight="1">
      <c r="A63" s="314"/>
      <c r="B63" s="350"/>
      <c r="C63" s="347"/>
      <c r="D63" s="142"/>
      <c r="E63" s="86" t="s">
        <v>177</v>
      </c>
      <c r="F63" s="32">
        <f>F51</f>
        <v>2690.6</v>
      </c>
      <c r="G63" s="32">
        <f>G51</f>
        <v>2690.2</v>
      </c>
      <c r="H63" s="32">
        <f t="shared" ref="H63:H64" si="54">(G63/F63)*100</f>
        <v>99.985133427488293</v>
      </c>
      <c r="I63" s="32">
        <f t="shared" ref="G63:AR64" si="55">I51</f>
        <v>0</v>
      </c>
      <c r="J63" s="32">
        <f t="shared" si="55"/>
        <v>0</v>
      </c>
      <c r="K63" s="32">
        <f t="shared" si="55"/>
        <v>0</v>
      </c>
      <c r="L63" s="32">
        <f t="shared" si="55"/>
        <v>0</v>
      </c>
      <c r="M63" s="32">
        <f t="shared" si="55"/>
        <v>0</v>
      </c>
      <c r="N63" s="32">
        <f t="shared" si="55"/>
        <v>0</v>
      </c>
      <c r="O63" s="32">
        <f t="shared" si="55"/>
        <v>264</v>
      </c>
      <c r="P63" s="32">
        <f t="shared" si="55"/>
        <v>264</v>
      </c>
      <c r="Q63" s="32">
        <f t="shared" si="55"/>
        <v>100</v>
      </c>
      <c r="R63" s="32">
        <f t="shared" si="55"/>
        <v>0</v>
      </c>
      <c r="S63" s="32">
        <f t="shared" si="55"/>
        <v>231</v>
      </c>
      <c r="T63" s="32">
        <f t="shared" si="55"/>
        <v>0</v>
      </c>
      <c r="U63" s="32">
        <f t="shared" si="55"/>
        <v>231</v>
      </c>
      <c r="V63" s="32">
        <f t="shared" si="55"/>
        <v>0</v>
      </c>
      <c r="W63" s="32">
        <f t="shared" si="55"/>
        <v>0</v>
      </c>
      <c r="X63" s="32">
        <f t="shared" si="55"/>
        <v>0</v>
      </c>
      <c r="Y63" s="32">
        <f t="shared" si="55"/>
        <v>0</v>
      </c>
      <c r="Z63" s="32">
        <f t="shared" si="55"/>
        <v>0</v>
      </c>
      <c r="AA63" s="32">
        <f t="shared" si="55"/>
        <v>944.59999999999991</v>
      </c>
      <c r="AB63" s="32">
        <f t="shared" si="55"/>
        <v>944.59999999999991</v>
      </c>
      <c r="AC63" s="32">
        <f t="shared" si="55"/>
        <v>100</v>
      </c>
      <c r="AD63" s="32">
        <f t="shared" si="55"/>
        <v>137.30000000000001</v>
      </c>
      <c r="AE63" s="32">
        <f t="shared" si="55"/>
        <v>133.30000000000001</v>
      </c>
      <c r="AF63" s="32">
        <f t="shared" si="55"/>
        <v>97.086671522214132</v>
      </c>
      <c r="AG63" s="32">
        <f t="shared" si="55"/>
        <v>278.8</v>
      </c>
      <c r="AH63" s="32">
        <f t="shared" si="55"/>
        <v>282.8</v>
      </c>
      <c r="AI63" s="32">
        <f t="shared" si="55"/>
        <v>101.43472022955524</v>
      </c>
      <c r="AJ63" s="32">
        <f t="shared" si="55"/>
        <v>310</v>
      </c>
      <c r="AK63" s="32">
        <f t="shared" si="55"/>
        <v>310</v>
      </c>
      <c r="AL63" s="32">
        <f t="shared" si="55"/>
        <v>0</v>
      </c>
      <c r="AM63" s="32">
        <f t="shared" si="55"/>
        <v>90</v>
      </c>
      <c r="AN63" s="32">
        <f t="shared" si="55"/>
        <v>90</v>
      </c>
      <c r="AO63" s="32">
        <f t="shared" si="55"/>
        <v>100</v>
      </c>
      <c r="AP63" s="32">
        <f t="shared" si="55"/>
        <v>434.9</v>
      </c>
      <c r="AQ63" s="32">
        <f t="shared" si="55"/>
        <v>434.5</v>
      </c>
      <c r="AR63" s="32">
        <f t="shared" si="55"/>
        <v>0</v>
      </c>
      <c r="AS63" s="259"/>
      <c r="AT63" s="244"/>
      <c r="AU63" s="189"/>
      <c r="AV63" s="185"/>
    </row>
    <row r="64" spans="1:48" s="2" customFormat="1" ht="54.75" customHeight="1">
      <c r="A64" s="314"/>
      <c r="B64" s="350"/>
      <c r="C64" s="347"/>
      <c r="D64" s="142"/>
      <c r="E64" s="86" t="s">
        <v>175</v>
      </c>
      <c r="F64" s="32">
        <f>F52</f>
        <v>120322.99999999999</v>
      </c>
      <c r="G64" s="32">
        <f t="shared" si="55"/>
        <v>120323.00000000003</v>
      </c>
      <c r="H64" s="32">
        <f t="shared" si="54"/>
        <v>100.00000000000004</v>
      </c>
      <c r="I64" s="32">
        <f t="shared" si="55"/>
        <v>1891.8</v>
      </c>
      <c r="J64" s="32">
        <f t="shared" si="55"/>
        <v>1891.8</v>
      </c>
      <c r="K64" s="32">
        <f t="shared" si="55"/>
        <v>100</v>
      </c>
      <c r="L64" s="32">
        <f t="shared" si="55"/>
        <v>11950.400000000001</v>
      </c>
      <c r="M64" s="32">
        <f t="shared" si="55"/>
        <v>11364</v>
      </c>
      <c r="N64" s="32">
        <f t="shared" si="55"/>
        <v>95.093051278618276</v>
      </c>
      <c r="O64" s="32">
        <f t="shared" si="55"/>
        <v>9931.4</v>
      </c>
      <c r="P64" s="32">
        <f t="shared" si="55"/>
        <v>10517.8</v>
      </c>
      <c r="Q64" s="32">
        <f t="shared" si="55"/>
        <v>105.90450490363897</v>
      </c>
      <c r="R64" s="32">
        <f t="shared" si="55"/>
        <v>11244.8</v>
      </c>
      <c r="S64" s="32">
        <f t="shared" si="55"/>
        <v>14056.3</v>
      </c>
      <c r="T64" s="32">
        <f t="shared" si="55"/>
        <v>125.00266789982926</v>
      </c>
      <c r="U64" s="32">
        <f t="shared" si="55"/>
        <v>14732.8</v>
      </c>
      <c r="V64" s="32">
        <f t="shared" si="55"/>
        <v>11921.3</v>
      </c>
      <c r="W64" s="32">
        <f t="shared" si="55"/>
        <v>80.916730017376196</v>
      </c>
      <c r="X64" s="32">
        <f t="shared" si="55"/>
        <v>12923.4</v>
      </c>
      <c r="Y64" s="32">
        <f t="shared" si="55"/>
        <v>12923.4</v>
      </c>
      <c r="Z64" s="32">
        <f t="shared" si="55"/>
        <v>100</v>
      </c>
      <c r="AA64" s="32">
        <f t="shared" si="55"/>
        <v>10460.1</v>
      </c>
      <c r="AB64" s="32">
        <f t="shared" si="55"/>
        <v>10654.7</v>
      </c>
      <c r="AC64" s="32">
        <f t="shared" si="55"/>
        <v>101.86040286421736</v>
      </c>
      <c r="AD64" s="32">
        <f t="shared" si="55"/>
        <v>7506.1</v>
      </c>
      <c r="AE64" s="32">
        <f t="shared" si="55"/>
        <v>5804.6</v>
      </c>
      <c r="AF64" s="32">
        <f t="shared" si="55"/>
        <v>77.331770160269656</v>
      </c>
      <c r="AG64" s="32">
        <f t="shared" si="55"/>
        <v>7295.4000000000005</v>
      </c>
      <c r="AH64" s="32">
        <f t="shared" si="55"/>
        <v>7293.3</v>
      </c>
      <c r="AI64" s="32">
        <f t="shared" si="55"/>
        <v>99.971214738054115</v>
      </c>
      <c r="AJ64" s="32">
        <f t="shared" si="55"/>
        <v>8921.4</v>
      </c>
      <c r="AK64" s="32">
        <f t="shared" si="55"/>
        <v>7527.2999999999993</v>
      </c>
      <c r="AL64" s="32">
        <f t="shared" si="55"/>
        <v>84.373528818346884</v>
      </c>
      <c r="AM64" s="32">
        <f t="shared" si="55"/>
        <v>8085.2000000000007</v>
      </c>
      <c r="AN64" s="32">
        <f t="shared" si="55"/>
        <v>9556.1</v>
      </c>
      <c r="AO64" s="32">
        <f t="shared" si="55"/>
        <v>118.19249987631721</v>
      </c>
      <c r="AP64" s="32">
        <f t="shared" si="55"/>
        <v>15380.2</v>
      </c>
      <c r="AQ64" s="32">
        <f t="shared" si="55"/>
        <v>16812.400000000001</v>
      </c>
      <c r="AR64" s="32">
        <f t="shared" si="55"/>
        <v>109.31197253611786</v>
      </c>
      <c r="AS64" s="259"/>
      <c r="AT64" s="244"/>
      <c r="AU64" s="189"/>
      <c r="AV64" s="185"/>
    </row>
    <row r="65" spans="1:49" s="2" customFormat="1" ht="54.75" customHeight="1">
      <c r="A65" s="314"/>
      <c r="B65" s="350"/>
      <c r="C65" s="347"/>
      <c r="D65" s="142"/>
      <c r="E65" s="86" t="s">
        <v>100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259"/>
      <c r="AT65" s="244"/>
      <c r="AU65" s="181"/>
    </row>
    <row r="66" spans="1:49" s="2" customFormat="1" ht="54.75" customHeight="1">
      <c r="A66" s="314"/>
      <c r="B66" s="350"/>
      <c r="C66" s="347"/>
      <c r="D66" s="142"/>
      <c r="E66" s="86" t="s">
        <v>176</v>
      </c>
      <c r="F66" s="32">
        <f>F54</f>
        <v>0</v>
      </c>
      <c r="G66" s="32">
        <f t="shared" ref="G66:AR66" si="56">G54</f>
        <v>0</v>
      </c>
      <c r="H66" s="32">
        <v>0</v>
      </c>
      <c r="I66" s="32">
        <f t="shared" si="56"/>
        <v>0</v>
      </c>
      <c r="J66" s="32">
        <f t="shared" si="56"/>
        <v>0</v>
      </c>
      <c r="K66" s="32">
        <f t="shared" si="56"/>
        <v>0</v>
      </c>
      <c r="L66" s="32">
        <f t="shared" si="56"/>
        <v>0</v>
      </c>
      <c r="M66" s="32">
        <f t="shared" si="56"/>
        <v>0</v>
      </c>
      <c r="N66" s="32">
        <f t="shared" si="56"/>
        <v>0</v>
      </c>
      <c r="O66" s="32">
        <f t="shared" si="56"/>
        <v>0</v>
      </c>
      <c r="P66" s="32">
        <f t="shared" si="56"/>
        <v>0</v>
      </c>
      <c r="Q66" s="32">
        <f t="shared" si="56"/>
        <v>0</v>
      </c>
      <c r="R66" s="32">
        <f t="shared" si="56"/>
        <v>0</v>
      </c>
      <c r="S66" s="32">
        <f t="shared" si="56"/>
        <v>0</v>
      </c>
      <c r="T66" s="32">
        <f t="shared" si="56"/>
        <v>0</v>
      </c>
      <c r="U66" s="32">
        <f t="shared" si="56"/>
        <v>0</v>
      </c>
      <c r="V66" s="32">
        <f t="shared" si="56"/>
        <v>0</v>
      </c>
      <c r="W66" s="32">
        <f t="shared" si="56"/>
        <v>0</v>
      </c>
      <c r="X66" s="32">
        <f t="shared" si="56"/>
        <v>0</v>
      </c>
      <c r="Y66" s="32">
        <f t="shared" si="56"/>
        <v>0</v>
      </c>
      <c r="Z66" s="32">
        <f t="shared" si="56"/>
        <v>0</v>
      </c>
      <c r="AA66" s="32">
        <f t="shared" si="56"/>
        <v>0</v>
      </c>
      <c r="AB66" s="32">
        <f t="shared" si="56"/>
        <v>0</v>
      </c>
      <c r="AC66" s="32">
        <f t="shared" si="56"/>
        <v>0</v>
      </c>
      <c r="AD66" s="32">
        <f t="shared" si="56"/>
        <v>0</v>
      </c>
      <c r="AE66" s="32">
        <f t="shared" si="56"/>
        <v>0</v>
      </c>
      <c r="AF66" s="32">
        <f t="shared" si="56"/>
        <v>0</v>
      </c>
      <c r="AG66" s="32">
        <f t="shared" si="56"/>
        <v>0</v>
      </c>
      <c r="AH66" s="32">
        <f t="shared" si="56"/>
        <v>0</v>
      </c>
      <c r="AI66" s="32">
        <f t="shared" si="56"/>
        <v>0</v>
      </c>
      <c r="AJ66" s="32">
        <f t="shared" si="56"/>
        <v>0</v>
      </c>
      <c r="AK66" s="32">
        <f t="shared" si="56"/>
        <v>0</v>
      </c>
      <c r="AL66" s="32">
        <f t="shared" si="56"/>
        <v>0</v>
      </c>
      <c r="AM66" s="32">
        <f t="shared" si="56"/>
        <v>0</v>
      </c>
      <c r="AN66" s="32">
        <f t="shared" si="56"/>
        <v>0</v>
      </c>
      <c r="AO66" s="32">
        <f t="shared" si="56"/>
        <v>0</v>
      </c>
      <c r="AP66" s="32">
        <f t="shared" si="56"/>
        <v>0</v>
      </c>
      <c r="AQ66" s="32">
        <f t="shared" si="56"/>
        <v>0</v>
      </c>
      <c r="AR66" s="32">
        <f t="shared" si="56"/>
        <v>0</v>
      </c>
      <c r="AS66" s="260"/>
      <c r="AT66" s="245"/>
      <c r="AU66" s="181"/>
    </row>
    <row r="67" spans="1:49" s="2" customFormat="1" ht="27" customHeight="1">
      <c r="A67" s="348" t="s">
        <v>185</v>
      </c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9"/>
      <c r="AT67" s="349"/>
      <c r="AU67" s="349"/>
      <c r="AV67" s="349"/>
      <c r="AW67" s="349"/>
    </row>
    <row r="68" spans="1:49" s="2" customFormat="1" ht="54.75" customHeight="1">
      <c r="A68" s="314"/>
      <c r="B68" s="344" t="s">
        <v>182</v>
      </c>
      <c r="C68" s="347"/>
      <c r="D68" s="158"/>
      <c r="E68" s="5" t="s">
        <v>31</v>
      </c>
      <c r="F68" s="32">
        <f>F70+F71+F72</f>
        <v>123013.59999999999</v>
      </c>
      <c r="G68" s="32">
        <f>G70+G71+G72</f>
        <v>123013.20000000003</v>
      </c>
      <c r="H68" s="32">
        <f>(G68/F68)*100</f>
        <v>99.999674832701459</v>
      </c>
      <c r="I68" s="49">
        <f>SUM(I69:I72)</f>
        <v>1891.8</v>
      </c>
      <c r="J68" s="49">
        <f>SUM(J69:J72)</f>
        <v>1891.8</v>
      </c>
      <c r="K68" s="49">
        <f>(J68/I68)*100</f>
        <v>100</v>
      </c>
      <c r="L68" s="49">
        <f>SUM(L69:L72)</f>
        <v>11950.400000000001</v>
      </c>
      <c r="M68" s="49">
        <f>SUM(M69:M72)</f>
        <v>11364</v>
      </c>
      <c r="N68" s="49">
        <f>(M68/L68)*100</f>
        <v>95.093051278618276</v>
      </c>
      <c r="O68" s="49">
        <f t="shared" ref="O68:P68" si="57">SUM(O69:O72)</f>
        <v>10195.4</v>
      </c>
      <c r="P68" s="49">
        <f t="shared" si="57"/>
        <v>10781.8</v>
      </c>
      <c r="Q68" s="49">
        <f t="shared" ref="Q68" si="58">(P68/O68)*100</f>
        <v>105.7516134727426</v>
      </c>
      <c r="R68" s="49">
        <f t="shared" ref="R68:S68" si="59">SUM(R69:R72)</f>
        <v>11244.8</v>
      </c>
      <c r="S68" s="49">
        <f t="shared" si="59"/>
        <v>14287.3</v>
      </c>
      <c r="T68" s="49">
        <f t="shared" ref="T68" si="60">(S68/R68)*100</f>
        <v>127.05695076835515</v>
      </c>
      <c r="U68" s="49">
        <f t="shared" ref="U68:V68" si="61">SUM(U69:U72)</f>
        <v>14963.8</v>
      </c>
      <c r="V68" s="49">
        <f t="shared" si="61"/>
        <v>11921.3</v>
      </c>
      <c r="W68" s="49">
        <f t="shared" ref="W68" si="62">(V68/U68)*100</f>
        <v>79.667597802697173</v>
      </c>
      <c r="X68" s="49">
        <f t="shared" ref="X68:Y68" si="63">SUM(X69:X72)</f>
        <v>12923.4</v>
      </c>
      <c r="Y68" s="49">
        <f t="shared" si="63"/>
        <v>12923.4</v>
      </c>
      <c r="Z68" s="49">
        <f t="shared" ref="Z68" si="64">(Y68/X68)*100</f>
        <v>100</v>
      </c>
      <c r="AA68" s="49">
        <f t="shared" ref="AA68:AB68" si="65">SUM(AA69:AA72)</f>
        <v>11404.7</v>
      </c>
      <c r="AB68" s="49">
        <f t="shared" si="65"/>
        <v>11599.300000000001</v>
      </c>
      <c r="AC68" s="49">
        <f t="shared" ref="AC68" si="66">(AB68/AA68)*100</f>
        <v>101.70631406350014</v>
      </c>
      <c r="AD68" s="49">
        <f t="shared" ref="AD68:AE68" si="67">SUM(AD69:AD72)</f>
        <v>7643.4000000000005</v>
      </c>
      <c r="AE68" s="49">
        <f t="shared" si="67"/>
        <v>5937.9000000000005</v>
      </c>
      <c r="AF68" s="49">
        <f t="shared" ref="AF68" si="68">(AE68/AD68)*100</f>
        <v>77.686631603736558</v>
      </c>
      <c r="AG68" s="49">
        <f t="shared" ref="AG68:AH68" si="69">SUM(AG69:AG72)</f>
        <v>7574.2000000000007</v>
      </c>
      <c r="AH68" s="49">
        <f t="shared" si="69"/>
        <v>7576.1</v>
      </c>
      <c r="AI68" s="49">
        <f t="shared" ref="AI68" si="70">(AH68/AG68)*100</f>
        <v>100.02508515750839</v>
      </c>
      <c r="AJ68" s="49">
        <f t="shared" ref="AJ68:AK68" si="71">SUM(AJ69:AJ72)</f>
        <v>9231.4</v>
      </c>
      <c r="AK68" s="49">
        <f t="shared" si="71"/>
        <v>7837.2999999999993</v>
      </c>
      <c r="AL68" s="49">
        <f t="shared" ref="AL68" si="72">(AK68/AJ68)*100</f>
        <v>84.898281950733363</v>
      </c>
      <c r="AM68" s="49">
        <f t="shared" ref="AM68:AN68" si="73">SUM(AM69:AM72)</f>
        <v>8175.2000000000007</v>
      </c>
      <c r="AN68" s="49">
        <f t="shared" si="73"/>
        <v>9646.1</v>
      </c>
      <c r="AO68" s="49">
        <f t="shared" ref="AO68" si="74">(AN68/AM68)*100</f>
        <v>117.99222037381347</v>
      </c>
      <c r="AP68" s="49">
        <f t="shared" ref="AP68:AQ68" si="75">SUM(AP69:AP72)</f>
        <v>15815.1</v>
      </c>
      <c r="AQ68" s="49">
        <f t="shared" si="75"/>
        <v>17246.900000000001</v>
      </c>
      <c r="AR68" s="49">
        <f t="shared" ref="AR68" si="76">(AQ68/AP68)*100</f>
        <v>109.05337304221916</v>
      </c>
      <c r="AS68" s="258"/>
      <c r="AT68" s="243"/>
      <c r="AU68" s="189"/>
      <c r="AV68" s="185"/>
    </row>
    <row r="69" spans="1:49" s="2" customFormat="1" ht="54.75" customHeight="1">
      <c r="A69" s="314"/>
      <c r="B69" s="345"/>
      <c r="C69" s="347"/>
      <c r="D69" s="142"/>
      <c r="E69" s="5" t="s">
        <v>178</v>
      </c>
      <c r="F69" s="32">
        <v>0</v>
      </c>
      <c r="G69" s="32">
        <v>0</v>
      </c>
      <c r="H69" s="32">
        <v>0</v>
      </c>
      <c r="I69" s="49">
        <f>I11</f>
        <v>0</v>
      </c>
      <c r="J69" s="49">
        <f t="shared" ref="J69:AR69" si="77">J11</f>
        <v>0</v>
      </c>
      <c r="K69" s="49">
        <f t="shared" si="77"/>
        <v>0</v>
      </c>
      <c r="L69" s="49">
        <f t="shared" si="77"/>
        <v>0</v>
      </c>
      <c r="M69" s="49">
        <f t="shared" si="77"/>
        <v>0</v>
      </c>
      <c r="N69" s="49">
        <f t="shared" si="77"/>
        <v>0</v>
      </c>
      <c r="O69" s="49">
        <f t="shared" si="77"/>
        <v>0</v>
      </c>
      <c r="P69" s="49">
        <f t="shared" si="77"/>
        <v>0</v>
      </c>
      <c r="Q69" s="49">
        <f t="shared" si="77"/>
        <v>0</v>
      </c>
      <c r="R69" s="49">
        <f t="shared" si="77"/>
        <v>0</v>
      </c>
      <c r="S69" s="49">
        <f t="shared" si="77"/>
        <v>0</v>
      </c>
      <c r="T69" s="49">
        <f t="shared" si="77"/>
        <v>0</v>
      </c>
      <c r="U69" s="49">
        <f t="shared" si="77"/>
        <v>0</v>
      </c>
      <c r="V69" s="49">
        <f t="shared" si="77"/>
        <v>0</v>
      </c>
      <c r="W69" s="49">
        <f t="shared" si="77"/>
        <v>0</v>
      </c>
      <c r="X69" s="49">
        <f t="shared" si="77"/>
        <v>0</v>
      </c>
      <c r="Y69" s="49">
        <f t="shared" si="77"/>
        <v>0</v>
      </c>
      <c r="Z69" s="49">
        <f t="shared" si="77"/>
        <v>0</v>
      </c>
      <c r="AA69" s="49">
        <f t="shared" si="77"/>
        <v>0</v>
      </c>
      <c r="AB69" s="49">
        <f t="shared" si="77"/>
        <v>0</v>
      </c>
      <c r="AC69" s="49">
        <f t="shared" si="77"/>
        <v>0</v>
      </c>
      <c r="AD69" s="49">
        <f t="shared" si="77"/>
        <v>0</v>
      </c>
      <c r="AE69" s="49">
        <f t="shared" si="77"/>
        <v>0</v>
      </c>
      <c r="AF69" s="49">
        <f t="shared" si="77"/>
        <v>0</v>
      </c>
      <c r="AG69" s="49">
        <f t="shared" si="77"/>
        <v>0</v>
      </c>
      <c r="AH69" s="49">
        <f t="shared" si="77"/>
        <v>0</v>
      </c>
      <c r="AI69" s="49">
        <f t="shared" si="77"/>
        <v>0</v>
      </c>
      <c r="AJ69" s="49">
        <f t="shared" si="77"/>
        <v>0</v>
      </c>
      <c r="AK69" s="49">
        <f t="shared" si="77"/>
        <v>0</v>
      </c>
      <c r="AL69" s="49">
        <f t="shared" si="77"/>
        <v>0</v>
      </c>
      <c r="AM69" s="49">
        <f t="shared" si="77"/>
        <v>0</v>
      </c>
      <c r="AN69" s="49">
        <f t="shared" si="77"/>
        <v>0</v>
      </c>
      <c r="AO69" s="49">
        <f t="shared" si="77"/>
        <v>0</v>
      </c>
      <c r="AP69" s="49">
        <f t="shared" si="77"/>
        <v>0</v>
      </c>
      <c r="AQ69" s="49">
        <f t="shared" si="77"/>
        <v>0</v>
      </c>
      <c r="AR69" s="49">
        <f t="shared" si="77"/>
        <v>0</v>
      </c>
      <c r="AS69" s="259"/>
      <c r="AT69" s="244"/>
      <c r="AU69" s="194"/>
      <c r="AV69" s="191"/>
    </row>
    <row r="70" spans="1:49" s="2" customFormat="1" ht="54.75" customHeight="1">
      <c r="A70" s="314"/>
      <c r="B70" s="345"/>
      <c r="C70" s="347"/>
      <c r="D70" s="142"/>
      <c r="E70" s="86" t="s">
        <v>177</v>
      </c>
      <c r="F70" s="32">
        <f>I70+L70+O70+R70+U70+X70+AA70+AD70+AG70+AJ70+AM70+AP70</f>
        <v>2690.6</v>
      </c>
      <c r="G70" s="32">
        <f>J70+M70+P70+S70+V70+Y70+AB70+AE70+AH70+AK70+AN70+AQ70</f>
        <v>2690.2</v>
      </c>
      <c r="H70" s="32">
        <v>0</v>
      </c>
      <c r="I70" s="49">
        <f t="shared" ref="I70:AR70" si="78">I12</f>
        <v>0</v>
      </c>
      <c r="J70" s="49">
        <f t="shared" si="78"/>
        <v>0</v>
      </c>
      <c r="K70" s="49">
        <f t="shared" si="78"/>
        <v>0</v>
      </c>
      <c r="L70" s="49">
        <f t="shared" si="78"/>
        <v>0</v>
      </c>
      <c r="M70" s="49">
        <f t="shared" si="78"/>
        <v>0</v>
      </c>
      <c r="N70" s="49">
        <f t="shared" si="78"/>
        <v>0</v>
      </c>
      <c r="O70" s="49">
        <f t="shared" si="78"/>
        <v>264</v>
      </c>
      <c r="P70" s="49">
        <f t="shared" si="78"/>
        <v>264</v>
      </c>
      <c r="Q70" s="49">
        <f t="shared" si="78"/>
        <v>100</v>
      </c>
      <c r="R70" s="49">
        <f t="shared" si="78"/>
        <v>0</v>
      </c>
      <c r="S70" s="49">
        <f t="shared" si="78"/>
        <v>231</v>
      </c>
      <c r="T70" s="49">
        <f t="shared" si="78"/>
        <v>0</v>
      </c>
      <c r="U70" s="49">
        <f t="shared" si="78"/>
        <v>231</v>
      </c>
      <c r="V70" s="49">
        <f t="shared" si="78"/>
        <v>0</v>
      </c>
      <c r="W70" s="49">
        <f t="shared" si="78"/>
        <v>0</v>
      </c>
      <c r="X70" s="49">
        <f t="shared" si="78"/>
        <v>0</v>
      </c>
      <c r="Y70" s="49">
        <f t="shared" si="78"/>
        <v>0</v>
      </c>
      <c r="Z70" s="49">
        <f t="shared" si="78"/>
        <v>0</v>
      </c>
      <c r="AA70" s="49">
        <f t="shared" si="78"/>
        <v>944.59999999999991</v>
      </c>
      <c r="AB70" s="49">
        <f t="shared" si="78"/>
        <v>944.59999999999991</v>
      </c>
      <c r="AC70" s="49">
        <f t="shared" si="78"/>
        <v>100</v>
      </c>
      <c r="AD70" s="49">
        <f t="shared" si="78"/>
        <v>137.30000000000001</v>
      </c>
      <c r="AE70" s="49">
        <f t="shared" si="78"/>
        <v>133.30000000000001</v>
      </c>
      <c r="AF70" s="49">
        <f t="shared" si="78"/>
        <v>97.086671522214132</v>
      </c>
      <c r="AG70" s="49">
        <f t="shared" si="78"/>
        <v>278.8</v>
      </c>
      <c r="AH70" s="49">
        <f t="shared" si="78"/>
        <v>282.8</v>
      </c>
      <c r="AI70" s="49">
        <f t="shared" si="78"/>
        <v>101.43472022955524</v>
      </c>
      <c r="AJ70" s="49">
        <f t="shared" si="78"/>
        <v>310</v>
      </c>
      <c r="AK70" s="49">
        <f t="shared" si="78"/>
        <v>310</v>
      </c>
      <c r="AL70" s="49">
        <f t="shared" si="78"/>
        <v>0</v>
      </c>
      <c r="AM70" s="49">
        <f t="shared" si="78"/>
        <v>90</v>
      </c>
      <c r="AN70" s="49">
        <f t="shared" si="78"/>
        <v>90</v>
      </c>
      <c r="AO70" s="49">
        <f t="shared" si="78"/>
        <v>0</v>
      </c>
      <c r="AP70" s="49">
        <f t="shared" si="78"/>
        <v>434.9</v>
      </c>
      <c r="AQ70" s="49">
        <f t="shared" si="78"/>
        <v>434.5</v>
      </c>
      <c r="AR70" s="49">
        <f t="shared" si="78"/>
        <v>99.908024833295016</v>
      </c>
      <c r="AS70" s="259"/>
      <c r="AT70" s="244"/>
      <c r="AU70" s="189"/>
      <c r="AV70" s="185"/>
    </row>
    <row r="71" spans="1:49" s="2" customFormat="1" ht="54.75" customHeight="1">
      <c r="A71" s="314"/>
      <c r="B71" s="345"/>
      <c r="C71" s="347"/>
      <c r="D71" s="142"/>
      <c r="E71" s="86" t="s">
        <v>175</v>
      </c>
      <c r="F71" s="32">
        <f t="shared" ref="F71:F72" si="79">I71+L71+O71+R71+U71+X71+AA71+AD71+AG71+AJ71+AM71+AP71</f>
        <v>120322.99999999999</v>
      </c>
      <c r="G71" s="32">
        <f>J71+M71+P71+S71+V71+Y71+AB71+AE71+AH71+AK71+AN71+AQ71</f>
        <v>120323.00000000003</v>
      </c>
      <c r="H71" s="32">
        <v>0</v>
      </c>
      <c r="I71" s="49">
        <f t="shared" ref="I71:AR71" si="80">I13</f>
        <v>1891.8</v>
      </c>
      <c r="J71" s="49">
        <f t="shared" si="80"/>
        <v>1891.8</v>
      </c>
      <c r="K71" s="49">
        <f t="shared" si="80"/>
        <v>100</v>
      </c>
      <c r="L71" s="49">
        <f t="shared" si="80"/>
        <v>11950.400000000001</v>
      </c>
      <c r="M71" s="49">
        <f t="shared" si="80"/>
        <v>11364</v>
      </c>
      <c r="N71" s="49">
        <f t="shared" si="80"/>
        <v>95.093051278618276</v>
      </c>
      <c r="O71" s="49">
        <f t="shared" si="80"/>
        <v>9931.4</v>
      </c>
      <c r="P71" s="49">
        <f t="shared" si="80"/>
        <v>10517.8</v>
      </c>
      <c r="Q71" s="49">
        <f t="shared" si="80"/>
        <v>105.90450490363897</v>
      </c>
      <c r="R71" s="49">
        <f t="shared" si="80"/>
        <v>11244.8</v>
      </c>
      <c r="S71" s="49">
        <f t="shared" si="80"/>
        <v>14056.3</v>
      </c>
      <c r="T71" s="49">
        <f t="shared" si="80"/>
        <v>125.00266789982926</v>
      </c>
      <c r="U71" s="49">
        <f t="shared" si="80"/>
        <v>14732.8</v>
      </c>
      <c r="V71" s="49">
        <f t="shared" si="80"/>
        <v>11921.3</v>
      </c>
      <c r="W71" s="49">
        <f t="shared" si="80"/>
        <v>80.916730017376196</v>
      </c>
      <c r="X71" s="49">
        <f t="shared" si="80"/>
        <v>12923.4</v>
      </c>
      <c r="Y71" s="49">
        <f t="shared" si="80"/>
        <v>12923.4</v>
      </c>
      <c r="Z71" s="49">
        <f t="shared" si="80"/>
        <v>100</v>
      </c>
      <c r="AA71" s="49">
        <f t="shared" si="80"/>
        <v>10460.1</v>
      </c>
      <c r="AB71" s="49">
        <f t="shared" si="80"/>
        <v>10654.7</v>
      </c>
      <c r="AC71" s="49">
        <f t="shared" si="80"/>
        <v>101.86040286421736</v>
      </c>
      <c r="AD71" s="49">
        <f t="shared" si="80"/>
        <v>7506.1</v>
      </c>
      <c r="AE71" s="49">
        <f t="shared" si="80"/>
        <v>5804.6</v>
      </c>
      <c r="AF71" s="49">
        <f t="shared" si="80"/>
        <v>77.331770160269656</v>
      </c>
      <c r="AG71" s="49">
        <f t="shared" si="80"/>
        <v>7295.4000000000005</v>
      </c>
      <c r="AH71" s="49">
        <f t="shared" si="80"/>
        <v>7293.3</v>
      </c>
      <c r="AI71" s="49">
        <f t="shared" si="80"/>
        <v>99.971214738054115</v>
      </c>
      <c r="AJ71" s="49">
        <f t="shared" si="80"/>
        <v>8921.4</v>
      </c>
      <c r="AK71" s="49">
        <f t="shared" si="80"/>
        <v>7527.2999999999993</v>
      </c>
      <c r="AL71" s="49">
        <f t="shared" si="80"/>
        <v>84.373528818346884</v>
      </c>
      <c r="AM71" s="49">
        <f t="shared" si="80"/>
        <v>8085.2000000000007</v>
      </c>
      <c r="AN71" s="49">
        <f t="shared" si="80"/>
        <v>9556.1</v>
      </c>
      <c r="AO71" s="49">
        <f t="shared" si="80"/>
        <v>118.19249987631721</v>
      </c>
      <c r="AP71" s="49">
        <f t="shared" si="80"/>
        <v>15380.2</v>
      </c>
      <c r="AQ71" s="49">
        <f t="shared" si="80"/>
        <v>16812.400000000001</v>
      </c>
      <c r="AR71" s="49">
        <f t="shared" si="80"/>
        <v>109.31197253611786</v>
      </c>
      <c r="AS71" s="259"/>
      <c r="AT71" s="244"/>
      <c r="AU71" s="189"/>
      <c r="AV71" s="185"/>
    </row>
    <row r="72" spans="1:49" s="2" customFormat="1" ht="54.75" customHeight="1">
      <c r="A72" s="314"/>
      <c r="B72" s="346"/>
      <c r="C72" s="347"/>
      <c r="D72" s="142"/>
      <c r="E72" s="86" t="s">
        <v>100</v>
      </c>
      <c r="F72" s="32">
        <f t="shared" si="79"/>
        <v>0</v>
      </c>
      <c r="G72" s="32">
        <f t="shared" ref="G72" si="81">J72+M72+P72+S72+V72+Y72+AB72+AE72+AH72+AK72+AN72+AQ72</f>
        <v>0</v>
      </c>
      <c r="H72" s="32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v>0</v>
      </c>
      <c r="AS72" s="260"/>
      <c r="AT72" s="245"/>
      <c r="AU72" s="181"/>
    </row>
    <row r="73" spans="1:49" s="2" customFormat="1" ht="54.75" customHeight="1">
      <c r="A73" s="314"/>
      <c r="B73" s="344" t="s">
        <v>186</v>
      </c>
      <c r="C73" s="347"/>
      <c r="D73" s="158"/>
      <c r="E73" s="5" t="s">
        <v>31</v>
      </c>
      <c r="F73" s="32">
        <f>F75+F76+F77</f>
        <v>0</v>
      </c>
      <c r="G73" s="32">
        <f>G75+G76+G77</f>
        <v>0</v>
      </c>
      <c r="H73" s="32">
        <v>0</v>
      </c>
      <c r="I73" s="49">
        <f>I75+I76+I77</f>
        <v>0</v>
      </c>
      <c r="J73" s="49">
        <f>J75+J76+J77</f>
        <v>0</v>
      </c>
      <c r="K73" s="49">
        <v>0</v>
      </c>
      <c r="L73" s="49">
        <f>L75+L76+L77</f>
        <v>0</v>
      </c>
      <c r="M73" s="49">
        <f>M75+M76+M77</f>
        <v>0</v>
      </c>
      <c r="N73" s="49">
        <v>0</v>
      </c>
      <c r="O73" s="49">
        <f>O75+O76+O77</f>
        <v>0</v>
      </c>
      <c r="P73" s="49">
        <f>P75+P76+P77</f>
        <v>0</v>
      </c>
      <c r="Q73" s="49">
        <v>0</v>
      </c>
      <c r="R73" s="49">
        <f>R75+R76+R77</f>
        <v>0</v>
      </c>
      <c r="S73" s="49">
        <f>S75+S76+S77</f>
        <v>0</v>
      </c>
      <c r="T73" s="49">
        <v>0</v>
      </c>
      <c r="U73" s="49">
        <f>U75+U76+U77</f>
        <v>0</v>
      </c>
      <c r="V73" s="49">
        <f>V75+V76+V77</f>
        <v>0</v>
      </c>
      <c r="W73" s="49">
        <v>0</v>
      </c>
      <c r="X73" s="49">
        <f>X75+X76+X77</f>
        <v>0</v>
      </c>
      <c r="Y73" s="49">
        <f>Y75+Y76+Y77</f>
        <v>0</v>
      </c>
      <c r="Z73" s="49">
        <v>0</v>
      </c>
      <c r="AA73" s="49">
        <f>AA75+AA76+AA77</f>
        <v>0</v>
      </c>
      <c r="AB73" s="49">
        <f>AB75+AB76+AB77</f>
        <v>0</v>
      </c>
      <c r="AC73" s="49">
        <v>0</v>
      </c>
      <c r="AD73" s="49">
        <f>AD75+AD76+AD77</f>
        <v>0</v>
      </c>
      <c r="AE73" s="49">
        <f>AE75+AE76+AE77</f>
        <v>0</v>
      </c>
      <c r="AF73" s="49">
        <v>0</v>
      </c>
      <c r="AG73" s="49">
        <f>AG75+AG76+AG77</f>
        <v>0</v>
      </c>
      <c r="AH73" s="49">
        <f>AH75+AH76+AH77</f>
        <v>0</v>
      </c>
      <c r="AI73" s="49">
        <v>0</v>
      </c>
      <c r="AJ73" s="49">
        <f>AJ75+AJ76+AJ77</f>
        <v>0</v>
      </c>
      <c r="AK73" s="49">
        <f>AK75+AK76+AK77</f>
        <v>0</v>
      </c>
      <c r="AL73" s="49">
        <v>0</v>
      </c>
      <c r="AM73" s="49">
        <f>AM75+AM76+AM77</f>
        <v>0</v>
      </c>
      <c r="AN73" s="49">
        <f>AN75+AN76+AN77</f>
        <v>0</v>
      </c>
      <c r="AO73" s="49">
        <v>0</v>
      </c>
      <c r="AP73" s="49">
        <f>AP75+AP76+AP77</f>
        <v>0</v>
      </c>
      <c r="AQ73" s="49">
        <f>AQ75+AQ76+AQ77</f>
        <v>0</v>
      </c>
      <c r="AR73" s="49">
        <v>0</v>
      </c>
      <c r="AS73" s="258"/>
      <c r="AT73" s="243"/>
      <c r="AU73" s="181"/>
    </row>
    <row r="74" spans="1:49" s="2" customFormat="1" ht="54.75" customHeight="1">
      <c r="A74" s="314"/>
      <c r="B74" s="345"/>
      <c r="C74" s="347"/>
      <c r="D74" s="142"/>
      <c r="E74" s="5" t="s">
        <v>178</v>
      </c>
      <c r="F74" s="32">
        <v>0</v>
      </c>
      <c r="G74" s="32">
        <v>0</v>
      </c>
      <c r="H74" s="32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v>0</v>
      </c>
      <c r="AK74" s="49">
        <v>0</v>
      </c>
      <c r="AL74" s="49">
        <v>0</v>
      </c>
      <c r="AM74" s="49">
        <v>0</v>
      </c>
      <c r="AN74" s="49">
        <v>0</v>
      </c>
      <c r="AO74" s="49">
        <v>0</v>
      </c>
      <c r="AP74" s="49">
        <v>0</v>
      </c>
      <c r="AQ74" s="49">
        <v>0</v>
      </c>
      <c r="AR74" s="49">
        <v>0</v>
      </c>
      <c r="AS74" s="259"/>
      <c r="AT74" s="244"/>
      <c r="AU74" s="181"/>
    </row>
    <row r="75" spans="1:49" s="2" customFormat="1" ht="54.75" customHeight="1">
      <c r="A75" s="314"/>
      <c r="B75" s="345"/>
      <c r="C75" s="347"/>
      <c r="D75" s="142"/>
      <c r="E75" s="86" t="s">
        <v>177</v>
      </c>
      <c r="F75" s="32">
        <f t="shared" ref="F75:F77" si="82">I75+L75+O75+R75+U75+X75+AA75+AD75+AG75+AJ75+AM75+AP75</f>
        <v>0</v>
      </c>
      <c r="G75" s="32">
        <f t="shared" ref="G75:G77" si="83">J75+M75+P75+S75+V75+Y75+AB75+AE75+AH75+AK75+AN75+AQ75</f>
        <v>0</v>
      </c>
      <c r="H75" s="32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v>0</v>
      </c>
      <c r="AK75" s="49">
        <v>0</v>
      </c>
      <c r="AL75" s="49">
        <v>0</v>
      </c>
      <c r="AM75" s="49">
        <v>0</v>
      </c>
      <c r="AN75" s="49">
        <v>0</v>
      </c>
      <c r="AO75" s="49">
        <v>0</v>
      </c>
      <c r="AP75" s="49">
        <v>0</v>
      </c>
      <c r="AQ75" s="49">
        <v>0</v>
      </c>
      <c r="AR75" s="49">
        <v>0</v>
      </c>
      <c r="AS75" s="259"/>
      <c r="AT75" s="244"/>
      <c r="AU75" s="181"/>
    </row>
    <row r="76" spans="1:49" s="2" customFormat="1" ht="54.75" customHeight="1">
      <c r="A76" s="314"/>
      <c r="B76" s="345"/>
      <c r="C76" s="347"/>
      <c r="D76" s="142"/>
      <c r="E76" s="86" t="s">
        <v>175</v>
      </c>
      <c r="F76" s="32">
        <f t="shared" si="82"/>
        <v>0</v>
      </c>
      <c r="G76" s="32">
        <f t="shared" si="83"/>
        <v>0</v>
      </c>
      <c r="H76" s="32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v>0</v>
      </c>
      <c r="AK76" s="49">
        <v>0</v>
      </c>
      <c r="AL76" s="49">
        <v>0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259"/>
      <c r="AT76" s="244"/>
      <c r="AU76" s="181"/>
    </row>
    <row r="77" spans="1:49" s="2" customFormat="1" ht="54.75" customHeight="1">
      <c r="A77" s="314"/>
      <c r="B77" s="346"/>
      <c r="C77" s="347"/>
      <c r="D77" s="142"/>
      <c r="E77" s="86" t="s">
        <v>100</v>
      </c>
      <c r="F77" s="32">
        <f t="shared" si="82"/>
        <v>0</v>
      </c>
      <c r="G77" s="32">
        <f t="shared" si="83"/>
        <v>0</v>
      </c>
      <c r="H77" s="32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v>0</v>
      </c>
      <c r="AK77" s="49">
        <v>0</v>
      </c>
      <c r="AL77" s="49">
        <v>0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v>0</v>
      </c>
      <c r="AS77" s="260"/>
      <c r="AT77" s="245"/>
      <c r="AU77" s="181"/>
    </row>
    <row r="78" spans="1:49" s="2" customFormat="1" ht="54.75" customHeight="1">
      <c r="A78" s="314"/>
      <c r="B78" s="344" t="s">
        <v>187</v>
      </c>
      <c r="C78" s="347"/>
      <c r="D78" s="158"/>
      <c r="E78" s="5" t="s">
        <v>31</v>
      </c>
      <c r="F78" s="32">
        <f>F80+F81+F82</f>
        <v>150000</v>
      </c>
      <c r="G78" s="32">
        <f>G80+G81+G82</f>
        <v>149999.9</v>
      </c>
      <c r="H78" s="32">
        <f>(G78/F78)*100</f>
        <v>99.999933333333331</v>
      </c>
      <c r="I78" s="49">
        <f>SUM(I79:I82)</f>
        <v>0</v>
      </c>
      <c r="J78" s="49">
        <f>SUM(J79:J82)</f>
        <v>0</v>
      </c>
      <c r="K78" s="49">
        <f t="shared" ref="K78:AR78" si="84">K31</f>
        <v>0</v>
      </c>
      <c r="L78" s="49">
        <f t="shared" si="84"/>
        <v>0</v>
      </c>
      <c r="M78" s="49">
        <f t="shared" si="84"/>
        <v>0</v>
      </c>
      <c r="N78" s="49">
        <f t="shared" si="84"/>
        <v>0</v>
      </c>
      <c r="O78" s="49">
        <f t="shared" si="84"/>
        <v>60000</v>
      </c>
      <c r="P78" s="49">
        <f t="shared" si="84"/>
        <v>0</v>
      </c>
      <c r="Q78" s="49">
        <f t="shared" si="84"/>
        <v>0</v>
      </c>
      <c r="R78" s="49">
        <f t="shared" si="84"/>
        <v>15000</v>
      </c>
      <c r="S78" s="49">
        <f t="shared" si="84"/>
        <v>60000</v>
      </c>
      <c r="T78" s="49">
        <f t="shared" si="84"/>
        <v>400</v>
      </c>
      <c r="U78" s="49">
        <f t="shared" si="84"/>
        <v>20000</v>
      </c>
      <c r="V78" s="49">
        <f t="shared" si="84"/>
        <v>17134</v>
      </c>
      <c r="W78" s="49">
        <f t="shared" si="84"/>
        <v>85.67</v>
      </c>
      <c r="X78" s="49">
        <f t="shared" si="84"/>
        <v>20000</v>
      </c>
      <c r="Y78" s="49">
        <f t="shared" si="84"/>
        <v>20025.400000000001</v>
      </c>
      <c r="Z78" s="49">
        <f t="shared" si="84"/>
        <v>100.12700000000001</v>
      </c>
      <c r="AA78" s="49">
        <f t="shared" si="84"/>
        <v>35000</v>
      </c>
      <c r="AB78" s="49">
        <f t="shared" si="84"/>
        <v>20650.400000000001</v>
      </c>
      <c r="AC78" s="49">
        <f t="shared" si="84"/>
        <v>59.001142857142867</v>
      </c>
      <c r="AD78" s="49">
        <f t="shared" si="84"/>
        <v>0</v>
      </c>
      <c r="AE78" s="49">
        <f t="shared" si="84"/>
        <v>28000</v>
      </c>
      <c r="AF78" s="49">
        <f t="shared" si="84"/>
        <v>0</v>
      </c>
      <c r="AG78" s="49">
        <f t="shared" si="84"/>
        <v>0</v>
      </c>
      <c r="AH78" s="49">
        <f t="shared" si="84"/>
        <v>0</v>
      </c>
      <c r="AI78" s="49">
        <f t="shared" si="84"/>
        <v>0</v>
      </c>
      <c r="AJ78" s="49">
        <f t="shared" si="84"/>
        <v>0</v>
      </c>
      <c r="AK78" s="49">
        <f t="shared" si="84"/>
        <v>4190.1000000000004</v>
      </c>
      <c r="AL78" s="49">
        <f t="shared" si="84"/>
        <v>0</v>
      </c>
      <c r="AM78" s="49">
        <f t="shared" si="84"/>
        <v>0</v>
      </c>
      <c r="AN78" s="49">
        <f t="shared" si="84"/>
        <v>0</v>
      </c>
      <c r="AO78" s="49">
        <f t="shared" si="84"/>
        <v>0</v>
      </c>
      <c r="AP78" s="49">
        <f t="shared" si="84"/>
        <v>0</v>
      </c>
      <c r="AQ78" s="49">
        <f t="shared" si="84"/>
        <v>0</v>
      </c>
      <c r="AR78" s="49">
        <f t="shared" si="84"/>
        <v>0</v>
      </c>
      <c r="AS78" s="258"/>
      <c r="AT78" s="243"/>
      <c r="AU78" s="181"/>
    </row>
    <row r="79" spans="1:49" s="2" customFormat="1" ht="54.75" customHeight="1">
      <c r="A79" s="314"/>
      <c r="B79" s="345"/>
      <c r="C79" s="347"/>
      <c r="D79" s="142"/>
      <c r="E79" s="5" t="s">
        <v>178</v>
      </c>
      <c r="F79" s="32">
        <v>0</v>
      </c>
      <c r="G79" s="32">
        <v>0</v>
      </c>
      <c r="H79" s="32">
        <f t="shared" ref="H79:H82" si="85">H32</f>
        <v>0</v>
      </c>
      <c r="I79" s="49">
        <f t="shared" ref="I79:AR79" si="86">I32</f>
        <v>0</v>
      </c>
      <c r="J79" s="49">
        <f t="shared" si="86"/>
        <v>0</v>
      </c>
      <c r="K79" s="49">
        <f t="shared" si="86"/>
        <v>0</v>
      </c>
      <c r="L79" s="49">
        <f t="shared" si="86"/>
        <v>0</v>
      </c>
      <c r="M79" s="49">
        <f t="shared" si="86"/>
        <v>0</v>
      </c>
      <c r="N79" s="49">
        <f t="shared" si="86"/>
        <v>0</v>
      </c>
      <c r="O79" s="49">
        <f t="shared" si="86"/>
        <v>0</v>
      </c>
      <c r="P79" s="49">
        <f t="shared" si="86"/>
        <v>0</v>
      </c>
      <c r="Q79" s="49">
        <f t="shared" si="86"/>
        <v>0</v>
      </c>
      <c r="R79" s="49">
        <f t="shared" si="86"/>
        <v>0</v>
      </c>
      <c r="S79" s="49">
        <f t="shared" si="86"/>
        <v>0</v>
      </c>
      <c r="T79" s="49">
        <f t="shared" si="86"/>
        <v>0</v>
      </c>
      <c r="U79" s="49">
        <f t="shared" si="86"/>
        <v>0</v>
      </c>
      <c r="V79" s="49">
        <f t="shared" si="86"/>
        <v>0</v>
      </c>
      <c r="W79" s="49">
        <f t="shared" si="86"/>
        <v>0</v>
      </c>
      <c r="X79" s="49">
        <f t="shared" si="86"/>
        <v>0</v>
      </c>
      <c r="Y79" s="49">
        <f t="shared" si="86"/>
        <v>0</v>
      </c>
      <c r="Z79" s="49">
        <f t="shared" si="86"/>
        <v>0</v>
      </c>
      <c r="AA79" s="49">
        <f t="shared" si="86"/>
        <v>0</v>
      </c>
      <c r="AB79" s="49">
        <f t="shared" si="86"/>
        <v>0</v>
      </c>
      <c r="AC79" s="49">
        <f t="shared" si="86"/>
        <v>0</v>
      </c>
      <c r="AD79" s="49">
        <f t="shared" si="86"/>
        <v>0</v>
      </c>
      <c r="AE79" s="49">
        <f t="shared" si="86"/>
        <v>0</v>
      </c>
      <c r="AF79" s="49">
        <f t="shared" si="86"/>
        <v>0</v>
      </c>
      <c r="AG79" s="49">
        <f t="shared" si="86"/>
        <v>0</v>
      </c>
      <c r="AH79" s="49">
        <f t="shared" si="86"/>
        <v>0</v>
      </c>
      <c r="AI79" s="49">
        <f t="shared" si="86"/>
        <v>0</v>
      </c>
      <c r="AJ79" s="49">
        <f t="shared" si="86"/>
        <v>0</v>
      </c>
      <c r="AK79" s="49">
        <f t="shared" si="86"/>
        <v>0</v>
      </c>
      <c r="AL79" s="49">
        <f t="shared" si="86"/>
        <v>0</v>
      </c>
      <c r="AM79" s="49">
        <f t="shared" si="86"/>
        <v>0</v>
      </c>
      <c r="AN79" s="49">
        <f t="shared" si="86"/>
        <v>0</v>
      </c>
      <c r="AO79" s="49">
        <f t="shared" si="86"/>
        <v>0</v>
      </c>
      <c r="AP79" s="49">
        <f t="shared" si="86"/>
        <v>0</v>
      </c>
      <c r="AQ79" s="49">
        <f t="shared" si="86"/>
        <v>0</v>
      </c>
      <c r="AR79" s="49">
        <f t="shared" si="86"/>
        <v>0</v>
      </c>
      <c r="AS79" s="259"/>
      <c r="AT79" s="244"/>
      <c r="AU79" s="181"/>
    </row>
    <row r="80" spans="1:49" s="2" customFormat="1" ht="54.75" customHeight="1">
      <c r="A80" s="314"/>
      <c r="B80" s="345"/>
      <c r="C80" s="347"/>
      <c r="D80" s="142"/>
      <c r="E80" s="86" t="s">
        <v>177</v>
      </c>
      <c r="F80" s="32">
        <f t="shared" ref="F80:F82" si="87">I80+L80+O80+R80+U80+X80+AA80+AD80+AG80+AJ80+AM80+AP80</f>
        <v>0</v>
      </c>
      <c r="G80" s="32">
        <f t="shared" ref="G80:G82" si="88">J80+M80+P80+S80+V80+Y80+AB80+AE80+AH80+AK80+AN80+AQ80</f>
        <v>0</v>
      </c>
      <c r="H80" s="32">
        <f t="shared" si="85"/>
        <v>0</v>
      </c>
      <c r="I80" s="49">
        <f t="shared" ref="I80:AR80" si="89">I33</f>
        <v>0</v>
      </c>
      <c r="J80" s="49">
        <f t="shared" si="89"/>
        <v>0</v>
      </c>
      <c r="K80" s="49">
        <f t="shared" si="89"/>
        <v>0</v>
      </c>
      <c r="L80" s="49">
        <f t="shared" si="89"/>
        <v>0</v>
      </c>
      <c r="M80" s="49">
        <f t="shared" si="89"/>
        <v>0</v>
      </c>
      <c r="N80" s="49">
        <f t="shared" si="89"/>
        <v>0</v>
      </c>
      <c r="O80" s="49">
        <f t="shared" si="89"/>
        <v>0</v>
      </c>
      <c r="P80" s="49">
        <f t="shared" si="89"/>
        <v>0</v>
      </c>
      <c r="Q80" s="49">
        <f t="shared" si="89"/>
        <v>0</v>
      </c>
      <c r="R80" s="49">
        <f t="shared" si="89"/>
        <v>0</v>
      </c>
      <c r="S80" s="49">
        <f t="shared" si="89"/>
        <v>0</v>
      </c>
      <c r="T80" s="49">
        <f t="shared" si="89"/>
        <v>0</v>
      </c>
      <c r="U80" s="49">
        <f t="shared" si="89"/>
        <v>0</v>
      </c>
      <c r="V80" s="49">
        <f t="shared" si="89"/>
        <v>0</v>
      </c>
      <c r="W80" s="49">
        <f t="shared" si="89"/>
        <v>0</v>
      </c>
      <c r="X80" s="49">
        <f t="shared" si="89"/>
        <v>0</v>
      </c>
      <c r="Y80" s="49">
        <f t="shared" si="89"/>
        <v>0</v>
      </c>
      <c r="Z80" s="49">
        <f t="shared" si="89"/>
        <v>0</v>
      </c>
      <c r="AA80" s="49">
        <f t="shared" si="89"/>
        <v>0</v>
      </c>
      <c r="AB80" s="49">
        <f t="shared" si="89"/>
        <v>0</v>
      </c>
      <c r="AC80" s="49">
        <f t="shared" si="89"/>
        <v>0</v>
      </c>
      <c r="AD80" s="49">
        <f t="shared" si="89"/>
        <v>0</v>
      </c>
      <c r="AE80" s="49">
        <f t="shared" si="89"/>
        <v>0</v>
      </c>
      <c r="AF80" s="49">
        <f t="shared" si="89"/>
        <v>0</v>
      </c>
      <c r="AG80" s="49">
        <f t="shared" si="89"/>
        <v>0</v>
      </c>
      <c r="AH80" s="49">
        <f t="shared" si="89"/>
        <v>0</v>
      </c>
      <c r="AI80" s="49">
        <f t="shared" si="89"/>
        <v>0</v>
      </c>
      <c r="AJ80" s="49">
        <f t="shared" si="89"/>
        <v>0</v>
      </c>
      <c r="AK80" s="49">
        <f t="shared" si="89"/>
        <v>0</v>
      </c>
      <c r="AL80" s="49">
        <f t="shared" si="89"/>
        <v>0</v>
      </c>
      <c r="AM80" s="49">
        <f t="shared" si="89"/>
        <v>0</v>
      </c>
      <c r="AN80" s="49">
        <f t="shared" si="89"/>
        <v>0</v>
      </c>
      <c r="AO80" s="49">
        <f t="shared" si="89"/>
        <v>0</v>
      </c>
      <c r="AP80" s="49">
        <f t="shared" si="89"/>
        <v>0</v>
      </c>
      <c r="AQ80" s="49">
        <f t="shared" si="89"/>
        <v>0</v>
      </c>
      <c r="AR80" s="49">
        <f t="shared" si="89"/>
        <v>0</v>
      </c>
      <c r="AS80" s="259"/>
      <c r="AT80" s="244"/>
      <c r="AU80" s="181"/>
    </row>
    <row r="81" spans="1:47" s="2" customFormat="1" ht="54.75" customHeight="1">
      <c r="A81" s="314"/>
      <c r="B81" s="345"/>
      <c r="C81" s="347"/>
      <c r="D81" s="142"/>
      <c r="E81" s="86" t="s">
        <v>175</v>
      </c>
      <c r="F81" s="32">
        <f t="shared" si="87"/>
        <v>0</v>
      </c>
      <c r="G81" s="32">
        <f t="shared" si="88"/>
        <v>0</v>
      </c>
      <c r="H81" s="32">
        <f t="shared" si="85"/>
        <v>0</v>
      </c>
      <c r="I81" s="49">
        <f t="shared" ref="I81:AR81" si="90">I34</f>
        <v>0</v>
      </c>
      <c r="J81" s="49">
        <f t="shared" si="90"/>
        <v>0</v>
      </c>
      <c r="K81" s="49">
        <f t="shared" si="90"/>
        <v>0</v>
      </c>
      <c r="L81" s="49">
        <f t="shared" si="90"/>
        <v>0</v>
      </c>
      <c r="M81" s="49">
        <f t="shared" si="90"/>
        <v>0</v>
      </c>
      <c r="N81" s="49">
        <f t="shared" si="90"/>
        <v>0</v>
      </c>
      <c r="O81" s="49">
        <f t="shared" si="90"/>
        <v>0</v>
      </c>
      <c r="P81" s="49">
        <f t="shared" si="90"/>
        <v>0</v>
      </c>
      <c r="Q81" s="49">
        <f t="shared" si="90"/>
        <v>0</v>
      </c>
      <c r="R81" s="49">
        <f t="shared" si="90"/>
        <v>0</v>
      </c>
      <c r="S81" s="49">
        <f t="shared" si="90"/>
        <v>0</v>
      </c>
      <c r="T81" s="49">
        <f t="shared" si="90"/>
        <v>0</v>
      </c>
      <c r="U81" s="49">
        <f t="shared" si="90"/>
        <v>0</v>
      </c>
      <c r="V81" s="49">
        <f t="shared" si="90"/>
        <v>0</v>
      </c>
      <c r="W81" s="49">
        <f t="shared" si="90"/>
        <v>0</v>
      </c>
      <c r="X81" s="49">
        <f t="shared" si="90"/>
        <v>0</v>
      </c>
      <c r="Y81" s="49">
        <f t="shared" si="90"/>
        <v>0</v>
      </c>
      <c r="Z81" s="49">
        <f t="shared" si="90"/>
        <v>0</v>
      </c>
      <c r="AA81" s="49">
        <f t="shared" si="90"/>
        <v>0</v>
      </c>
      <c r="AB81" s="49">
        <f t="shared" si="90"/>
        <v>0</v>
      </c>
      <c r="AC81" s="49">
        <f t="shared" si="90"/>
        <v>0</v>
      </c>
      <c r="AD81" s="49">
        <f t="shared" si="90"/>
        <v>0</v>
      </c>
      <c r="AE81" s="49">
        <f t="shared" si="90"/>
        <v>0</v>
      </c>
      <c r="AF81" s="49">
        <f t="shared" si="90"/>
        <v>0</v>
      </c>
      <c r="AG81" s="49">
        <f t="shared" si="90"/>
        <v>0</v>
      </c>
      <c r="AH81" s="49">
        <f t="shared" si="90"/>
        <v>0</v>
      </c>
      <c r="AI81" s="49">
        <f t="shared" si="90"/>
        <v>0</v>
      </c>
      <c r="AJ81" s="49">
        <f t="shared" si="90"/>
        <v>0</v>
      </c>
      <c r="AK81" s="49">
        <f t="shared" si="90"/>
        <v>0</v>
      </c>
      <c r="AL81" s="49">
        <f t="shared" si="90"/>
        <v>0</v>
      </c>
      <c r="AM81" s="49">
        <f t="shared" si="90"/>
        <v>0</v>
      </c>
      <c r="AN81" s="49">
        <f t="shared" si="90"/>
        <v>0</v>
      </c>
      <c r="AO81" s="49">
        <f t="shared" si="90"/>
        <v>0</v>
      </c>
      <c r="AP81" s="49">
        <f t="shared" si="90"/>
        <v>0</v>
      </c>
      <c r="AQ81" s="49">
        <f t="shared" si="90"/>
        <v>0</v>
      </c>
      <c r="AR81" s="49">
        <f t="shared" si="90"/>
        <v>0</v>
      </c>
      <c r="AS81" s="259"/>
      <c r="AT81" s="244"/>
      <c r="AU81" s="181"/>
    </row>
    <row r="82" spans="1:47" s="2" customFormat="1" ht="54.75" customHeight="1">
      <c r="A82" s="314"/>
      <c r="B82" s="346"/>
      <c r="C82" s="347"/>
      <c r="D82" s="142"/>
      <c r="E82" s="86" t="s">
        <v>100</v>
      </c>
      <c r="F82" s="32">
        <f t="shared" si="87"/>
        <v>150000</v>
      </c>
      <c r="G82" s="32">
        <f t="shared" si="88"/>
        <v>149999.9</v>
      </c>
      <c r="H82" s="32">
        <f t="shared" si="85"/>
        <v>99.999933333333331</v>
      </c>
      <c r="I82" s="49">
        <f t="shared" ref="I82:AR82" si="91">I35</f>
        <v>0</v>
      </c>
      <c r="J82" s="49">
        <f t="shared" si="91"/>
        <v>0</v>
      </c>
      <c r="K82" s="49">
        <f t="shared" si="91"/>
        <v>0</v>
      </c>
      <c r="L82" s="49">
        <f t="shared" si="91"/>
        <v>0</v>
      </c>
      <c r="M82" s="49">
        <f t="shared" si="91"/>
        <v>0</v>
      </c>
      <c r="N82" s="49">
        <f t="shared" si="91"/>
        <v>0</v>
      </c>
      <c r="O82" s="49">
        <f t="shared" si="91"/>
        <v>60000</v>
      </c>
      <c r="P82" s="49">
        <f t="shared" si="91"/>
        <v>0</v>
      </c>
      <c r="Q82" s="49">
        <f t="shared" si="91"/>
        <v>0</v>
      </c>
      <c r="R82" s="49">
        <f t="shared" si="91"/>
        <v>15000</v>
      </c>
      <c r="S82" s="49">
        <f t="shared" si="91"/>
        <v>60000</v>
      </c>
      <c r="T82" s="49">
        <f t="shared" si="91"/>
        <v>400</v>
      </c>
      <c r="U82" s="49">
        <f t="shared" si="91"/>
        <v>20000</v>
      </c>
      <c r="V82" s="49">
        <f t="shared" si="91"/>
        <v>17134</v>
      </c>
      <c r="W82" s="49">
        <f t="shared" si="91"/>
        <v>85.67</v>
      </c>
      <c r="X82" s="49">
        <f t="shared" si="91"/>
        <v>20000</v>
      </c>
      <c r="Y82" s="49">
        <f t="shared" si="91"/>
        <v>20025.400000000001</v>
      </c>
      <c r="Z82" s="49">
        <f t="shared" si="91"/>
        <v>100.12700000000001</v>
      </c>
      <c r="AA82" s="49">
        <f t="shared" si="91"/>
        <v>35000</v>
      </c>
      <c r="AB82" s="49">
        <f t="shared" si="91"/>
        <v>20650.400000000001</v>
      </c>
      <c r="AC82" s="49">
        <f t="shared" si="91"/>
        <v>59.001142857142867</v>
      </c>
      <c r="AD82" s="49">
        <f t="shared" si="91"/>
        <v>0</v>
      </c>
      <c r="AE82" s="49">
        <f t="shared" si="91"/>
        <v>28000</v>
      </c>
      <c r="AF82" s="49">
        <f t="shared" si="91"/>
        <v>0</v>
      </c>
      <c r="AG82" s="49">
        <f t="shared" si="91"/>
        <v>0</v>
      </c>
      <c r="AH82" s="49">
        <f t="shared" si="91"/>
        <v>0</v>
      </c>
      <c r="AI82" s="49">
        <f t="shared" si="91"/>
        <v>0</v>
      </c>
      <c r="AJ82" s="49">
        <f t="shared" si="91"/>
        <v>0</v>
      </c>
      <c r="AK82" s="49">
        <f t="shared" si="91"/>
        <v>4190.1000000000004</v>
      </c>
      <c r="AL82" s="49">
        <f t="shared" si="91"/>
        <v>0</v>
      </c>
      <c r="AM82" s="49">
        <f t="shared" si="91"/>
        <v>0</v>
      </c>
      <c r="AN82" s="49">
        <f t="shared" si="91"/>
        <v>0</v>
      </c>
      <c r="AO82" s="49">
        <f t="shared" si="91"/>
        <v>0</v>
      </c>
      <c r="AP82" s="49">
        <f t="shared" si="91"/>
        <v>0</v>
      </c>
      <c r="AQ82" s="49">
        <f t="shared" si="91"/>
        <v>0</v>
      </c>
      <c r="AR82" s="49">
        <f t="shared" si="91"/>
        <v>0</v>
      </c>
      <c r="AS82" s="260"/>
      <c r="AT82" s="245"/>
      <c r="AU82" s="181"/>
    </row>
    <row r="83" spans="1:47" s="2" customFormat="1" ht="54.75" customHeight="1">
      <c r="A83" s="314"/>
      <c r="B83" s="344" t="s">
        <v>188</v>
      </c>
      <c r="C83" s="347"/>
      <c r="D83" s="158"/>
      <c r="E83" s="5" t="s">
        <v>31</v>
      </c>
      <c r="F83" s="32">
        <f>F85+F86+F87</f>
        <v>0</v>
      </c>
      <c r="G83" s="32">
        <f>G85+G86+G87</f>
        <v>0</v>
      </c>
      <c r="H83" s="32">
        <v>0</v>
      </c>
      <c r="I83" s="49">
        <f>I85+I86+I87</f>
        <v>0</v>
      </c>
      <c r="J83" s="49">
        <f>J85+J86+J87</f>
        <v>0</v>
      </c>
      <c r="K83" s="49">
        <v>0</v>
      </c>
      <c r="L83" s="49">
        <f>L85+L86+L87</f>
        <v>0</v>
      </c>
      <c r="M83" s="49">
        <f>M85+M86+M87</f>
        <v>0</v>
      </c>
      <c r="N83" s="49">
        <v>0</v>
      </c>
      <c r="O83" s="49">
        <f>O85+O86+O87</f>
        <v>0</v>
      </c>
      <c r="P83" s="49">
        <f>P85+P86+P87</f>
        <v>0</v>
      </c>
      <c r="Q83" s="49">
        <v>0</v>
      </c>
      <c r="R83" s="49">
        <f>R85+R86+R87</f>
        <v>0</v>
      </c>
      <c r="S83" s="49">
        <f>S85+S86+S87</f>
        <v>0</v>
      </c>
      <c r="T83" s="49">
        <v>0</v>
      </c>
      <c r="U83" s="49">
        <f>U85+U86+U87</f>
        <v>0</v>
      </c>
      <c r="V83" s="49">
        <f>V85+V86+V87</f>
        <v>0</v>
      </c>
      <c r="W83" s="49">
        <v>0</v>
      </c>
      <c r="X83" s="49">
        <f>X85+X86+X87</f>
        <v>0</v>
      </c>
      <c r="Y83" s="49">
        <f>Y85+Y86+Y87</f>
        <v>0</v>
      </c>
      <c r="Z83" s="49">
        <v>0</v>
      </c>
      <c r="AA83" s="49">
        <f>AA85+AA86+AA87</f>
        <v>0</v>
      </c>
      <c r="AB83" s="49">
        <f>AB85+AB86+AB87</f>
        <v>0</v>
      </c>
      <c r="AC83" s="49">
        <v>0</v>
      </c>
      <c r="AD83" s="49">
        <f>AD85+AD86+AD87</f>
        <v>0</v>
      </c>
      <c r="AE83" s="49">
        <f>AE85+AE86+AE87</f>
        <v>0</v>
      </c>
      <c r="AF83" s="49">
        <v>0</v>
      </c>
      <c r="AG83" s="49">
        <f>AG85+AG86+AG87</f>
        <v>0</v>
      </c>
      <c r="AH83" s="49">
        <f>AH85+AH86+AH87</f>
        <v>0</v>
      </c>
      <c r="AI83" s="49">
        <v>0</v>
      </c>
      <c r="AJ83" s="49">
        <f>AJ85+AJ86+AJ87</f>
        <v>0</v>
      </c>
      <c r="AK83" s="49">
        <f>AK85+AK86+AK87</f>
        <v>0</v>
      </c>
      <c r="AL83" s="49">
        <v>0</v>
      </c>
      <c r="AM83" s="49">
        <f>AM85+AM86+AM87</f>
        <v>0</v>
      </c>
      <c r="AN83" s="49">
        <f>AN85+AN86+AN87</f>
        <v>0</v>
      </c>
      <c r="AO83" s="49">
        <v>0</v>
      </c>
      <c r="AP83" s="49">
        <f>AP85+AP86+AP87</f>
        <v>0</v>
      </c>
      <c r="AQ83" s="49">
        <f>AQ85+AQ86+AQ87</f>
        <v>0</v>
      </c>
      <c r="AR83" s="49">
        <v>0</v>
      </c>
      <c r="AS83" s="258"/>
      <c r="AT83" s="243"/>
      <c r="AU83" s="181"/>
    </row>
    <row r="84" spans="1:47" s="2" customFormat="1" ht="54.75" customHeight="1">
      <c r="A84" s="314"/>
      <c r="B84" s="345"/>
      <c r="C84" s="347"/>
      <c r="D84" s="142"/>
      <c r="E84" s="5" t="s">
        <v>178</v>
      </c>
      <c r="F84" s="32">
        <v>0</v>
      </c>
      <c r="G84" s="32">
        <v>0</v>
      </c>
      <c r="H84" s="32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v>0</v>
      </c>
      <c r="AK84" s="49">
        <v>0</v>
      </c>
      <c r="AL84" s="49">
        <v>0</v>
      </c>
      <c r="AM84" s="49">
        <v>0</v>
      </c>
      <c r="AN84" s="49">
        <v>0</v>
      </c>
      <c r="AO84" s="49">
        <v>0</v>
      </c>
      <c r="AP84" s="49">
        <v>0</v>
      </c>
      <c r="AQ84" s="49">
        <v>0</v>
      </c>
      <c r="AR84" s="49">
        <v>0</v>
      </c>
      <c r="AS84" s="259"/>
      <c r="AT84" s="244"/>
      <c r="AU84" s="181"/>
    </row>
    <row r="85" spans="1:47" s="2" customFormat="1" ht="54.75" customHeight="1">
      <c r="A85" s="314"/>
      <c r="B85" s="345"/>
      <c r="C85" s="347"/>
      <c r="D85" s="142"/>
      <c r="E85" s="86" t="s">
        <v>177</v>
      </c>
      <c r="F85" s="32">
        <f t="shared" ref="F85:F87" si="92">I85+L85+O85+R85+U85+X85+AA85+AD85+AG85+AJ85+AM85+AP85</f>
        <v>0</v>
      </c>
      <c r="G85" s="32">
        <f t="shared" ref="G85:G87" si="93">J85+M85+P85+S85+V85+Y85+AB85+AE85+AH85+AK85+AN85+AQ85</f>
        <v>0</v>
      </c>
      <c r="H85" s="32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v>0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49">
        <v>0</v>
      </c>
      <c r="AR85" s="49">
        <v>0</v>
      </c>
      <c r="AS85" s="259"/>
      <c r="AT85" s="244"/>
      <c r="AU85" s="181"/>
    </row>
    <row r="86" spans="1:47" s="2" customFormat="1" ht="54.75" customHeight="1">
      <c r="A86" s="314"/>
      <c r="B86" s="345"/>
      <c r="C86" s="347"/>
      <c r="D86" s="142"/>
      <c r="E86" s="86" t="s">
        <v>175</v>
      </c>
      <c r="F86" s="32">
        <f t="shared" si="92"/>
        <v>0</v>
      </c>
      <c r="G86" s="32">
        <f t="shared" si="93"/>
        <v>0</v>
      </c>
      <c r="H86" s="32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0</v>
      </c>
      <c r="AR86" s="49">
        <v>0</v>
      </c>
      <c r="AS86" s="259"/>
      <c r="AT86" s="244"/>
      <c r="AU86" s="181"/>
    </row>
    <row r="87" spans="1:47" s="2" customFormat="1" ht="54.75" customHeight="1">
      <c r="A87" s="314"/>
      <c r="B87" s="346"/>
      <c r="C87" s="347"/>
      <c r="D87" s="142"/>
      <c r="E87" s="86" t="s">
        <v>100</v>
      </c>
      <c r="F87" s="32">
        <f t="shared" si="92"/>
        <v>0</v>
      </c>
      <c r="G87" s="32">
        <f t="shared" si="93"/>
        <v>0</v>
      </c>
      <c r="H87" s="32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49">
        <v>0</v>
      </c>
      <c r="AN87" s="49">
        <v>0</v>
      </c>
      <c r="AO87" s="49">
        <v>0</v>
      </c>
      <c r="AP87" s="49">
        <v>0</v>
      </c>
      <c r="AQ87" s="49">
        <v>0</v>
      </c>
      <c r="AR87" s="49">
        <v>0</v>
      </c>
      <c r="AS87" s="260"/>
      <c r="AT87" s="245"/>
      <c r="AU87" s="181"/>
    </row>
    <row r="88" spans="1:47" s="2" customFormat="1" ht="54.75" customHeight="1">
      <c r="A88" s="139"/>
      <c r="B88" s="140"/>
      <c r="C88" s="141"/>
      <c r="D88" s="142"/>
      <c r="E88" s="143"/>
      <c r="F88" s="151"/>
      <c r="G88" s="151"/>
      <c r="H88" s="151"/>
      <c r="I88" s="144"/>
      <c r="J88" s="144"/>
      <c r="K88" s="145"/>
      <c r="L88" s="144"/>
      <c r="M88" s="144"/>
      <c r="N88" s="144"/>
      <c r="O88" s="144"/>
      <c r="P88" s="144"/>
      <c r="Q88" s="144"/>
      <c r="R88" s="144"/>
      <c r="S88" s="145"/>
      <c r="T88" s="144"/>
      <c r="U88" s="144"/>
      <c r="V88" s="144"/>
      <c r="W88" s="144"/>
      <c r="X88" s="144"/>
      <c r="Y88" s="144"/>
      <c r="Z88" s="144"/>
      <c r="AA88" s="144"/>
      <c r="AB88" s="146"/>
      <c r="AC88" s="147"/>
      <c r="AD88" s="147"/>
      <c r="AE88" s="146"/>
      <c r="AF88" s="147"/>
      <c r="AG88" s="147"/>
      <c r="AH88" s="146"/>
      <c r="AI88" s="144"/>
      <c r="AJ88" s="148"/>
      <c r="AK88" s="148"/>
      <c r="AL88" s="148"/>
      <c r="AM88" s="148"/>
      <c r="AN88" s="148"/>
      <c r="AO88" s="148"/>
      <c r="AP88" s="148"/>
      <c r="AQ88" s="148"/>
      <c r="AR88" s="148"/>
      <c r="AS88" s="144"/>
      <c r="AT88" s="9"/>
      <c r="AU88" s="9"/>
    </row>
    <row r="89" spans="1:47" s="2" customFormat="1" ht="12.75">
      <c r="B89" s="3"/>
      <c r="C89" s="3"/>
      <c r="D89" s="3"/>
      <c r="F89" s="63"/>
      <c r="G89" s="63"/>
      <c r="H89" s="63"/>
      <c r="I89" s="57"/>
      <c r="AJ89" s="56"/>
      <c r="AK89" s="56"/>
      <c r="AL89" s="56"/>
      <c r="AM89" s="56"/>
      <c r="AN89" s="56"/>
      <c r="AO89" s="56"/>
      <c r="AP89" s="56"/>
      <c r="AQ89" s="56"/>
      <c r="AR89" s="56"/>
    </row>
    <row r="90" spans="1:47" s="2" customFormat="1" ht="15.75">
      <c r="A90" s="40" t="s">
        <v>27</v>
      </c>
      <c r="B90" s="41"/>
      <c r="C90" s="41"/>
      <c r="D90" s="41"/>
      <c r="E90" s="40"/>
      <c r="F90" s="40"/>
      <c r="G90" s="59"/>
      <c r="H90" s="40"/>
      <c r="I90" s="40" t="s">
        <v>94</v>
      </c>
      <c r="J90" s="40"/>
      <c r="K90" s="40"/>
      <c r="L90" s="57"/>
      <c r="M90" s="40"/>
      <c r="O90" s="57"/>
      <c r="R90" s="57"/>
      <c r="U90" s="57"/>
      <c r="X90" s="57"/>
      <c r="AA90" s="57"/>
      <c r="AD90" s="57"/>
      <c r="AF90" s="87"/>
      <c r="AG90" s="57"/>
      <c r="AJ90" s="57"/>
      <c r="AK90" s="57"/>
      <c r="AL90" s="56"/>
      <c r="AM90" s="57"/>
      <c r="AN90" s="56"/>
      <c r="AO90" s="56"/>
      <c r="AP90" s="57"/>
      <c r="AQ90" s="56"/>
      <c r="AR90" s="57"/>
    </row>
    <row r="91" spans="1:47" s="2" customFormat="1" ht="15.75">
      <c r="A91" s="40" t="s">
        <v>28</v>
      </c>
      <c r="B91" s="41"/>
      <c r="C91" s="41"/>
      <c r="D91" s="41"/>
      <c r="E91" s="40"/>
      <c r="F91" s="59"/>
      <c r="G91" s="59"/>
      <c r="H91" s="40"/>
      <c r="I91" s="40" t="s">
        <v>95</v>
      </c>
      <c r="J91" s="40"/>
      <c r="K91" s="40"/>
      <c r="L91" s="40"/>
      <c r="M91" s="59"/>
      <c r="R91" s="44"/>
      <c r="S91" s="44"/>
      <c r="AA91" s="44"/>
      <c r="AB91" s="44"/>
      <c r="AH91" s="44"/>
      <c r="AJ91" s="57"/>
      <c r="AK91" s="56"/>
      <c r="AL91" s="56"/>
      <c r="AM91" s="57"/>
      <c r="AN91" s="56"/>
      <c r="AO91" s="56"/>
      <c r="AP91" s="56"/>
      <c r="AQ91" s="56"/>
      <c r="AR91" s="56"/>
    </row>
    <row r="92" spans="1:47" s="2" customFormat="1" ht="15.75">
      <c r="A92" s="40" t="s">
        <v>52</v>
      </c>
      <c r="B92" s="41"/>
      <c r="C92" s="41"/>
      <c r="D92" s="41"/>
      <c r="E92" s="40"/>
      <c r="F92" s="59"/>
      <c r="G92" s="59"/>
      <c r="H92" s="40"/>
      <c r="I92" s="40" t="s">
        <v>29</v>
      </c>
      <c r="J92" s="40"/>
      <c r="K92" s="40"/>
      <c r="L92" s="40"/>
      <c r="M92" s="59"/>
      <c r="N92" s="44"/>
      <c r="O92" s="44"/>
      <c r="R92" s="44"/>
      <c r="AA92" s="44"/>
      <c r="AJ92" s="57"/>
      <c r="AK92" s="57"/>
      <c r="AL92" s="56"/>
      <c r="AM92" s="56"/>
      <c r="AN92" s="56"/>
      <c r="AO92" s="56"/>
      <c r="AP92" s="56"/>
      <c r="AQ92" s="56"/>
      <c r="AR92" s="56"/>
    </row>
    <row r="93" spans="1:47" s="2" customFormat="1" ht="15.75">
      <c r="A93" s="40" t="s">
        <v>53</v>
      </c>
      <c r="B93" s="41"/>
      <c r="C93" s="41"/>
      <c r="D93" s="41"/>
      <c r="E93" s="40"/>
      <c r="F93" s="59"/>
      <c r="G93" s="59"/>
      <c r="H93" s="40"/>
      <c r="I93" s="40"/>
      <c r="J93" s="40"/>
      <c r="K93" s="40"/>
      <c r="L93" s="40"/>
      <c r="M93" s="40"/>
      <c r="N93" s="77"/>
      <c r="O93" s="44"/>
      <c r="AH93" s="44"/>
      <c r="AJ93" s="56"/>
      <c r="AK93" s="56"/>
      <c r="AL93" s="56"/>
      <c r="AM93" s="57"/>
      <c r="AN93" s="56"/>
      <c r="AO93" s="56"/>
      <c r="AP93" s="56"/>
      <c r="AQ93" s="56"/>
      <c r="AR93" s="56"/>
    </row>
    <row r="94" spans="1:47" s="2" customFormat="1" ht="15.75">
      <c r="A94" s="42"/>
      <c r="B94" s="43"/>
      <c r="C94" s="41" t="s">
        <v>54</v>
      </c>
      <c r="D94" s="41"/>
      <c r="E94" s="40"/>
      <c r="F94" s="59"/>
      <c r="G94" s="59"/>
      <c r="H94" s="40"/>
      <c r="I94" s="42"/>
      <c r="J94" s="42"/>
      <c r="K94" s="42"/>
      <c r="L94" s="42"/>
      <c r="M94" s="59"/>
      <c r="N94" s="44"/>
      <c r="AH94" s="44"/>
      <c r="AJ94" s="56"/>
      <c r="AK94" s="56"/>
      <c r="AL94" s="56"/>
      <c r="AM94" s="56"/>
      <c r="AN94" s="56"/>
      <c r="AO94" s="56"/>
      <c r="AP94" s="56"/>
      <c r="AQ94" s="56"/>
      <c r="AR94" s="56"/>
    </row>
    <row r="95" spans="1:47" s="2" customFormat="1" ht="15.75">
      <c r="A95" s="40" t="s">
        <v>222</v>
      </c>
      <c r="B95" s="41"/>
      <c r="C95" s="41"/>
      <c r="D95" s="41"/>
      <c r="E95" s="40"/>
      <c r="F95" s="59"/>
      <c r="G95" s="40"/>
      <c r="H95" s="40"/>
      <c r="I95" s="40" t="s">
        <v>221</v>
      </c>
      <c r="J95" s="41"/>
      <c r="K95" s="40"/>
      <c r="L95" s="40"/>
      <c r="M95" s="40"/>
      <c r="N95" s="44"/>
      <c r="R95" s="44"/>
      <c r="Y95" s="44"/>
      <c r="AA95" s="44"/>
      <c r="AB95" s="44"/>
      <c r="AJ95" s="57"/>
      <c r="AK95" s="56"/>
      <c r="AL95" s="56"/>
      <c r="AM95" s="56"/>
      <c r="AN95" s="56"/>
      <c r="AO95" s="56"/>
      <c r="AP95" s="56"/>
      <c r="AQ95" s="56"/>
      <c r="AR95" s="56"/>
    </row>
    <row r="96" spans="1:47" s="2" customFormat="1" ht="15.75">
      <c r="A96" s="40"/>
      <c r="B96" s="41"/>
      <c r="C96" s="41"/>
      <c r="D96" s="41"/>
      <c r="E96" s="40"/>
      <c r="F96" s="59"/>
      <c r="G96" s="40"/>
      <c r="H96" s="40"/>
      <c r="I96" s="40"/>
      <c r="J96" s="40"/>
      <c r="K96" s="40"/>
      <c r="L96" s="40"/>
      <c r="M96" s="40"/>
      <c r="R96" s="44"/>
      <c r="AJ96" s="56"/>
      <c r="AK96" s="56"/>
      <c r="AL96" s="56"/>
      <c r="AM96" s="56"/>
      <c r="AN96" s="56"/>
      <c r="AO96" s="56"/>
      <c r="AP96" s="56"/>
      <c r="AQ96" s="56"/>
      <c r="AR96" s="56"/>
    </row>
    <row r="97" spans="1:47" s="2" customFormat="1" ht="12.75">
      <c r="A97" s="38"/>
      <c r="B97" s="39"/>
      <c r="C97" s="39"/>
      <c r="D97" s="39"/>
      <c r="E97" s="38"/>
      <c r="F97" s="38"/>
      <c r="G97" s="38"/>
      <c r="H97" s="38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</row>
    <row r="98" spans="1:47" s="2" customFormat="1" ht="12.75">
      <c r="A98" s="38" t="s">
        <v>133</v>
      </c>
      <c r="B98" s="39"/>
      <c r="C98" s="39"/>
      <c r="D98" s="39"/>
      <c r="E98" s="38"/>
      <c r="F98" s="38"/>
      <c r="G98" s="38"/>
      <c r="H98" s="38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</row>
    <row r="99" spans="1:47" s="2" customFormat="1" ht="12.75">
      <c r="A99" s="110" t="s">
        <v>55</v>
      </c>
      <c r="B99" s="39"/>
      <c r="C99" s="39"/>
      <c r="D99" s="39"/>
      <c r="E99" s="38"/>
      <c r="F99" s="38"/>
      <c r="G99" s="38"/>
      <c r="H99" s="38"/>
      <c r="I99" s="38"/>
      <c r="J99" s="38"/>
      <c r="K99" s="38"/>
      <c r="L99" s="38"/>
      <c r="M99" s="38"/>
      <c r="AJ99" s="56"/>
      <c r="AK99" s="56"/>
      <c r="AL99" s="56"/>
      <c r="AM99" s="56"/>
      <c r="AN99" s="56"/>
      <c r="AO99" s="56"/>
      <c r="AP99" s="56"/>
      <c r="AQ99" s="56"/>
      <c r="AR99" s="56"/>
    </row>
    <row r="100" spans="1:47" s="63" customFormat="1" ht="12.75">
      <c r="A100" s="110" t="s">
        <v>29</v>
      </c>
      <c r="B100" s="61"/>
      <c r="C100" s="61"/>
      <c r="D100" s="61"/>
      <c r="E100" s="60"/>
      <c r="F100" s="60"/>
      <c r="G100" s="60"/>
      <c r="H100" s="60"/>
      <c r="I100" s="60"/>
      <c r="J100" s="62"/>
      <c r="K100" s="60"/>
      <c r="L100" s="60"/>
      <c r="M100" s="60"/>
      <c r="R100" s="64"/>
      <c r="AB100" s="64"/>
      <c r="AG100" s="2"/>
      <c r="AJ100" s="56"/>
      <c r="AK100" s="56"/>
      <c r="AL100" s="57"/>
      <c r="AM100" s="56"/>
      <c r="AN100" s="56"/>
      <c r="AO100" s="56"/>
      <c r="AP100" s="56"/>
      <c r="AQ100" s="56"/>
      <c r="AR100" s="56"/>
    </row>
    <row r="101" spans="1:47" s="2" customFormat="1" ht="12.75">
      <c r="A101" s="110" t="s">
        <v>144</v>
      </c>
      <c r="B101" s="39"/>
      <c r="C101" s="39"/>
      <c r="D101" s="39"/>
      <c r="E101" s="38"/>
      <c r="F101" s="38"/>
      <c r="G101" s="38"/>
      <c r="H101" s="38"/>
      <c r="I101" s="38"/>
      <c r="J101" s="38"/>
      <c r="K101" s="38"/>
      <c r="L101" s="38"/>
      <c r="M101" s="38"/>
      <c r="AG101" s="63"/>
      <c r="AJ101" s="56"/>
      <c r="AK101" s="56"/>
      <c r="AL101" s="56"/>
      <c r="AM101" s="56"/>
      <c r="AN101" s="56"/>
      <c r="AO101" s="56"/>
      <c r="AP101" s="56"/>
      <c r="AQ101" s="56"/>
      <c r="AR101" s="56"/>
    </row>
    <row r="102" spans="1:47" s="2" customFormat="1" ht="12.75">
      <c r="A102" s="38" t="s">
        <v>135</v>
      </c>
      <c r="B102" s="39"/>
      <c r="C102" s="39"/>
      <c r="D102" s="39"/>
      <c r="E102" s="38"/>
      <c r="F102" s="38"/>
      <c r="G102" s="38"/>
      <c r="H102" s="38"/>
      <c r="I102" s="38"/>
      <c r="J102" s="38"/>
      <c r="K102" s="38"/>
      <c r="L102" s="38"/>
      <c r="M102" s="38"/>
      <c r="AJ102" s="56"/>
      <c r="AK102" s="56"/>
      <c r="AL102" s="56"/>
      <c r="AM102" s="56"/>
      <c r="AN102" s="56"/>
      <c r="AO102" s="56"/>
      <c r="AP102" s="56"/>
      <c r="AQ102" s="56"/>
      <c r="AR102" s="56"/>
    </row>
    <row r="103" spans="1:47" s="2" customFormat="1" ht="12.75">
      <c r="A103" s="38" t="s">
        <v>53</v>
      </c>
      <c r="B103" s="39"/>
      <c r="C103" s="3"/>
      <c r="D103" s="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</row>
    <row r="104" spans="1:47" s="2" customFormat="1" ht="12.75">
      <c r="A104" s="38" t="s">
        <v>136</v>
      </c>
      <c r="B104" s="39"/>
      <c r="C104" s="3"/>
      <c r="D104" s="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</row>
    <row r="105" spans="1:47" s="2" customFormat="1" ht="12.75">
      <c r="B105" s="3"/>
      <c r="C105" s="3"/>
      <c r="D105" s="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</row>
    <row r="106" spans="1:47" s="2" customFormat="1" ht="12.75">
      <c r="B106" s="3"/>
      <c r="C106" s="3"/>
      <c r="D106" s="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</row>
  </sheetData>
  <mergeCells count="189">
    <mergeCell ref="AS36:AS41"/>
    <mergeCell ref="AT36:AT41"/>
    <mergeCell ref="A78:A82"/>
    <mergeCell ref="B78:B82"/>
    <mergeCell ref="C78:C82"/>
    <mergeCell ref="AS78:AS82"/>
    <mergeCell ref="AT78:AT82"/>
    <mergeCell ref="A67:AW67"/>
    <mergeCell ref="AS56:AS60"/>
    <mergeCell ref="AT56:AT60"/>
    <mergeCell ref="B56:B60"/>
    <mergeCell ref="A56:A60"/>
    <mergeCell ref="C56:C60"/>
    <mergeCell ref="A61:A66"/>
    <mergeCell ref="B61:B66"/>
    <mergeCell ref="C61:C66"/>
    <mergeCell ref="AS61:AS66"/>
    <mergeCell ref="AT61:AT66"/>
    <mergeCell ref="A49:A54"/>
    <mergeCell ref="B49:B54"/>
    <mergeCell ref="C49:C54"/>
    <mergeCell ref="D49:D54"/>
    <mergeCell ref="AS49:AS52"/>
    <mergeCell ref="AT49:AT52"/>
    <mergeCell ref="AS83:AS87"/>
    <mergeCell ref="AT83:AT87"/>
    <mergeCell ref="A68:A72"/>
    <mergeCell ref="B68:B72"/>
    <mergeCell ref="C68:C72"/>
    <mergeCell ref="AS68:AS72"/>
    <mergeCell ref="AT68:AT72"/>
    <mergeCell ref="A73:A77"/>
    <mergeCell ref="B73:B77"/>
    <mergeCell ref="C73:C77"/>
    <mergeCell ref="AS73:AS77"/>
    <mergeCell ref="AT73:AT77"/>
    <mergeCell ref="AB46:AB48"/>
    <mergeCell ref="AC46:AC48"/>
    <mergeCell ref="A83:A87"/>
    <mergeCell ref="B83:B87"/>
    <mergeCell ref="C83:C87"/>
    <mergeCell ref="R46:R48"/>
    <mergeCell ref="S46:S48"/>
    <mergeCell ref="T46:T48"/>
    <mergeCell ref="U46:U48"/>
    <mergeCell ref="V46:V48"/>
    <mergeCell ref="W46:W48"/>
    <mergeCell ref="L46:L48"/>
    <mergeCell ref="M46:M48"/>
    <mergeCell ref="N46:N48"/>
    <mergeCell ref="O46:O48"/>
    <mergeCell ref="P46:P48"/>
    <mergeCell ref="Q46:Q48"/>
    <mergeCell ref="F46:F48"/>
    <mergeCell ref="G46:G48"/>
    <mergeCell ref="H46:H48"/>
    <mergeCell ref="K46:K48"/>
    <mergeCell ref="X46:X48"/>
    <mergeCell ref="Y46:Y48"/>
    <mergeCell ref="Z46:Z48"/>
    <mergeCell ref="AV46:AV48"/>
    <mergeCell ref="AJ46:AJ48"/>
    <mergeCell ref="AK46:AK48"/>
    <mergeCell ref="AL46:AL48"/>
    <mergeCell ref="AM46:AM48"/>
    <mergeCell ref="AN46:AN48"/>
    <mergeCell ref="AO46:AO48"/>
    <mergeCell ref="AD46:AD48"/>
    <mergeCell ref="AE46:AE48"/>
    <mergeCell ref="AF46:AF48"/>
    <mergeCell ref="AG46:AG48"/>
    <mergeCell ref="AH46:AH48"/>
    <mergeCell ref="AI46:AI48"/>
    <mergeCell ref="AP46:AP48"/>
    <mergeCell ref="AQ46:AQ48"/>
    <mergeCell ref="AR46:AR48"/>
    <mergeCell ref="AS46:AS48"/>
    <mergeCell ref="AT46:AT48"/>
    <mergeCell ref="AQ43:AQ45"/>
    <mergeCell ref="AB43:AB45"/>
    <mergeCell ref="AC43:AC45"/>
    <mergeCell ref="AD43:AD45"/>
    <mergeCell ref="S43:S45"/>
    <mergeCell ref="T43:T45"/>
    <mergeCell ref="U43:U45"/>
    <mergeCell ref="V43:V45"/>
    <mergeCell ref="W43:W45"/>
    <mergeCell ref="X43:X45"/>
    <mergeCell ref="M43:M45"/>
    <mergeCell ref="N43:N45"/>
    <mergeCell ref="O43:O45"/>
    <mergeCell ref="P43:P45"/>
    <mergeCell ref="Q43:Q45"/>
    <mergeCell ref="R43:R45"/>
    <mergeCell ref="Z43:Z45"/>
    <mergeCell ref="AA43:AA45"/>
    <mergeCell ref="K43:K45"/>
    <mergeCell ref="AA46:AA48"/>
    <mergeCell ref="AR43:AR45"/>
    <mergeCell ref="AS43:AS45"/>
    <mergeCell ref="AT43:AT45"/>
    <mergeCell ref="AV43:AV45"/>
    <mergeCell ref="A46:A48"/>
    <mergeCell ref="B46:B48"/>
    <mergeCell ref="C46:C48"/>
    <mergeCell ref="D46:D48"/>
    <mergeCell ref="E46:E48"/>
    <mergeCell ref="AK43:AK45"/>
    <mergeCell ref="AL43:AL45"/>
    <mergeCell ref="AM43:AM45"/>
    <mergeCell ref="AN43:AN45"/>
    <mergeCell ref="AO43:AO45"/>
    <mergeCell ref="AP43:AP45"/>
    <mergeCell ref="AE43:AE45"/>
    <mergeCell ref="AF43:AF45"/>
    <mergeCell ref="AG43:AG45"/>
    <mergeCell ref="AH43:AH45"/>
    <mergeCell ref="AI43:AI45"/>
    <mergeCell ref="AJ43:AJ45"/>
    <mergeCell ref="Y43:Y45"/>
    <mergeCell ref="I46:I48"/>
    <mergeCell ref="J46:J48"/>
    <mergeCell ref="L43:L45"/>
    <mergeCell ref="A43:A45"/>
    <mergeCell ref="B43:B45"/>
    <mergeCell ref="C43:C45"/>
    <mergeCell ref="D43:D45"/>
    <mergeCell ref="E43:E45"/>
    <mergeCell ref="F43:F45"/>
    <mergeCell ref="A36:A41"/>
    <mergeCell ref="B36:B41"/>
    <mergeCell ref="C36:C41"/>
    <mergeCell ref="D36:D40"/>
    <mergeCell ref="G43:G45"/>
    <mergeCell ref="H43:H45"/>
    <mergeCell ref="I43:I45"/>
    <mergeCell ref="J43:J45"/>
    <mergeCell ref="AT31:AT35"/>
    <mergeCell ref="A26:A30"/>
    <mergeCell ref="B26:B30"/>
    <mergeCell ref="C26:C30"/>
    <mergeCell ref="D26:D29"/>
    <mergeCell ref="AS16:AS20"/>
    <mergeCell ref="AT16:AT20"/>
    <mergeCell ref="AS21:AS25"/>
    <mergeCell ref="AT21:AT25"/>
    <mergeCell ref="AS26:AS30"/>
    <mergeCell ref="AT26:AT30"/>
    <mergeCell ref="A16:A20"/>
    <mergeCell ref="B16:B20"/>
    <mergeCell ref="C16:C20"/>
    <mergeCell ref="D16:D19"/>
    <mergeCell ref="A31:A35"/>
    <mergeCell ref="B31:B35"/>
    <mergeCell ref="C31:C35"/>
    <mergeCell ref="D31:D35"/>
    <mergeCell ref="AS31:AS35"/>
    <mergeCell ref="A10:A15"/>
    <mergeCell ref="B10:B15"/>
    <mergeCell ref="D10:D14"/>
    <mergeCell ref="C14:C15"/>
    <mergeCell ref="AS6:AS8"/>
    <mergeCell ref="A21:A25"/>
    <mergeCell ref="B21:B25"/>
    <mergeCell ref="C21:C25"/>
    <mergeCell ref="D21:D24"/>
    <mergeCell ref="AT6:AT8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2:L2"/>
    <mergeCell ref="A3:L3"/>
    <mergeCell ref="A4:L4"/>
    <mergeCell ref="A6:A8"/>
    <mergeCell ref="B6:B8"/>
    <mergeCell ref="C6:C8"/>
    <mergeCell ref="D6:D8"/>
    <mergeCell ref="E6:E8"/>
    <mergeCell ref="F6:H7"/>
    <mergeCell ref="I6:AR6"/>
  </mergeCells>
  <pageMargins left="0.59055118110236227" right="0" top="0" bottom="0" header="0.31496062992125984" footer="0.31496062992125984"/>
  <pageSetup paperSize="8" scale="29" fitToHeight="2" orientation="landscape" horizontalDpi="180" verticalDpi="180" r:id="rId1"/>
  <rowBreaks count="1" manualBreakCount="1"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I36"/>
  <sheetViews>
    <sheetView view="pageBreakPreview" zoomScale="85" zoomScaleNormal="100" zoomScaleSheetLayoutView="85" workbookViewId="0">
      <selection activeCell="F6" sqref="F6"/>
    </sheetView>
  </sheetViews>
  <sheetFormatPr defaultRowHeight="15.75"/>
  <cols>
    <col min="1" max="1" width="9.140625" style="40"/>
    <col min="2" max="2" width="4.7109375" style="40" customWidth="1"/>
    <col min="3" max="3" width="44.42578125" style="40" customWidth="1"/>
    <col min="4" max="4" width="9.42578125" style="40" customWidth="1"/>
    <col min="5" max="5" width="15.85546875" style="40" customWidth="1"/>
    <col min="6" max="6" width="19.85546875" style="40" customWidth="1"/>
    <col min="7" max="7" width="24" style="40" customWidth="1"/>
    <col min="8" max="8" width="54.28515625" style="40" customWidth="1"/>
    <col min="9" max="16384" width="9.140625" style="40"/>
  </cols>
  <sheetData>
    <row r="2" spans="1:9" ht="21" customHeight="1">
      <c r="A2" s="351" t="s">
        <v>192</v>
      </c>
      <c r="B2" s="351"/>
      <c r="C2" s="351"/>
      <c r="D2" s="351"/>
      <c r="E2" s="351"/>
      <c r="F2" s="351"/>
      <c r="G2" s="351"/>
      <c r="H2" s="351"/>
      <c r="I2" s="351"/>
    </row>
    <row r="3" spans="1:9" ht="14.25" customHeight="1">
      <c r="A3" s="351"/>
      <c r="B3" s="351"/>
      <c r="C3" s="351"/>
      <c r="D3" s="351"/>
      <c r="E3" s="351"/>
      <c r="F3" s="351"/>
      <c r="G3" s="351"/>
      <c r="H3" s="351"/>
      <c r="I3" s="351"/>
    </row>
    <row r="5" spans="1:9" ht="48" customHeight="1">
      <c r="B5" s="354" t="s">
        <v>2</v>
      </c>
      <c r="C5" s="354" t="s">
        <v>189</v>
      </c>
      <c r="D5" s="354" t="s">
        <v>190</v>
      </c>
      <c r="E5" s="355" t="s">
        <v>191</v>
      </c>
      <c r="F5" s="356"/>
      <c r="G5" s="354" t="s">
        <v>234</v>
      </c>
      <c r="H5" s="354" t="s">
        <v>233</v>
      </c>
    </row>
    <row r="6" spans="1:9" ht="35.25" customHeight="1">
      <c r="B6" s="354"/>
      <c r="C6" s="354"/>
      <c r="D6" s="354"/>
      <c r="E6" s="196" t="s">
        <v>232</v>
      </c>
      <c r="F6" s="196" t="s">
        <v>240</v>
      </c>
      <c r="G6" s="354"/>
      <c r="H6" s="354"/>
    </row>
    <row r="7" spans="1:9">
      <c r="B7" s="163">
        <v>1</v>
      </c>
      <c r="C7" s="163">
        <v>2</v>
      </c>
      <c r="D7" s="163">
        <v>3</v>
      </c>
      <c r="E7" s="163">
        <v>4</v>
      </c>
      <c r="F7" s="163">
        <v>5</v>
      </c>
      <c r="G7" s="195">
        <v>6</v>
      </c>
      <c r="H7" s="163">
        <v>7</v>
      </c>
    </row>
    <row r="8" spans="1:9" ht="53.25" customHeight="1">
      <c r="B8" s="161" t="s">
        <v>151</v>
      </c>
      <c r="C8" s="162" t="s">
        <v>193</v>
      </c>
      <c r="D8" s="161" t="s">
        <v>194</v>
      </c>
      <c r="E8" s="166">
        <v>48.5</v>
      </c>
      <c r="F8" s="161">
        <v>50.1</v>
      </c>
      <c r="G8" s="164">
        <f>(F8/E8)*100</f>
        <v>103.29896907216497</v>
      </c>
      <c r="H8" s="161"/>
    </row>
    <row r="9" spans="1:9" ht="69.75" customHeight="1">
      <c r="B9" s="161" t="s">
        <v>164</v>
      </c>
      <c r="C9" s="160" t="s">
        <v>207</v>
      </c>
      <c r="D9" s="161" t="s">
        <v>194</v>
      </c>
      <c r="E9" s="166">
        <v>78.5</v>
      </c>
      <c r="F9" s="161">
        <v>80.2</v>
      </c>
      <c r="G9" s="164">
        <f t="shared" ref="G9:G20" si="0">(F9/E9)*100</f>
        <v>102.16560509554139</v>
      </c>
      <c r="H9" s="159"/>
    </row>
    <row r="10" spans="1:9" ht="63" customHeight="1">
      <c r="B10" s="166" t="s">
        <v>196</v>
      </c>
      <c r="C10" s="165" t="s">
        <v>208</v>
      </c>
      <c r="D10" s="161" t="s">
        <v>194</v>
      </c>
      <c r="E10" s="167">
        <v>31</v>
      </c>
      <c r="F10" s="167">
        <v>33.200000000000003</v>
      </c>
      <c r="G10" s="164">
        <f t="shared" si="0"/>
        <v>107.0967741935484</v>
      </c>
      <c r="H10" s="168"/>
    </row>
    <row r="11" spans="1:9" ht="81" customHeight="1">
      <c r="B11" s="166" t="s">
        <v>197</v>
      </c>
      <c r="C11" s="165" t="s">
        <v>209</v>
      </c>
      <c r="D11" s="161" t="s">
        <v>194</v>
      </c>
      <c r="E11" s="167">
        <v>33</v>
      </c>
      <c r="F11" s="167">
        <v>33.1</v>
      </c>
      <c r="G11" s="164">
        <f t="shared" si="0"/>
        <v>100.30303030303031</v>
      </c>
      <c r="H11" s="168"/>
    </row>
    <row r="12" spans="1:9" ht="66.75" customHeight="1">
      <c r="B12" s="166" t="s">
        <v>198</v>
      </c>
      <c r="C12" s="165" t="s">
        <v>210</v>
      </c>
      <c r="D12" s="161" t="s">
        <v>194</v>
      </c>
      <c r="E12" s="167">
        <v>32.5</v>
      </c>
      <c r="F12" s="167">
        <v>34.1</v>
      </c>
      <c r="G12" s="164">
        <f t="shared" si="0"/>
        <v>104.92307692307692</v>
      </c>
      <c r="H12" s="168"/>
    </row>
    <row r="13" spans="1:9" ht="66.75" customHeight="1">
      <c r="B13" s="166" t="s">
        <v>199</v>
      </c>
      <c r="C13" s="165" t="s">
        <v>211</v>
      </c>
      <c r="D13" s="161" t="s">
        <v>194</v>
      </c>
      <c r="E13" s="167">
        <v>76</v>
      </c>
      <c r="F13" s="167">
        <v>82.2</v>
      </c>
      <c r="G13" s="164">
        <f t="shared" si="0"/>
        <v>108.15789473684212</v>
      </c>
      <c r="H13" s="168"/>
    </row>
    <row r="14" spans="1:9" ht="96" customHeight="1">
      <c r="B14" s="166" t="s">
        <v>200</v>
      </c>
      <c r="C14" s="165" t="s">
        <v>212</v>
      </c>
      <c r="D14" s="161" t="s">
        <v>194</v>
      </c>
      <c r="E14" s="167">
        <v>28</v>
      </c>
      <c r="F14" s="167">
        <v>30.1</v>
      </c>
      <c r="G14" s="164">
        <f t="shared" si="0"/>
        <v>107.5</v>
      </c>
      <c r="H14" s="165"/>
    </row>
    <row r="15" spans="1:9" ht="132" customHeight="1">
      <c r="B15" s="166" t="s">
        <v>201</v>
      </c>
      <c r="C15" s="160" t="s">
        <v>213</v>
      </c>
      <c r="D15" s="161" t="s">
        <v>194</v>
      </c>
      <c r="E15" s="167">
        <v>35</v>
      </c>
      <c r="F15" s="167">
        <v>56</v>
      </c>
      <c r="G15" s="164">
        <f t="shared" si="0"/>
        <v>160</v>
      </c>
      <c r="H15" s="171" t="s">
        <v>226</v>
      </c>
    </row>
    <row r="16" spans="1:9" ht="99.75" customHeight="1">
      <c r="B16" s="166" t="s">
        <v>206</v>
      </c>
      <c r="C16" s="170" t="s">
        <v>214</v>
      </c>
      <c r="D16" s="166" t="s">
        <v>194</v>
      </c>
      <c r="E16" s="167">
        <v>60</v>
      </c>
      <c r="F16" s="167">
        <v>57.2</v>
      </c>
      <c r="G16" s="197">
        <f t="shared" si="0"/>
        <v>95.333333333333343</v>
      </c>
      <c r="H16" s="171" t="s">
        <v>225</v>
      </c>
    </row>
    <row r="17" spans="2:8" ht="112.5" customHeight="1">
      <c r="B17" s="172" t="s">
        <v>202</v>
      </c>
      <c r="C17" s="177" t="s">
        <v>215</v>
      </c>
      <c r="D17" s="172" t="s">
        <v>194</v>
      </c>
      <c r="E17" s="173">
        <v>0</v>
      </c>
      <c r="F17" s="173">
        <v>0</v>
      </c>
      <c r="G17" s="174" t="s">
        <v>224</v>
      </c>
      <c r="H17" s="175" t="s">
        <v>227</v>
      </c>
    </row>
    <row r="18" spans="2:8" ht="66" customHeight="1">
      <c r="B18" s="166" t="s">
        <v>203</v>
      </c>
      <c r="C18" s="165" t="s">
        <v>216</v>
      </c>
      <c r="D18" s="166" t="s">
        <v>194</v>
      </c>
      <c r="E18" s="167">
        <v>53</v>
      </c>
      <c r="F18" s="167">
        <v>55</v>
      </c>
      <c r="G18" s="164">
        <f t="shared" si="0"/>
        <v>103.77358490566037</v>
      </c>
      <c r="H18" s="176"/>
    </row>
    <row r="19" spans="2:8" ht="34.5" customHeight="1">
      <c r="B19" s="166" t="s">
        <v>204</v>
      </c>
      <c r="C19" s="165" t="s">
        <v>217</v>
      </c>
      <c r="D19" s="166" t="s">
        <v>218</v>
      </c>
      <c r="E19" s="166">
        <v>4250</v>
      </c>
      <c r="F19" s="166">
        <v>4569</v>
      </c>
      <c r="G19" s="164">
        <f t="shared" si="0"/>
        <v>107.50588235294119</v>
      </c>
      <c r="H19" s="168"/>
    </row>
    <row r="20" spans="2:8" ht="25.5" customHeight="1">
      <c r="B20" s="166" t="s">
        <v>205</v>
      </c>
      <c r="C20" s="169" t="s">
        <v>219</v>
      </c>
      <c r="D20" s="166" t="s">
        <v>220</v>
      </c>
      <c r="E20" s="166">
        <v>5</v>
      </c>
      <c r="F20" s="166">
        <v>5</v>
      </c>
      <c r="G20" s="164">
        <f t="shared" si="0"/>
        <v>100</v>
      </c>
      <c r="H20" s="168"/>
    </row>
    <row r="22" spans="2:8" ht="84.75" customHeight="1">
      <c r="B22" s="352" t="s">
        <v>195</v>
      </c>
      <c r="C22" s="353"/>
      <c r="D22" s="353"/>
      <c r="E22" s="353"/>
      <c r="F22" s="353"/>
      <c r="G22" s="353"/>
      <c r="H22" s="353"/>
    </row>
    <row r="26" spans="2:8">
      <c r="B26" s="40" t="s">
        <v>27</v>
      </c>
      <c r="C26" s="41"/>
      <c r="D26" s="41"/>
    </row>
    <row r="27" spans="2:8">
      <c r="B27" s="40" t="s">
        <v>28</v>
      </c>
      <c r="C27" s="41"/>
      <c r="D27" s="41"/>
    </row>
    <row r="28" spans="2:8">
      <c r="B28" s="40" t="s">
        <v>52</v>
      </c>
      <c r="C28" s="41"/>
      <c r="D28" s="41"/>
    </row>
    <row r="29" spans="2:8">
      <c r="B29" s="40" t="s">
        <v>53</v>
      </c>
      <c r="C29" s="41"/>
      <c r="D29" s="41"/>
    </row>
    <row r="30" spans="2:8" ht="15.75" customHeight="1">
      <c r="B30" s="352" t="s">
        <v>223</v>
      </c>
      <c r="C30" s="352"/>
      <c r="D30" s="352"/>
    </row>
    <row r="31" spans="2:8">
      <c r="B31" s="40" t="s">
        <v>222</v>
      </c>
      <c r="C31" s="41"/>
      <c r="D31" s="41"/>
    </row>
    <row r="33" spans="2:3">
      <c r="B33" s="40" t="s">
        <v>30</v>
      </c>
      <c r="C33" s="41"/>
    </row>
    <row r="34" spans="2:3">
      <c r="B34" s="40" t="s">
        <v>135</v>
      </c>
      <c r="C34" s="41"/>
    </row>
    <row r="35" spans="2:3">
      <c r="B35" s="40" t="s">
        <v>53</v>
      </c>
      <c r="C35" s="41"/>
    </row>
    <row r="36" spans="2:3">
      <c r="B36" s="40" t="s">
        <v>136</v>
      </c>
      <c r="C36" s="41"/>
    </row>
  </sheetData>
  <mergeCells count="9">
    <mergeCell ref="A2:I3"/>
    <mergeCell ref="B22:H22"/>
    <mergeCell ref="B30:D30"/>
    <mergeCell ref="B5:B6"/>
    <mergeCell ref="C5:C6"/>
    <mergeCell ref="D5:D6"/>
    <mergeCell ref="G5:G6"/>
    <mergeCell ref="H5:H6"/>
    <mergeCell ref="E5:F5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Решение Думы №105 </vt:lpstr>
      <vt:lpstr>1 квартал 2019 года</vt:lpstr>
      <vt:lpstr>6 месяцев  2019 года</vt:lpstr>
      <vt:lpstr>9 месяцев 2019 года</vt:lpstr>
      <vt:lpstr> 12 месяцев 2019 года</vt:lpstr>
      <vt:lpstr>целевые показатели </vt:lpstr>
      <vt:lpstr>' 12 месяцев 2019 года'!Область_печати</vt:lpstr>
      <vt:lpstr>'целевые показатели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2020-03-31T06:29:19Z</dcterms:modified>
</cp:coreProperties>
</file>