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Решение Думы №105 " sheetId="9" r:id="rId1"/>
    <sheet name="Отчет за 12 месяцев " sheetId="13" r:id="rId2"/>
    <sheet name="целевые показатели" sheetId="15" r:id="rId3"/>
  </sheets>
  <definedNames>
    <definedName name="_xlnm.Print_Area" localSheetId="1">'Отчет за 12 месяцев '!$A$1:$AU$83</definedName>
    <definedName name="_xlnm.Print_Area" localSheetId="2">'целевые показатели'!$A$1:$R$44</definedName>
  </definedNames>
  <calcPr calcId="125725"/>
</workbook>
</file>

<file path=xl/calcChain.xml><?xml version="1.0" encoding="utf-8"?>
<calcChain xmlns="http://schemas.openxmlformats.org/spreadsheetml/2006/main">
  <c r="L34" i="15"/>
  <c r="L33"/>
  <c r="L20"/>
  <c r="L21"/>
  <c r="L22"/>
  <c r="L23"/>
  <c r="L24"/>
  <c r="L25"/>
  <c r="L26"/>
  <c r="L27"/>
  <c r="L28"/>
  <c r="L19"/>
  <c r="AN24" i="13"/>
  <c r="AP24"/>
  <c r="AP12" s="1"/>
  <c r="AN61"/>
  <c r="AM24"/>
  <c r="AJ28"/>
  <c r="AJ62" s="1"/>
  <c r="AM28"/>
  <c r="AO28" s="1"/>
  <c r="AM27"/>
  <c r="AN21"/>
  <c r="AN62" s="1"/>
  <c r="AK27"/>
  <c r="AK61" s="1"/>
  <c r="AK28"/>
  <c r="G28" s="1"/>
  <c r="AH64"/>
  <c r="AE64"/>
  <c r="AB64"/>
  <c r="S64"/>
  <c r="F64"/>
  <c r="AR63"/>
  <c r="AQ63"/>
  <c r="AQ14" s="1"/>
  <c r="AP63"/>
  <c r="AP14" s="1"/>
  <c r="AO63"/>
  <c r="AN63"/>
  <c r="AN14" s="1"/>
  <c r="AM63"/>
  <c r="AM14" s="1"/>
  <c r="AL63"/>
  <c r="AK63"/>
  <c r="AK14" s="1"/>
  <c r="AJ63"/>
  <c r="AJ14" s="1"/>
  <c r="AH63"/>
  <c r="AH14" s="1"/>
  <c r="AG63"/>
  <c r="AG14" s="1"/>
  <c r="AF63"/>
  <c r="AE63"/>
  <c r="AE14" s="1"/>
  <c r="AD63"/>
  <c r="AD14" s="1"/>
  <c r="AB63"/>
  <c r="AB14" s="1"/>
  <c r="AA63"/>
  <c r="Y63"/>
  <c r="X63"/>
  <c r="X14" s="1"/>
  <c r="V63"/>
  <c r="V14" s="1"/>
  <c r="U63"/>
  <c r="U14" s="1"/>
  <c r="T63"/>
  <c r="S63"/>
  <c r="S14" s="1"/>
  <c r="R63"/>
  <c r="R14" s="1"/>
  <c r="Q63"/>
  <c r="P63"/>
  <c r="P14" s="1"/>
  <c r="O63"/>
  <c r="O14" s="1"/>
  <c r="N63"/>
  <c r="M63"/>
  <c r="M14" s="1"/>
  <c r="L63"/>
  <c r="L14" s="1"/>
  <c r="K63"/>
  <c r="J63"/>
  <c r="J14" s="1"/>
  <c r="I63"/>
  <c r="I14" s="1"/>
  <c r="AQ62"/>
  <c r="AH62"/>
  <c r="AG62"/>
  <c r="AE62"/>
  <c r="AD62"/>
  <c r="AB62"/>
  <c r="AA62"/>
  <c r="Y62"/>
  <c r="X62"/>
  <c r="P62"/>
  <c r="O62"/>
  <c r="M62"/>
  <c r="J62"/>
  <c r="I62"/>
  <c r="AQ61"/>
  <c r="AJ61"/>
  <c r="AH61"/>
  <c r="AG61"/>
  <c r="AD61"/>
  <c r="AB61"/>
  <c r="AA61"/>
  <c r="Y61"/>
  <c r="X61"/>
  <c r="S61"/>
  <c r="R61"/>
  <c r="P61"/>
  <c r="O61"/>
  <c r="M61"/>
  <c r="L61"/>
  <c r="J61"/>
  <c r="I61"/>
  <c r="G41"/>
  <c r="F41"/>
  <c r="G40"/>
  <c r="F40"/>
  <c r="H39"/>
  <c r="G38"/>
  <c r="F38"/>
  <c r="G37"/>
  <c r="F37"/>
  <c r="AC35"/>
  <c r="AC63" s="1"/>
  <c r="W35"/>
  <c r="W63" s="1"/>
  <c r="G35"/>
  <c r="F35"/>
  <c r="G34"/>
  <c r="F34"/>
  <c r="G33"/>
  <c r="F33"/>
  <c r="AQ32"/>
  <c r="AP32"/>
  <c r="AN32"/>
  <c r="AM32"/>
  <c r="AK32"/>
  <c r="AJ32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AR28"/>
  <c r="AI28"/>
  <c r="AF28"/>
  <c r="AC28"/>
  <c r="Z28"/>
  <c r="W28"/>
  <c r="R28"/>
  <c r="R26" s="1"/>
  <c r="Q28"/>
  <c r="N28"/>
  <c r="K28"/>
  <c r="AP26"/>
  <c r="V27"/>
  <c r="G27" s="1"/>
  <c r="U27"/>
  <c r="U26" s="1"/>
  <c r="T27"/>
  <c r="N27"/>
  <c r="AQ26"/>
  <c r="AN26"/>
  <c r="AH26"/>
  <c r="AG26"/>
  <c r="AE26"/>
  <c r="AD26"/>
  <c r="AB26"/>
  <c r="AA26"/>
  <c r="Y26"/>
  <c r="X26"/>
  <c r="S26"/>
  <c r="P26"/>
  <c r="O26"/>
  <c r="M26"/>
  <c r="L26"/>
  <c r="J26"/>
  <c r="I26"/>
  <c r="AR25"/>
  <c r="AP62"/>
  <c r="AO25"/>
  <c r="AL25"/>
  <c r="AI25"/>
  <c r="AF25"/>
  <c r="AC25"/>
  <c r="Z25"/>
  <c r="W25"/>
  <c r="T25"/>
  <c r="Q25"/>
  <c r="N25"/>
  <c r="K25"/>
  <c r="G25"/>
  <c r="F25"/>
  <c r="AR24"/>
  <c r="AL24"/>
  <c r="AI24"/>
  <c r="AE24"/>
  <c r="AE23" s="1"/>
  <c r="AC24"/>
  <c r="Z24"/>
  <c r="V24"/>
  <c r="W24" s="1"/>
  <c r="T24"/>
  <c r="Q24"/>
  <c r="N24"/>
  <c r="AQ23"/>
  <c r="AP23"/>
  <c r="AK23"/>
  <c r="AL23" s="1"/>
  <c r="AJ23"/>
  <c r="AH23"/>
  <c r="AG23"/>
  <c r="AD23"/>
  <c r="AB23"/>
  <c r="AA23"/>
  <c r="Y23"/>
  <c r="X23"/>
  <c r="U23"/>
  <c r="S23"/>
  <c r="R23"/>
  <c r="P23"/>
  <c r="O23"/>
  <c r="M23"/>
  <c r="L23"/>
  <c r="J23"/>
  <c r="K23" s="1"/>
  <c r="I23"/>
  <c r="AM21"/>
  <c r="AL21"/>
  <c r="AI21"/>
  <c r="AC21"/>
  <c r="Z21"/>
  <c r="V21"/>
  <c r="V13" s="1"/>
  <c r="U21"/>
  <c r="U62" s="1"/>
  <c r="S21"/>
  <c r="S19" s="1"/>
  <c r="R21"/>
  <c r="Q21"/>
  <c r="L21"/>
  <c r="L13" s="1"/>
  <c r="G20"/>
  <c r="F20"/>
  <c r="AQ19"/>
  <c r="AP19"/>
  <c r="AK19"/>
  <c r="AJ19"/>
  <c r="AH19"/>
  <c r="AG19"/>
  <c r="AE19"/>
  <c r="AD19"/>
  <c r="AB19"/>
  <c r="AA19"/>
  <c r="Y19"/>
  <c r="X19"/>
  <c r="P19"/>
  <c r="O19"/>
  <c r="M19"/>
  <c r="J19"/>
  <c r="I19"/>
  <c r="N18"/>
  <c r="G18"/>
  <c r="F18"/>
  <c r="G17"/>
  <c r="F17"/>
  <c r="M16"/>
  <c r="L16"/>
  <c r="AH15"/>
  <c r="AE15"/>
  <c r="AB15"/>
  <c r="S15"/>
  <c r="F15"/>
  <c r="AA14"/>
  <c r="AQ13"/>
  <c r="AP13"/>
  <c r="AH13"/>
  <c r="AG13"/>
  <c r="AE13"/>
  <c r="AD13"/>
  <c r="AB13"/>
  <c r="AA13"/>
  <c r="Y13"/>
  <c r="X13"/>
  <c r="P13"/>
  <c r="O13"/>
  <c r="M13"/>
  <c r="J13"/>
  <c r="I13"/>
  <c r="AQ12"/>
  <c r="AJ12"/>
  <c r="AH12"/>
  <c r="AI12" s="1"/>
  <c r="AG12"/>
  <c r="AD12"/>
  <c r="AB12"/>
  <c r="AA12"/>
  <c r="Y12"/>
  <c r="X12"/>
  <c r="U12"/>
  <c r="S12"/>
  <c r="R12"/>
  <c r="P12"/>
  <c r="O12"/>
  <c r="M12"/>
  <c r="L12"/>
  <c r="J12"/>
  <c r="I12"/>
  <c r="L58" i="9"/>
  <c r="F58"/>
  <c r="F13"/>
  <c r="AP13"/>
  <c r="AQ58"/>
  <c r="AN58"/>
  <c r="AK58"/>
  <c r="AJ58"/>
  <c r="AL58"/>
  <c r="AH58"/>
  <c r="AE58"/>
  <c r="AD58"/>
  <c r="AF58"/>
  <c r="AB58"/>
  <c r="AC58"/>
  <c r="AA58"/>
  <c r="Y58"/>
  <c r="X58"/>
  <c r="Z58"/>
  <c r="V58"/>
  <c r="S58"/>
  <c r="P58"/>
  <c r="M58"/>
  <c r="J58"/>
  <c r="K58"/>
  <c r="I58"/>
  <c r="AQ57"/>
  <c r="AN57"/>
  <c r="AM57"/>
  <c r="AO57"/>
  <c r="AK57"/>
  <c r="AL57"/>
  <c r="AJ57"/>
  <c r="AH57"/>
  <c r="AG57"/>
  <c r="AI57"/>
  <c r="AE57"/>
  <c r="AF57"/>
  <c r="AD57"/>
  <c r="AB57"/>
  <c r="AA57"/>
  <c r="AC57"/>
  <c r="Y57"/>
  <c r="Z57"/>
  <c r="X57"/>
  <c r="V57"/>
  <c r="W57"/>
  <c r="U57"/>
  <c r="S57"/>
  <c r="T57"/>
  <c r="R57"/>
  <c r="P57"/>
  <c r="Q57"/>
  <c r="O57"/>
  <c r="M57"/>
  <c r="N57"/>
  <c r="L57"/>
  <c r="J57"/>
  <c r="I57"/>
  <c r="G57"/>
  <c r="AQ56"/>
  <c r="AN56"/>
  <c r="AK56"/>
  <c r="AJ56"/>
  <c r="AL56"/>
  <c r="AH56"/>
  <c r="AE56"/>
  <c r="AD56"/>
  <c r="AF56"/>
  <c r="AB56"/>
  <c r="AC56"/>
  <c r="AA56"/>
  <c r="Y56"/>
  <c r="Z56"/>
  <c r="X56"/>
  <c r="V56"/>
  <c r="S56"/>
  <c r="P56"/>
  <c r="M56"/>
  <c r="J56"/>
  <c r="K56"/>
  <c r="I56"/>
  <c r="G37"/>
  <c r="F37"/>
  <c r="G36"/>
  <c r="F36"/>
  <c r="G35"/>
  <c r="F35"/>
  <c r="G34"/>
  <c r="F34"/>
  <c r="G33"/>
  <c r="F33"/>
  <c r="AQ32"/>
  <c r="AR32"/>
  <c r="AP32"/>
  <c r="AN32"/>
  <c r="AO32"/>
  <c r="AM32"/>
  <c r="AK32"/>
  <c r="AL32"/>
  <c r="AJ32"/>
  <c r="AH32"/>
  <c r="AG32"/>
  <c r="AI32"/>
  <c r="AE32"/>
  <c r="AD32"/>
  <c r="AB32"/>
  <c r="AA32"/>
  <c r="Y32"/>
  <c r="X32"/>
  <c r="V32"/>
  <c r="U32"/>
  <c r="S32"/>
  <c r="R32"/>
  <c r="P32"/>
  <c r="O32"/>
  <c r="M32"/>
  <c r="L32"/>
  <c r="J32"/>
  <c r="I32"/>
  <c r="G32"/>
  <c r="F32"/>
  <c r="AR27"/>
  <c r="AO27"/>
  <c r="AL27"/>
  <c r="AI27"/>
  <c r="AF27"/>
  <c r="AC27"/>
  <c r="Z27"/>
  <c r="W27"/>
  <c r="T27"/>
  <c r="Q27"/>
  <c r="N27"/>
  <c r="K27"/>
  <c r="G27"/>
  <c r="H27"/>
  <c r="F27"/>
  <c r="W26"/>
  <c r="T26"/>
  <c r="N26"/>
  <c r="G26"/>
  <c r="F26"/>
  <c r="H26"/>
  <c r="AQ25"/>
  <c r="AR25"/>
  <c r="AP25"/>
  <c r="AN25"/>
  <c r="AM25"/>
  <c r="AO25"/>
  <c r="AK25"/>
  <c r="AL25"/>
  <c r="AJ25"/>
  <c r="AH25"/>
  <c r="AG25"/>
  <c r="AI25"/>
  <c r="AE25"/>
  <c r="AF25"/>
  <c r="AD25"/>
  <c r="AB25"/>
  <c r="AA25"/>
  <c r="AC25"/>
  <c r="Y25"/>
  <c r="Z25"/>
  <c r="X25"/>
  <c r="V25"/>
  <c r="U25"/>
  <c r="W25"/>
  <c r="S25"/>
  <c r="T25"/>
  <c r="R25"/>
  <c r="P25"/>
  <c r="O25"/>
  <c r="Q25"/>
  <c r="M25"/>
  <c r="N25"/>
  <c r="L25"/>
  <c r="J25"/>
  <c r="I25"/>
  <c r="K25"/>
  <c r="G25"/>
  <c r="H25"/>
  <c r="F25"/>
  <c r="AR24"/>
  <c r="AP24"/>
  <c r="AP58"/>
  <c r="AO24"/>
  <c r="AL24"/>
  <c r="AI24"/>
  <c r="AF24"/>
  <c r="AC24"/>
  <c r="Z24"/>
  <c r="W24"/>
  <c r="T24"/>
  <c r="Q24"/>
  <c r="N24"/>
  <c r="K24"/>
  <c r="G24"/>
  <c r="H24"/>
  <c r="F24"/>
  <c r="AR23"/>
  <c r="AP23"/>
  <c r="AP57"/>
  <c r="AO23"/>
  <c r="AL23"/>
  <c r="AI23"/>
  <c r="AF23"/>
  <c r="AC23"/>
  <c r="Z23"/>
  <c r="W23"/>
  <c r="T23"/>
  <c r="Q23"/>
  <c r="N23"/>
  <c r="G23"/>
  <c r="F23"/>
  <c r="H23"/>
  <c r="AQ22"/>
  <c r="AR22"/>
  <c r="AP22"/>
  <c r="AN22"/>
  <c r="AM22"/>
  <c r="AO22"/>
  <c r="AK22"/>
  <c r="AL22"/>
  <c r="AJ22"/>
  <c r="AH22"/>
  <c r="AG22"/>
  <c r="AI22"/>
  <c r="AE22"/>
  <c r="AF22"/>
  <c r="AD22"/>
  <c r="AB22"/>
  <c r="AA22"/>
  <c r="AC22"/>
  <c r="Y22"/>
  <c r="Z22"/>
  <c r="X22"/>
  <c r="V22"/>
  <c r="U22"/>
  <c r="W22"/>
  <c r="S22"/>
  <c r="T22"/>
  <c r="R22"/>
  <c r="P22"/>
  <c r="O22"/>
  <c r="Q22"/>
  <c r="M22"/>
  <c r="N22"/>
  <c r="L22"/>
  <c r="J22"/>
  <c r="I22"/>
  <c r="K22"/>
  <c r="G22"/>
  <c r="H22"/>
  <c r="F22"/>
  <c r="AO19"/>
  <c r="AM19"/>
  <c r="AM58"/>
  <c r="AM56"/>
  <c r="AL19"/>
  <c r="AG19"/>
  <c r="AG58"/>
  <c r="AG56"/>
  <c r="AC19"/>
  <c r="Z19"/>
  <c r="U19"/>
  <c r="U58"/>
  <c r="U56"/>
  <c r="R19"/>
  <c r="T19"/>
  <c r="O19"/>
  <c r="O58"/>
  <c r="O56"/>
  <c r="L19"/>
  <c r="N19"/>
  <c r="G19"/>
  <c r="G18"/>
  <c r="F18"/>
  <c r="AQ17"/>
  <c r="AP17"/>
  <c r="AN17"/>
  <c r="AM17"/>
  <c r="AO17"/>
  <c r="AK17"/>
  <c r="AL17"/>
  <c r="AJ17"/>
  <c r="AH17"/>
  <c r="AG17"/>
  <c r="AI17"/>
  <c r="AE17"/>
  <c r="AF17"/>
  <c r="AD17"/>
  <c r="AB17"/>
  <c r="AA17"/>
  <c r="AC17"/>
  <c r="Y17"/>
  <c r="Z17"/>
  <c r="X17"/>
  <c r="V17"/>
  <c r="U17"/>
  <c r="W17"/>
  <c r="S17"/>
  <c r="T17"/>
  <c r="R17"/>
  <c r="P17"/>
  <c r="O17"/>
  <c r="Q17"/>
  <c r="M17"/>
  <c r="N17"/>
  <c r="L17"/>
  <c r="J17"/>
  <c r="I17"/>
  <c r="G17"/>
  <c r="N16"/>
  <c r="G16"/>
  <c r="F16"/>
  <c r="H16"/>
  <c r="G15"/>
  <c r="F15"/>
  <c r="M14"/>
  <c r="N14"/>
  <c r="L14"/>
  <c r="G14"/>
  <c r="F14"/>
  <c r="H14"/>
  <c r="AQ13"/>
  <c r="AR13"/>
  <c r="AN13"/>
  <c r="AM13"/>
  <c r="AO13"/>
  <c r="AK13"/>
  <c r="AL13"/>
  <c r="AJ13"/>
  <c r="AH13"/>
  <c r="AG13"/>
  <c r="AI13"/>
  <c r="AE13"/>
  <c r="AF13"/>
  <c r="AD13"/>
  <c r="AB13"/>
  <c r="AA13"/>
  <c r="AC13"/>
  <c r="Y13"/>
  <c r="Z13"/>
  <c r="X13"/>
  <c r="V13"/>
  <c r="U13"/>
  <c r="W13"/>
  <c r="S13"/>
  <c r="T13"/>
  <c r="R13"/>
  <c r="P13"/>
  <c r="O13"/>
  <c r="Q13"/>
  <c r="M13"/>
  <c r="N13"/>
  <c r="L13"/>
  <c r="J13"/>
  <c r="I13"/>
  <c r="G13"/>
  <c r="AQ12"/>
  <c r="AP12"/>
  <c r="AR12"/>
  <c r="AN12"/>
  <c r="AO12"/>
  <c r="AM12"/>
  <c r="AK12"/>
  <c r="AJ12"/>
  <c r="AL12"/>
  <c r="AH12"/>
  <c r="AI12"/>
  <c r="AG12"/>
  <c r="AE12"/>
  <c r="AD12"/>
  <c r="AF12"/>
  <c r="AB12"/>
  <c r="AC12"/>
  <c r="AA12"/>
  <c r="Y12"/>
  <c r="X12"/>
  <c r="Z12"/>
  <c r="V12"/>
  <c r="W12"/>
  <c r="U12"/>
  <c r="S12"/>
  <c r="R12"/>
  <c r="T12"/>
  <c r="P12"/>
  <c r="Q12"/>
  <c r="O12"/>
  <c r="M12"/>
  <c r="L12"/>
  <c r="N12"/>
  <c r="J12"/>
  <c r="I12"/>
  <c r="F12"/>
  <c r="G12"/>
  <c r="H12"/>
  <c r="AQ11"/>
  <c r="AP11"/>
  <c r="AR11"/>
  <c r="AN11"/>
  <c r="AO11"/>
  <c r="AM11"/>
  <c r="AK11"/>
  <c r="AJ11"/>
  <c r="AL11"/>
  <c r="AH11"/>
  <c r="AI11"/>
  <c r="AG11"/>
  <c r="AE11"/>
  <c r="AD11"/>
  <c r="AF11"/>
  <c r="AB11"/>
  <c r="AC11"/>
  <c r="AA11"/>
  <c r="Y11"/>
  <c r="X11"/>
  <c r="Z11"/>
  <c r="V11"/>
  <c r="W11"/>
  <c r="U11"/>
  <c r="S11"/>
  <c r="R11"/>
  <c r="T11"/>
  <c r="P11"/>
  <c r="Q11"/>
  <c r="O11"/>
  <c r="M11"/>
  <c r="L11"/>
  <c r="N11"/>
  <c r="J11"/>
  <c r="K11"/>
  <c r="I11"/>
  <c r="G11"/>
  <c r="Q56"/>
  <c r="W56"/>
  <c r="AO56"/>
  <c r="AI58"/>
  <c r="AR58"/>
  <c r="AP56"/>
  <c r="F57"/>
  <c r="F11"/>
  <c r="H11"/>
  <c r="H13"/>
  <c r="AI56"/>
  <c r="AR56"/>
  <c r="AR57"/>
  <c r="Q58"/>
  <c r="W58"/>
  <c r="AO58"/>
  <c r="K13"/>
  <c r="R58"/>
  <c r="F19"/>
  <c r="F17"/>
  <c r="H17"/>
  <c r="Q19"/>
  <c r="W19"/>
  <c r="AI19"/>
  <c r="G58"/>
  <c r="L56"/>
  <c r="N58"/>
  <c r="H57"/>
  <c r="H19"/>
  <c r="G56"/>
  <c r="R56"/>
  <c r="T56"/>
  <c r="T58"/>
  <c r="H58"/>
  <c r="F56"/>
  <c r="H56"/>
  <c r="N56"/>
  <c r="N26" i="13"/>
  <c r="AI23" l="1"/>
  <c r="AN13"/>
  <c r="F16"/>
  <c r="F32"/>
  <c r="F36"/>
  <c r="Z12"/>
  <c r="G32"/>
  <c r="AP61"/>
  <c r="AP60" s="1"/>
  <c r="AR60" s="1"/>
  <c r="AF62"/>
  <c r="AK62"/>
  <c r="AK60" s="1"/>
  <c r="AM26"/>
  <c r="AO26" s="1"/>
  <c r="Z19"/>
  <c r="AF19"/>
  <c r="AL19"/>
  <c r="J60"/>
  <c r="Z61"/>
  <c r="AI62"/>
  <c r="P11"/>
  <c r="AM13"/>
  <c r="AR23"/>
  <c r="K62"/>
  <c r="G64"/>
  <c r="AM61"/>
  <c r="AM60" s="1"/>
  <c r="AC19"/>
  <c r="Z23"/>
  <c r="AM23"/>
  <c r="AC26"/>
  <c r="H35"/>
  <c r="H32" s="1"/>
  <c r="G36"/>
  <c r="F39"/>
  <c r="Z62"/>
  <c r="Z63"/>
  <c r="H25"/>
  <c r="T21"/>
  <c r="N23"/>
  <c r="T23"/>
  <c r="AF23"/>
  <c r="Q26"/>
  <c r="O60"/>
  <c r="AF14"/>
  <c r="X11"/>
  <c r="K13"/>
  <c r="Y14"/>
  <c r="V61"/>
  <c r="K26"/>
  <c r="AM12"/>
  <c r="AI13"/>
  <c r="AI19"/>
  <c r="AN19"/>
  <c r="Q23"/>
  <c r="AC23"/>
  <c r="AN23"/>
  <c r="Z26"/>
  <c r="AF26"/>
  <c r="F27"/>
  <c r="H27" s="1"/>
  <c r="AL28"/>
  <c r="G39"/>
  <c r="N61"/>
  <c r="T61"/>
  <c r="P60"/>
  <c r="Q60" s="1"/>
  <c r="AI61"/>
  <c r="G15"/>
  <c r="AR13"/>
  <c r="AN12"/>
  <c r="T26"/>
  <c r="AI26"/>
  <c r="AR26"/>
  <c r="I60"/>
  <c r="AD60"/>
  <c r="G63"/>
  <c r="H63" s="1"/>
  <c r="F63"/>
  <c r="G26"/>
  <c r="AR12"/>
  <c r="I11"/>
  <c r="W21"/>
  <c r="N12"/>
  <c r="V12"/>
  <c r="AO13"/>
  <c r="W27"/>
  <c r="AG60"/>
  <c r="AC61"/>
  <c r="AC13"/>
  <c r="AQ60"/>
  <c r="V26"/>
  <c r="W26" s="1"/>
  <c r="L62"/>
  <c r="N62" s="1"/>
  <c r="Z13"/>
  <c r="AR61"/>
  <c r="AE12"/>
  <c r="AE11" s="1"/>
  <c r="AK12"/>
  <c r="AL12" s="1"/>
  <c r="AK13"/>
  <c r="N16"/>
  <c r="H18"/>
  <c r="V19"/>
  <c r="N21"/>
  <c r="AJ26"/>
  <c r="AA60"/>
  <c r="L60"/>
  <c r="AB60"/>
  <c r="U61"/>
  <c r="L19"/>
  <c r="N19" s="1"/>
  <c r="J11"/>
  <c r="AF13"/>
  <c r="AC12"/>
  <c r="AH11"/>
  <c r="M11"/>
  <c r="Q13"/>
  <c r="AJ13"/>
  <c r="AJ11" s="1"/>
  <c r="AI14"/>
  <c r="G16"/>
  <c r="H16" s="1"/>
  <c r="Q19"/>
  <c r="R62"/>
  <c r="R60" s="1"/>
  <c r="AM62"/>
  <c r="AO62" s="1"/>
  <c r="Q61"/>
  <c r="X60"/>
  <c r="AH60"/>
  <c r="AC62"/>
  <c r="AR62"/>
  <c r="AI63"/>
  <c r="F24"/>
  <c r="F23" s="1"/>
  <c r="AL61"/>
  <c r="N13"/>
  <c r="L11"/>
  <c r="F14"/>
  <c r="W14"/>
  <c r="AO61"/>
  <c r="AN60"/>
  <c r="AQ11"/>
  <c r="AJ60"/>
  <c r="AG11"/>
  <c r="T12"/>
  <c r="AL14"/>
  <c r="G24"/>
  <c r="AN11"/>
  <c r="F28"/>
  <c r="H28" s="1"/>
  <c r="V23"/>
  <c r="W23" s="1"/>
  <c r="F21"/>
  <c r="F19" s="1"/>
  <c r="AE61"/>
  <c r="AC14"/>
  <c r="Q12"/>
  <c r="O11"/>
  <c r="AB11"/>
  <c r="R13"/>
  <c r="U13"/>
  <c r="R19"/>
  <c r="T19" s="1"/>
  <c r="U19"/>
  <c r="G21"/>
  <c r="H21" s="1"/>
  <c r="S62"/>
  <c r="S60" s="1"/>
  <c r="T60" s="1"/>
  <c r="V62"/>
  <c r="AO21"/>
  <c r="AF24"/>
  <c r="AO24"/>
  <c r="AK26"/>
  <c r="T28"/>
  <c r="Y60"/>
  <c r="Q62"/>
  <c r="AA11"/>
  <c r="AD11"/>
  <c r="AP11"/>
  <c r="S13"/>
  <c r="AM19"/>
  <c r="M60"/>
  <c r="AO23" l="1"/>
  <c r="AL26"/>
  <c r="AF12"/>
  <c r="K60"/>
  <c r="AM11"/>
  <c r="AO11" s="1"/>
  <c r="K11"/>
  <c r="AL62"/>
  <c r="AI60"/>
  <c r="F12"/>
  <c r="Y11"/>
  <c r="Z11" s="1"/>
  <c r="AO19"/>
  <c r="G14"/>
  <c r="H14" s="1"/>
  <c r="AO12"/>
  <c r="W61"/>
  <c r="AL13"/>
  <c r="W19"/>
  <c r="Z14"/>
  <c r="F61"/>
  <c r="W12"/>
  <c r="G12"/>
  <c r="Z60"/>
  <c r="N60"/>
  <c r="AK11"/>
  <c r="F26"/>
  <c r="H26" s="1"/>
  <c r="U60"/>
  <c r="F62"/>
  <c r="AC60"/>
  <c r="V11"/>
  <c r="AO60"/>
  <c r="AL60"/>
  <c r="T13"/>
  <c r="S11"/>
  <c r="AC11"/>
  <c r="G23"/>
  <c r="H23" s="1"/>
  <c r="H24"/>
  <c r="AR11"/>
  <c r="AF11"/>
  <c r="T62"/>
  <c r="G62"/>
  <c r="H62" s="1"/>
  <c r="AI11"/>
  <c r="W62"/>
  <c r="V60"/>
  <c r="R11"/>
  <c r="AF61"/>
  <c r="G61"/>
  <c r="AE60"/>
  <c r="U11"/>
  <c r="W13"/>
  <c r="N11"/>
  <c r="G19"/>
  <c r="H19" s="1"/>
  <c r="G13"/>
  <c r="G11" s="1"/>
  <c r="F13"/>
  <c r="Q11"/>
  <c r="AL11" l="1"/>
  <c r="H12"/>
  <c r="F60"/>
  <c r="F11"/>
  <c r="W60"/>
  <c r="H61"/>
  <c r="G60"/>
  <c r="T11"/>
  <c r="H13"/>
  <c r="AF60"/>
  <c r="W11"/>
  <c r="H60" l="1"/>
  <c r="H11"/>
</calcChain>
</file>

<file path=xl/sharedStrings.xml><?xml version="1.0" encoding="utf-8"?>
<sst xmlns="http://schemas.openxmlformats.org/spreadsheetml/2006/main" count="463" uniqueCount="211">
  <si>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</si>
  <si>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</si>
  <si>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</si>
  <si>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</si>
  <si>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</si>
  <si>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</si>
  <si>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</si>
  <si>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</si>
  <si>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</si>
  <si>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</si>
  <si>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</si>
  <si>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</si>
  <si>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</si>
  <si>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</si>
  <si>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</si>
  <si>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</si>
  <si>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</si>
  <si>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</si>
  <si>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</si>
  <si>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</si>
  <si>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</si>
  <si>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</si>
  <si>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</si>
  <si>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</si>
  <si>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</si>
  <si>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</si>
  <si>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</si>
  <si>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</si>
  <si>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</si>
  <si>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</si>
  <si>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Исполнитель:</t>
  </si>
  <si>
    <t>всего:</t>
  </si>
  <si>
    <t>бюджет ХМАО-Югры</t>
  </si>
  <si>
    <t>Бюджет городского округа г.Урай</t>
  </si>
  <si>
    <t>ВСЕГО по  программе:</t>
  </si>
  <si>
    <t>Управление по физической культуре, спорту и туризму администрации г.Урай</t>
  </si>
  <si>
    <t>Управление по физической культуре, спорту и туризму администрации г.Урай, МБУДО ДЮСШ "Звезды Югры", МБУДО ДЮСШ "Старт"</t>
  </si>
  <si>
    <t>МБУДО ДЮСШ "Звезды Югры", МБУДО ДЮСШ "Старт"</t>
  </si>
  <si>
    <t>Без финансирования</t>
  </si>
  <si>
    <t>МБУДО ДЮСШ "Звезды Югры"</t>
  </si>
  <si>
    <t>МБУ ДО ДЮСШ "Старт"</t>
  </si>
  <si>
    <t>1. Организация и проведение ежегодного конкурса "Спортивная Элита"</t>
  </si>
  <si>
    <t>2. Проведение городских физкультурных и спортивно- массовых мероприятий</t>
  </si>
  <si>
    <t>3. Проведение информационно-рекламных мероприятий</t>
  </si>
  <si>
    <t>4. Расходы на обеспечение деятельности и (оказание услуг) МБУ ДО ДЮСШ "Звезды Югры"</t>
  </si>
  <si>
    <t>5. Расходы на обеспечение деятельности и (оказание услуг) МБУ ДО ДЮСШ "Старт"</t>
  </si>
  <si>
    <t>8. Пропаганда физической культуры и спорта, здорового образа жизни посредством распространения информации в средствах массовой информации и местах массового пребывания населения города Урай</t>
  </si>
  <si>
    <t>Управление по физической культуре, спорту и туризму администрации г.Урай, пресс-служба администрации г.Урай</t>
  </si>
  <si>
    <t>9. Разработка перечня мероприятий, направленных на привлечение специалистов тренерско-педагогического состава для работы в спортивных учреждениях муниципального образования город Урай</t>
  </si>
  <si>
    <t>10. Строительство крытого ледового катка в городе Урай</t>
  </si>
  <si>
    <t>МКУ "УКС"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</si>
  <si>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I  </t>
    </r>
    <r>
      <rPr>
        <b/>
        <sz val="12"/>
        <color indexed="8"/>
        <rFont val="Times New Roman"/>
        <family val="1"/>
        <charset val="204"/>
      </rPr>
      <t>"Развитие физической культуры и спорта в городе Урай"</t>
    </r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</si>
  <si>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</si>
  <si>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</si>
  <si>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</si>
  <si>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</si>
  <si>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>К.А. Кукушкина</t>
  </si>
  <si>
    <t>Тел.: 8 (34676) 29576</t>
  </si>
  <si>
    <t>Подпрограмма II  «Создание условий для развития туризма в городе Урай»</t>
  </si>
  <si>
    <t xml:space="preserve">Управление по физической культуре, спорту и туризму администрации города Урай </t>
  </si>
  <si>
    <t xml:space="preserve">Управление по физической культуре, спорту и туризму администрации города Урай,
управление по культуре и молодежной политике администрации города Урай
</t>
  </si>
  <si>
    <t>Управление по физической культуре, спорту и туризму администрации города Урай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</si>
  <si>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</si>
  <si>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администрации города Урай, пресс-служба администрации города Урай
</t>
  </si>
  <si>
    <t>1. Выявление проблем и перспектив развития сферы туризма в муниципальном образовании города  Урай</t>
  </si>
  <si>
    <t>2. Разработка мероприятий по активизации выставочной деятельности</t>
  </si>
  <si>
    <t>3. Участие в семинарах, заседаниях «круглых столов» специалистов управления по физической культуре, спорту и туризму администрации города Урай</t>
  </si>
  <si>
    <t xml:space="preserve">4. Разработка и ежегодное обновление туристического паспорта города Урай, туристической карты города, информационной базы по предприятиям и организациям, занимающимся туризмом и (или) оказывающим услуги в сфере туризма и досуга </t>
  </si>
  <si>
    <t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администрации города Урай в информационно-телекоммуникационной сети «Интернет» и опубликование в средствах массовой информации</t>
  </si>
  <si>
    <t>1.1.</t>
  </si>
  <si>
    <t>1.1.1.</t>
  </si>
  <si>
    <t>1.1.1.1.</t>
  </si>
  <si>
    <t>1.1.1.2.</t>
  </si>
  <si>
    <t>1.1.1.3.</t>
  </si>
  <si>
    <t>1.1.1.4.</t>
  </si>
  <si>
    <t>1.1.1.5.</t>
  </si>
  <si>
    <t>1.1.1.6.</t>
  </si>
  <si>
    <t>1.1.1.7.</t>
  </si>
  <si>
    <t>2.1.</t>
  </si>
  <si>
    <t>2.1.1.</t>
  </si>
  <si>
    <t>2.1.1.1.</t>
  </si>
  <si>
    <t>2.1.1.2.</t>
  </si>
  <si>
    <t>2.1.1.3.</t>
  </si>
  <si>
    <t>2.1.1.4.</t>
  </si>
  <si>
    <t>2.1.1.5.</t>
  </si>
  <si>
    <t>1. Создание условий для физического и спортивного  совершенствования, укрепления здоровья жителей города Урай. 2. Улучшение качества физического воспитания населения города Урай. 3. Укрепление материально-технической базы для занятий физической культурой и спортом 4.внедрение новых форм организации физкультурно- оздоровительной и спортивно-массовой работы, в том числе смотров-конкурсов.</t>
  </si>
  <si>
    <t>1. Создание условий для развития внутреннего и въездного туризма на территории города Урай</t>
  </si>
  <si>
    <t>1. Обеспечение информационно-рекламного сопровождения туристической отрасли. 2. Создание системы управления туристической отраслью, направленной на развитие и совершенствование внутреннего  туризма.</t>
  </si>
  <si>
    <t>Задача 1,2,3,4</t>
  </si>
  <si>
    <t>1. Создание условий, ориентирующих жителей города Урай на здоровый образ жизни, в том числе на занятия физической культурой и спортом. 2.  Увеличение количества жителей города Урай, занимающихся физической культурой и спортом. 3) Развитие детско-юношеского спорта, системы отбора и подготовки спортивного резерва.</t>
  </si>
  <si>
    <t>Цель 1,2,3</t>
  </si>
  <si>
    <t>Цель 4</t>
  </si>
  <si>
    <t>Задача 5,6</t>
  </si>
  <si>
    <t>11. Укрепление материально- техничнской базы спортивных учреждений</t>
  </si>
  <si>
    <t>Согласовано:</t>
  </si>
  <si>
    <t>Комитет по финансам</t>
  </si>
  <si>
    <t>1.1.1.8.</t>
  </si>
  <si>
    <t>1.1.1.9.</t>
  </si>
  <si>
    <t>муниципальной программы "Развитие Физической культуры, спорта и туризма в городе Урай на 2016-2018 годы" на 2018 год</t>
  </si>
  <si>
    <t>"_______"_______________________ 2018 г.</t>
  </si>
  <si>
    <t>МАУ ДО ДЮСШ "Старт"</t>
  </si>
  <si>
    <t>10. Строительство объекта "Крытый каток в г.Урай"</t>
  </si>
  <si>
    <t>Внебюджетные источники</t>
  </si>
  <si>
    <t>1.1.1.10.</t>
  </si>
  <si>
    <t>4. Строительство лыжной базы с лыжероллерной трассой (в рамках муниципальной программы "Развитие физической культуры и спорта в городе Урай" на 2013-2015 годы</t>
  </si>
  <si>
    <t>муниципальной программы "Развитие Физической культуры, спорта и туризма в городе Урай на 2016-2018 годы" за 12 месяцев  2018 года</t>
  </si>
  <si>
    <t>Управление по физической культуре, спорту и туризму администрации г.Урай, МАУ ДО ДЮСШ "Звезды Югры", МАУ ДО ДЮСШ "Старт"</t>
  </si>
  <si>
    <t>3, 4, 7, 8, 9, 9.1.</t>
  </si>
  <si>
    <t>МАУ ДО ДЮСШ "Звезды Югры", МАУ ДО ДЮСШ "Старт"</t>
  </si>
  <si>
    <t>1, 2, 3, 4, 6, 7, 8, 9, 9.1.</t>
  </si>
  <si>
    <t>1, 2, 3, 6, 7, 8, 9, 9.1.</t>
  </si>
  <si>
    <t>МАУ ДО ДЮСШ "Звезды Югры"</t>
  </si>
  <si>
    <t>1, 3, 4, 7, 8, 9, 9.1.</t>
  </si>
  <si>
    <t>МАУ ДО ДЮСШ "Старт", МКУ "УКС"</t>
  </si>
  <si>
    <t>1.1.1.11.</t>
  </si>
  <si>
    <t>МАУ ДО ДЮСШ "Старт",  МАУ ДО ДЮСШ "Звезды Югры", МКУ "УКС"</t>
  </si>
  <si>
    <t>7. Организация работы комиссии по присвоению спортивных разрядов и квалификационных категорий спортивных судей</t>
  </si>
  <si>
    <t>5. Обеспечение деятельности (оказание услуг) МАУ ДО ДЮСШ «Старт»</t>
  </si>
  <si>
    <t>4. Обеспечение деятельности (оказание услуг) МАУ ДО ДЮСШ «Звезды Югры»</t>
  </si>
  <si>
    <t xml:space="preserve">Управление по физической культуре, спорту и туризму администрации города Урай,
управление по культуре и социальной политике администрации города Урай, 
пресс-служба администрации города Урай
</t>
  </si>
  <si>
    <t xml:space="preserve">5. Размещение информации о развитии туристической отрасли в городе Урай, о планируемых туристических, культурных и спортивных мероприятиях в городе Урай и Ханты-Мансийском автономном округе – Югре на официальном сайте органов местного самоуправления города Урай в информационно-телекоммуникационной сети «Интернет» 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</si>
  <si>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</si>
  <si>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 xml:space="preserve">Управление по физической культуре, спорту и туризму администрации города Урай,
управление по культуре и социальным вопросам администрации города Урай
</t>
  </si>
  <si>
    <t>Проводится работа по мониторингу туристского потока - ежемесячно. По итогам мониторинга за 2018 этноцентр "Силава" посетило 1428 туристов. Из них 304 - дети. В гостиницах нашего города за данный период размещено 2937 чел. Из них 57 чел. - иностранные граждане. Снижение численности связано с закрытием с 01.01.2018 гостиницы «Меридиан». Музей истории города Урай посетило 10363 человек, из них - 6231 дети. В Экстрим-Спорт-Парке Атмосфера в 2018 году количество отдыхающих составило 37 820 человек. Перспективы развития заключается в открытии в 2019 году культурно-исторического центра в городе Урай, а также работа по созданию новых туристических маршрутов в рамках проектной инициативы «Создание комплекса туристических  (экскурсионных) маршрутов по городу Урай и Кондинскому району». Проблемами остаются слабо развитая туристская инфраструктура города Урай, а также недостаточное финансирование направления туризма.</t>
  </si>
  <si>
    <t>По итогам проведенных мероприятий, направленных на активизацию выставочной деятельности в 2018 году количество выставок увеличено до 55 (АППГ – 54), из них  40 - в Музее истории города Урай. 15 выставок - в образовательных учреждениях города и учреждениях культуры. Также увеличено количество участия в выездных мероприятиях по выставочной деятельности до 5 (АППГ – 4). Тематикой таких выездных мероприятий стали выставки представления моделей ракетомоделей (30.01.2018 – 03.02.2018, г.Самара), моделей планеров (21-30.04.2018, г.Нальчик), моделей ракетопланов (16-21.06.2018, с.Мирное, Липецкая обл.), моделей ракет и ракетопланов, моделей ракет с лентой (09-15.07.2018, г. Нальчик, Кабардино-Балкарская республика), моделей ротошютов (22-25.09.2018, г.Байконур, республика Казахстан)</t>
  </si>
  <si>
    <t>29-30.03.2018 в г.Ханты-Мансийске принято участие в окружном Гражданском форуме общественного согласия с проектом «Туристический бренд города Урай». 15-16.06.2018 в г.Нижневартовске принято участие в общероссийском собрании «Развитие туризма в Северных регионах. Проблемы и перспективы»</t>
  </si>
  <si>
    <t>Внесены изменения и дополнения в Туристический паспорт города Урай. Новая версия опубликована на официальном сайте ОМС города Урай во вкладке «Туризм»</t>
  </si>
  <si>
    <t>Сформирован годовой план событийных, культурных и спортивных мероприятий, который размещен на официальном сайте органов местного самоуправления города Урай, во вкладке «Туризм». Информация о событийном туризме в городе Урай размещена в «зимнем» и «летнем» каталоге мероприятий ХМАО-Югры. Ведется работа по информированию населения о проводимых мероприятиях в социальных сетях. Регулярно размещается информация на официальный сайте органов местного самоуправления города Урай, в разделе «Туризм»</t>
  </si>
  <si>
    <t>Приобретена наградная атрибутика для вручения лауреатам городского конкурса "Спортивная элита - 2017", которая состоялась 12 апреля 2018 года. Соответствующие награды вручены 109 спортсменам и тренерам, а также 9 сборным командам города за достигнутые высокие спортивные результаты по итогам 2017 года.</t>
  </si>
  <si>
    <t>Мероприятия проводятся согласно Единому календарному плану физкультурных и спортивно-массовых мероприятий на 2018 год. За 12 месяцев  2018 года было проведено 51 мероприятий. Охват участников составил 2219 человек</t>
  </si>
  <si>
    <t>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</si>
  <si>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>Согласно муниципальному заданию и в рамках предоставления субсидий на иные цели</t>
  </si>
  <si>
    <t xml:space="preserve">Присвоено 1 звание «Мастер спорта России» (авиамодельный спорт), 508 массовых спортивных разрядов, и 47 квалификационных категорий спортивным судьям  </t>
  </si>
  <si>
    <t>Утвержден Единой календарный план физкультурных и спортивно-массовых мероприятий на 2018 год, который размещен на официальных сайтах спортивных учреждений. Информация о проведении массовых мероприятий анонсируется «бегущей строкой» на ТВ, а также в местах массового пребывания населения (ТЦ, спортивные объекты СОШ)</t>
  </si>
  <si>
    <t>На постоянной основе проводится мониторинг потребности тренеров-преподавателей для спортивных школ. В отчетном периоде такой потребности не понадобилось</t>
  </si>
  <si>
    <t>Согласно договору от 10.04.2018 №65 на выполнение работ по строительству объекта "Крытый каток в городе Урай". Выполнены работы по монтажу металлоконструкций каркаса, плит перекрытия, кровли, фасада, и т.д. Также проводятся работы по устройству наружных сетей (водоснабжение, канализация, электроснабжение).</t>
  </si>
  <si>
    <t>Исполнители:</t>
  </si>
  <si>
    <t>Главный специалист управления по физической культуре,</t>
  </si>
  <si>
    <t>Д.С.Сухарев, тел.: 9-10-28 (доб.364)</t>
  </si>
  <si>
    <t>"_______"_______________________ 2019 г.</t>
  </si>
  <si>
    <t>"_______"______________ 2019 г.</t>
  </si>
  <si>
    <t xml:space="preserve">К.А.Кукушкина, тел.: 2-95-76 </t>
  </si>
  <si>
    <t>Согласно муниципальному контракту от 23.11.2017 № 521/28 с ООО «Балдин» выполнены проектные работы по капитальному ремонту кровли дворца спорта "Старт"</t>
  </si>
  <si>
    <t>Выполнен ремонт оружейной комнаты. Приобретены стройматериалы, инструменты и инвентарь.</t>
  </si>
  <si>
    <t>Исполнитель: Д.С.Сухарев</t>
  </si>
  <si>
    <t>%</t>
  </si>
  <si>
    <t>_</t>
  </si>
  <si>
    <t xml:space="preserve">ед.   </t>
  </si>
  <si>
    <t>Увеличение количества участия в  мероприятиях по выставочной деятельности</t>
  </si>
  <si>
    <t>чел.</t>
  </si>
  <si>
    <t>Численность туристов, размещенных в коллективных средствах размещения</t>
  </si>
  <si>
    <t>Подпрограмма II "Создание условий для развития туризма в городе Урай"</t>
  </si>
  <si>
    <t>Задача 6. Создание системы управления туристической отраслью, направленной на развитие и совершенствование внутреннего  туризма</t>
  </si>
  <si>
    <t>Задача 5. Обеспечение информационно-рекламного сопровождения туристической отрасли</t>
  </si>
  <si>
    <t>Цель 4. Создание условий для развития внутреннего и въездного туризма на территории города Урай</t>
  </si>
  <si>
    <t>2.</t>
  </si>
  <si>
    <t>из них учащихся и студентов</t>
  </si>
  <si>
    <t>Доля граждан муниципального образования,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</si>
  <si>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</si>
  <si>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обучающихся, систематически занимающихся физической культурой и спортом, в общей численности обучающихся</t>
  </si>
  <si>
    <t>Доля граждан муниципального образования, занимающихся физической культурой и спортом по месту работы, в общей численности населения, занятого в экономике</t>
  </si>
  <si>
    <t>Уровень обеспеченности населения спортивными сооружениями исходя из единовременной пропускной способности объекта спорта</t>
  </si>
  <si>
    <t>Удельный вес спортсменов, получивших спортивные разряды и звания, от численности населения, систематически занимающегося физической культурой и спортом</t>
  </si>
  <si>
    <t>Численность детей и подростков, занимающихся в учреждениях дополнительного образования физкультурно-спортивной направленности (детско-юношеские спортивные школы)</t>
  </si>
  <si>
    <t>Доля населения, систематически занимающегося физической культурой и спортом на бесплатной основе, в общей численности занимающихся</t>
  </si>
  <si>
    <t>Доля населения, систематически занимающегося физической культурой и спортом</t>
  </si>
  <si>
    <t>Подпрограмма I "Развитие физической культуры и спорта в городе Урай"</t>
  </si>
  <si>
    <t xml:space="preserve">Задача 3. Укрепление материально-технической базы для занятий физической культурой и спортом </t>
  </si>
  <si>
    <t>Цель 3. Развитие детско-юношеского спорта, системы отбора и подготовки спортивного резерва.</t>
  </si>
  <si>
    <t>Задача 4. Внедрение новых форм организации физкультурно- оздоровительной и спортивно-массовой работы, в том числе смотров-конкурсов.</t>
  </si>
  <si>
    <t>Цель 2. Увеличение количества жителей города Урай, занимающихся физической культурой и спортом</t>
  </si>
  <si>
    <t>1.2.</t>
  </si>
  <si>
    <t>Задача 2. Улучшение качества физического воспитания населения города Урай</t>
  </si>
  <si>
    <t>Задача 1. Создание условий для физического и спортивного  совершенствования, укрепления здоровья жителей города Урай</t>
  </si>
  <si>
    <t>Цель 1. Создание условий, ориентирующих жителей города Урай на здоровый образ жизни, в том числе на занятия физической культурой и спортом.</t>
  </si>
  <si>
    <t>1.</t>
  </si>
  <si>
    <t>7 = 6/5*100</t>
  </si>
  <si>
    <t>отчетный год (факт)</t>
  </si>
  <si>
    <t>отчетный год (план)</t>
  </si>
  <si>
    <t>год, предшествующий отчетному году</t>
  </si>
  <si>
    <t>Обоснование отклонений значений показателя (индикатора) на конец отчетного года (при наличии)</t>
  </si>
  <si>
    <t>Динамика выполнения целевого показателя (факт/план*100), %</t>
  </si>
  <si>
    <t>Значение целевого показателя муниципальной программы</t>
  </si>
  <si>
    <t>Ед.            изм.</t>
  </si>
  <si>
    <t>Наименование целевого показателя муниципальной программы</t>
  </si>
  <si>
    <t>о достижении целевых показателей муниципальной</t>
  </si>
  <si>
    <t>программы за 2018 год</t>
  </si>
  <si>
    <t>31.01.2019________________________В.В.Архипов</t>
  </si>
  <si>
    <t>Тел.: 9-10-28</t>
  </si>
  <si>
    <t>Организация и проведение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</t>
  </si>
  <si>
    <t>Активная работа субъектов туристской индустрии по привлечению туристов (посетителей)</t>
  </si>
  <si>
    <t>Увеличение количества договоров  по оказанию спортивно-оздоровительных услуг с предприятиями, организациями и учреждениями города Урай</t>
  </si>
  <si>
    <t>Введены 2 спортивных комплекса для занятий Street Workout, а также по итогам проведенной в 2018 году инвентаризации спортивных объектов города Урай</t>
  </si>
  <si>
    <t>Рост популярности фитнес-индустрии, а также увеличение количества договоров по оказанию спортивно-оздоровительных услуг с предприятиями, организациями и учреждениями города Урай. В 2018 году было заключено 49 таких договоров (АППГ – 45).</t>
  </si>
  <si>
    <t>Не наступил период подтверждения ранее присвоенных спортивных разрядов. В соответствии с приказом Министерства спорта Российской Федерации от 20.02.2017 №108 «Об утверждении положения о Единой всероссийской спортивной классификации» спортивные разряды КМС и от I спортивного разряда и ниже присваиваются сроком на 3 и 2 года соответственно. Учитывая, что в 2017 году большинству учащимся спортивных школ были присвоены спортивные разряды, сроки подтверждения таких спортивных разрядов наступят только с 2019 года.</t>
  </si>
  <si>
    <t xml:space="preserve">Активная работа центра тестирования ГТО города Урай, а также личная заинтересованность абитуриентов ВУЗов, поскольку наличие знака отличия комплекса ГТО (в соответствии с Приказом Министерства образования России № 1147) будет учитываться образовательными организациями высшего образования при приеме. Обучающимся, имеющим золотой знак отличия комплекса ГТО, может быть назначена в установленном порядке повышенная государственная академическая стипендия </t>
  </si>
  <si>
    <t>Активная совместная работа отделения адаптивной физической культуры МАУ ДО ДЮСШ «Старт» с общероссийской общественной организацией «Всероссийское общество инвалидов», а также иными заинтересованными структурами повлияла на значительное увеличение численности лиц с ограниченными возможностями здоровья и инвалидов, систематически занимающихся физической культурой и спортом</t>
  </si>
  <si>
    <t>4. Создание условий для развития внутреннего и въездного туризма на территории города Урай</t>
  </si>
  <si>
    <t>5. Обеспечение информационно-рекламного сопровождения туристической отрасли. 6. Создание системы управления туристической отраслью, направленной на развитие и совершенствование внутреннего  туризма.</t>
  </si>
  <si>
    <t>3.</t>
  </si>
  <si>
    <t>3.1.</t>
  </si>
  <si>
    <t>4.</t>
  </si>
  <si>
    <t>4.1.</t>
  </si>
  <si>
    <t>4.2.</t>
  </si>
  <si>
    <t>Бюджет МО городской округ г.Урай</t>
  </si>
  <si>
    <t>Бюджет ХМАО-Югры</t>
  </si>
  <si>
    <t>Бюджет МО городской округ г.Урай-(остатки прошлых лет)</t>
  </si>
  <si>
    <t>Всего:</t>
  </si>
  <si>
    <t>Бюджет МО городской округ г.Урай (остатки прошлых лет)</t>
  </si>
  <si>
    <t xml:space="preserve">В отчетном периоде было подано меньше заявлений о зачислении детей и подростков в учреждения дополнительного образования физкультурно-спортивной направленности, чем в предыдущие периоды, а  также продолжительное отсутствие (с 07.09.2018 по 31.12.2018) тренера-преподавателя по шахматам в МАУ ДО ДЮСШ «Звезды Югры». Стоит отметить, что 
с 10.01.2019 на данную должность принят новый сотрудник.
</t>
  </si>
  <si>
    <t>9.1.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</si>
</sst>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165" fontId="11" fillId="0" borderId="0" xfId="0" applyNumberFormat="1" applyFont="1"/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10" fillId="3" borderId="3" xfId="0" applyNumberFormat="1" applyFont="1" applyFill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right"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 vertical="center"/>
    </xf>
    <xf numFmtId="165" fontId="15" fillId="3" borderId="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4" xfId="0" applyFont="1" applyBorder="1"/>
    <xf numFmtId="0" fontId="15" fillId="0" borderId="4" xfId="0" applyFont="1" applyBorder="1" applyAlignment="1">
      <alignment wrapText="1"/>
    </xf>
    <xf numFmtId="165" fontId="9" fillId="0" borderId="0" xfId="0" applyNumberFormat="1" applyFont="1"/>
    <xf numFmtId="165" fontId="16" fillId="3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165" fontId="10" fillId="0" borderId="3" xfId="0" applyNumberFormat="1" applyFont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165" fontId="17" fillId="2" borderId="0" xfId="0" applyNumberFormat="1" applyFont="1" applyFill="1"/>
    <xf numFmtId="0" fontId="18" fillId="2" borderId="0" xfId="0" applyFont="1" applyFill="1"/>
    <xf numFmtId="165" fontId="15" fillId="0" borderId="0" xfId="0" applyNumberFormat="1" applyFont="1"/>
    <xf numFmtId="0" fontId="10" fillId="2" borderId="0" xfId="0" applyFont="1" applyFill="1"/>
    <xf numFmtId="0" fontId="10" fillId="2" borderId="0" xfId="0" applyFont="1" applyFill="1" applyAlignment="1">
      <alignment wrapText="1"/>
    </xf>
    <xf numFmtId="165" fontId="10" fillId="2" borderId="0" xfId="0" applyNumberFormat="1" applyFont="1" applyFill="1"/>
    <xf numFmtId="0" fontId="9" fillId="2" borderId="0" xfId="0" applyFont="1" applyFill="1"/>
    <xf numFmtId="165" fontId="9" fillId="2" borderId="0" xfId="0" applyNumberFormat="1" applyFont="1" applyFill="1"/>
    <xf numFmtId="165" fontId="1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Border="1"/>
    <xf numFmtId="165" fontId="19" fillId="0" borderId="0" xfId="0" applyNumberFormat="1" applyFont="1" applyBorder="1"/>
    <xf numFmtId="165" fontId="10" fillId="0" borderId="1" xfId="0" applyNumberFormat="1" applyFont="1" applyBorder="1" applyAlignment="1">
      <alignment horizontal="center" vertical="center"/>
    </xf>
    <xf numFmtId="165" fontId="20" fillId="0" borderId="0" xfId="0" applyNumberFormat="1" applyFont="1"/>
    <xf numFmtId="165" fontId="10" fillId="0" borderId="3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9" fillId="0" borderId="1" xfId="0" applyFont="1" applyBorder="1"/>
    <xf numFmtId="0" fontId="17" fillId="2" borderId="1" xfId="0" applyFont="1" applyFill="1" applyBorder="1"/>
    <xf numFmtId="165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0" fillId="2" borderId="0" xfId="0" applyNumberFormat="1" applyFill="1"/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4" fontId="15" fillId="0" borderId="0" xfId="0" applyNumberFormat="1" applyFont="1"/>
    <xf numFmtId="0" fontId="15" fillId="0" borderId="0" xfId="0" applyFont="1" applyBorder="1" applyAlignment="1"/>
    <xf numFmtId="0" fontId="23" fillId="2" borderId="0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25" fillId="2" borderId="1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16" fontId="23" fillId="0" borderId="1" xfId="0" applyNumberFormat="1" applyFont="1" applyBorder="1" applyAlignment="1">
      <alignment horizontal="left" vertical="center"/>
    </xf>
    <xf numFmtId="0" fontId="0" fillId="0" borderId="0" xfId="0" applyBorder="1"/>
    <xf numFmtId="0" fontId="1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0" fillId="2" borderId="0" xfId="0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0" fillId="0" borderId="0" xfId="0" applyAlignment="1">
      <alignment horizontal="justify"/>
    </xf>
    <xf numFmtId="0" fontId="24" fillId="2" borderId="6" xfId="0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16" fontId="2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5" fontId="21" fillId="2" borderId="3" xfId="0" applyNumberFormat="1" applyFont="1" applyFill="1" applyBorder="1" applyAlignment="1">
      <alignment horizontal="center" vertical="center"/>
    </xf>
    <xf numFmtId="165" fontId="21" fillId="2" borderId="2" xfId="0" applyNumberFormat="1" applyFont="1" applyFill="1" applyBorder="1" applyAlignment="1">
      <alignment horizontal="center" vertical="center"/>
    </xf>
    <xf numFmtId="165" fontId="21" fillId="2" borderId="5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15" fillId="3" borderId="2" xfId="0" applyFont="1" applyFill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4"/>
  <sheetViews>
    <sheetView zoomScale="70" zoomScaleNormal="70" zoomScaleSheetLayoutView="55" workbookViewId="0">
      <pane xSplit="8" ySplit="7" topLeftCell="AJ8" activePane="bottomRight" state="frozen"/>
      <selection pane="topRight" activeCell="I1" sqref="I1"/>
      <selection pane="bottomLeft" activeCell="A8" sqref="A8"/>
      <selection pane="bottomRight" activeCell="B11" sqref="B11:B13"/>
    </sheetView>
  </sheetViews>
  <sheetFormatPr defaultRowHeight="15"/>
  <cols>
    <col min="1" max="1" width="8" customWidth="1"/>
    <col min="2" max="2" width="56.7109375" customWidth="1"/>
    <col min="3" max="3" width="24" customWidth="1"/>
    <col min="4" max="4" width="9.140625" customWidth="1"/>
    <col min="5" max="5" width="15.7109375" customWidth="1"/>
    <col min="6" max="8" width="12.140625" customWidth="1"/>
    <col min="9" max="9" width="9.7109375" customWidth="1"/>
    <col min="10" max="10" width="8.7109375" customWidth="1"/>
    <col min="11" max="11" width="9.85546875" customWidth="1"/>
    <col min="12" max="12" width="10.140625" customWidth="1"/>
    <col min="13" max="13" width="8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8.7109375" customWidth="1"/>
    <col min="20" max="20" width="9.5703125" customWidth="1"/>
    <col min="21" max="22" width="11.28515625" customWidth="1"/>
    <col min="23" max="23" width="10.42578125" customWidth="1"/>
    <col min="24" max="25" width="9.7109375" customWidth="1"/>
    <col min="26" max="26" width="9.42578125" customWidth="1"/>
    <col min="27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9.140625" customWidth="1"/>
    <col min="34" max="34" width="8.57031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8.5703125" style="58" customWidth="1"/>
    <col min="41" max="41" width="10.7109375" style="58" customWidth="1"/>
    <col min="42" max="42" width="9.85546875" style="58" customWidth="1"/>
    <col min="43" max="43" width="10.5703125" style="58" customWidth="1"/>
    <col min="44" max="44" width="11.28515625" style="58" customWidth="1"/>
    <col min="45" max="45" width="32.28515625" customWidth="1"/>
    <col min="46" max="46" width="23.42578125" customWidth="1"/>
  </cols>
  <sheetData>
    <row r="1" spans="1:46" ht="15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1"/>
      <c r="AK1" s="51"/>
      <c r="AL1" s="51"/>
      <c r="AM1" s="51"/>
      <c r="AN1" s="51"/>
      <c r="AO1" s="51"/>
      <c r="AP1" s="51"/>
      <c r="AQ1" s="51"/>
      <c r="AR1" s="51"/>
      <c r="AS1" s="11"/>
      <c r="AT1" s="11"/>
    </row>
    <row r="2" spans="1:46" ht="15.7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51"/>
      <c r="AK2" s="51"/>
      <c r="AL2" s="51"/>
      <c r="AM2" s="51"/>
      <c r="AN2" s="51"/>
      <c r="AO2" s="51"/>
      <c r="AP2" s="51"/>
      <c r="AQ2" s="51"/>
      <c r="AR2" s="51"/>
      <c r="AS2" s="11"/>
      <c r="AT2" s="11"/>
    </row>
    <row r="3" spans="1:46" ht="15.75">
      <c r="A3" s="206" t="s">
        <v>98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2"/>
      <c r="N3" s="12"/>
      <c r="O3" s="11"/>
      <c r="P3" s="11"/>
      <c r="Q3" s="11"/>
      <c r="R3" s="12"/>
      <c r="S3" s="12"/>
      <c r="T3" s="12"/>
      <c r="U3" s="11"/>
      <c r="V3" s="11"/>
      <c r="W3" s="11"/>
      <c r="X3" s="11"/>
      <c r="Y3" s="11"/>
      <c r="Z3" s="11"/>
      <c r="AA3" s="11"/>
      <c r="AB3" s="12"/>
      <c r="AC3" s="12"/>
      <c r="AD3" s="11"/>
      <c r="AE3" s="11"/>
      <c r="AF3" s="11"/>
      <c r="AG3" s="11"/>
      <c r="AH3" s="11"/>
      <c r="AI3" s="11"/>
      <c r="AJ3" s="52"/>
      <c r="AK3" s="52"/>
      <c r="AL3" s="52"/>
      <c r="AM3" s="51"/>
      <c r="AN3" s="51"/>
      <c r="AO3" s="51"/>
      <c r="AP3" s="51"/>
      <c r="AQ3" s="51"/>
      <c r="AR3" s="51"/>
      <c r="AS3" s="11"/>
      <c r="AT3" s="11"/>
    </row>
    <row r="4" spans="1:4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1"/>
      <c r="AK4" s="51"/>
      <c r="AL4" s="51"/>
      <c r="AM4" s="51"/>
      <c r="AN4" s="51"/>
      <c r="AO4" s="51"/>
      <c r="AP4" s="51"/>
      <c r="AQ4" s="51"/>
      <c r="AR4" s="51"/>
      <c r="AS4" s="11"/>
      <c r="AT4" s="11"/>
    </row>
    <row r="5" spans="1:46" ht="32.25" customHeight="1">
      <c r="A5" s="205" t="s">
        <v>2</v>
      </c>
      <c r="B5" s="205" t="s">
        <v>3</v>
      </c>
      <c r="C5" s="205" t="s">
        <v>4</v>
      </c>
      <c r="D5" s="205" t="s">
        <v>5</v>
      </c>
      <c r="E5" s="205" t="s">
        <v>6</v>
      </c>
      <c r="F5" s="207" t="s">
        <v>7</v>
      </c>
      <c r="G5" s="207"/>
      <c r="H5" s="207"/>
      <c r="I5" s="205" t="s">
        <v>11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4" t="s">
        <v>24</v>
      </c>
      <c r="AT5" s="205" t="s">
        <v>25</v>
      </c>
    </row>
    <row r="6" spans="1:46">
      <c r="A6" s="205"/>
      <c r="B6" s="205"/>
      <c r="C6" s="205"/>
      <c r="D6" s="205"/>
      <c r="E6" s="205"/>
      <c r="F6" s="207"/>
      <c r="G6" s="207"/>
      <c r="H6" s="207"/>
      <c r="I6" s="205" t="s">
        <v>12</v>
      </c>
      <c r="J6" s="205"/>
      <c r="K6" s="205"/>
      <c r="L6" s="205" t="s">
        <v>13</v>
      </c>
      <c r="M6" s="205"/>
      <c r="N6" s="205"/>
      <c r="O6" s="205" t="s">
        <v>14</v>
      </c>
      <c r="P6" s="205"/>
      <c r="Q6" s="205"/>
      <c r="R6" s="205" t="s">
        <v>15</v>
      </c>
      <c r="S6" s="205"/>
      <c r="T6" s="205"/>
      <c r="U6" s="205" t="s">
        <v>16</v>
      </c>
      <c r="V6" s="205"/>
      <c r="W6" s="205"/>
      <c r="X6" s="205" t="s">
        <v>17</v>
      </c>
      <c r="Y6" s="205"/>
      <c r="Z6" s="205"/>
      <c r="AA6" s="205" t="s">
        <v>18</v>
      </c>
      <c r="AB6" s="205"/>
      <c r="AC6" s="205"/>
      <c r="AD6" s="205" t="s">
        <v>19</v>
      </c>
      <c r="AE6" s="205"/>
      <c r="AF6" s="205"/>
      <c r="AG6" s="205" t="s">
        <v>20</v>
      </c>
      <c r="AH6" s="205"/>
      <c r="AI6" s="205"/>
      <c r="AJ6" s="208" t="s">
        <v>21</v>
      </c>
      <c r="AK6" s="208"/>
      <c r="AL6" s="208"/>
      <c r="AM6" s="208" t="s">
        <v>22</v>
      </c>
      <c r="AN6" s="208"/>
      <c r="AO6" s="208"/>
      <c r="AP6" s="208" t="s">
        <v>23</v>
      </c>
      <c r="AQ6" s="208"/>
      <c r="AR6" s="208"/>
      <c r="AS6" s="204"/>
      <c r="AT6" s="205"/>
    </row>
    <row r="7" spans="1:46" ht="30" customHeight="1">
      <c r="A7" s="205"/>
      <c r="B7" s="205"/>
      <c r="C7" s="205"/>
      <c r="D7" s="205"/>
      <c r="E7" s="205"/>
      <c r="F7" s="67" t="s">
        <v>8</v>
      </c>
      <c r="G7" s="67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53" t="s">
        <v>8</v>
      </c>
      <c r="AK7" s="53" t="s">
        <v>9</v>
      </c>
      <c r="AL7" s="54" t="s">
        <v>10</v>
      </c>
      <c r="AM7" s="53" t="s">
        <v>8</v>
      </c>
      <c r="AN7" s="53" t="s">
        <v>9</v>
      </c>
      <c r="AO7" s="54" t="s">
        <v>10</v>
      </c>
      <c r="AP7" s="53" t="s">
        <v>8</v>
      </c>
      <c r="AQ7" s="53" t="s">
        <v>9</v>
      </c>
      <c r="AR7" s="54" t="s">
        <v>10</v>
      </c>
      <c r="AS7" s="204"/>
      <c r="AT7" s="205"/>
    </row>
    <row r="8" spans="1:46" s="1" customForma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7">
        <v>6</v>
      </c>
      <c r="G8" s="67">
        <v>7</v>
      </c>
      <c r="H8" s="15" t="s">
        <v>26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55">
        <v>36</v>
      </c>
      <c r="AK8" s="55">
        <v>37</v>
      </c>
      <c r="AL8" s="55">
        <v>38</v>
      </c>
      <c r="AM8" s="55">
        <v>39</v>
      </c>
      <c r="AN8" s="55">
        <v>40</v>
      </c>
      <c r="AO8" s="55">
        <v>41</v>
      </c>
      <c r="AP8" s="55">
        <v>42</v>
      </c>
      <c r="AQ8" s="55">
        <v>43</v>
      </c>
      <c r="AR8" s="55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90</v>
      </c>
      <c r="C9" s="186" t="s">
        <v>89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3"/>
    </row>
    <row r="10" spans="1:46" s="1" customFormat="1" ht="28.5" customHeight="1">
      <c r="A10" s="17" t="s">
        <v>69</v>
      </c>
      <c r="B10" s="29" t="s">
        <v>88</v>
      </c>
      <c r="C10" s="186" t="s">
        <v>85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/>
      <c r="AT10" s="18"/>
    </row>
    <row r="11" spans="1:46" s="63" customFormat="1" ht="31.5" customHeight="1">
      <c r="A11" s="195" t="s">
        <v>70</v>
      </c>
      <c r="B11" s="198" t="s">
        <v>51</v>
      </c>
      <c r="C11" s="201"/>
      <c r="D11" s="201"/>
      <c r="E11" s="20" t="s">
        <v>31</v>
      </c>
      <c r="F11" s="30">
        <f>F12+F13</f>
        <v>110306.61</v>
      </c>
      <c r="G11" s="30">
        <f>G12+G13</f>
        <v>0</v>
      </c>
      <c r="H11" s="30">
        <f>G11/F11*100</f>
        <v>0</v>
      </c>
      <c r="I11" s="31">
        <f>I12+I13</f>
        <v>3764.13</v>
      </c>
      <c r="J11" s="31">
        <f>J12+J13</f>
        <v>0</v>
      </c>
      <c r="K11" s="31">
        <f>J11/I11*100</f>
        <v>0</v>
      </c>
      <c r="L11" s="31">
        <f t="shared" ref="L11:AQ11" si="0">L12+L13</f>
        <v>10445.469999999999</v>
      </c>
      <c r="M11" s="31">
        <f t="shared" si="0"/>
        <v>0</v>
      </c>
      <c r="N11" s="31">
        <f>M11/L11*100</f>
        <v>0</v>
      </c>
      <c r="O11" s="31">
        <f t="shared" si="0"/>
        <v>10323.85</v>
      </c>
      <c r="P11" s="31">
        <f t="shared" si="0"/>
        <v>0</v>
      </c>
      <c r="Q11" s="31">
        <f>P11/O11*100</f>
        <v>0</v>
      </c>
      <c r="R11" s="31">
        <f t="shared" si="0"/>
        <v>10369.049999999999</v>
      </c>
      <c r="S11" s="31">
        <f t="shared" si="0"/>
        <v>0</v>
      </c>
      <c r="T11" s="31">
        <f>S11/R11*100</f>
        <v>0</v>
      </c>
      <c r="U11" s="31">
        <f t="shared" si="0"/>
        <v>13104.970000000001</v>
      </c>
      <c r="V11" s="31">
        <f t="shared" si="0"/>
        <v>0</v>
      </c>
      <c r="W11" s="31">
        <f>V11/U11*100</f>
        <v>0</v>
      </c>
      <c r="X11" s="31">
        <f t="shared" si="0"/>
        <v>11072.86</v>
      </c>
      <c r="Y11" s="31">
        <f t="shared" si="0"/>
        <v>0</v>
      </c>
      <c r="Z11" s="31">
        <f>Y11/X11*100</f>
        <v>0</v>
      </c>
      <c r="AA11" s="31">
        <f t="shared" si="0"/>
        <v>10139.5</v>
      </c>
      <c r="AB11" s="31">
        <f t="shared" si="0"/>
        <v>0</v>
      </c>
      <c r="AC11" s="31">
        <f>AB11/AA11*100</f>
        <v>0</v>
      </c>
      <c r="AD11" s="31">
        <f t="shared" si="0"/>
        <v>6440.2</v>
      </c>
      <c r="AE11" s="31">
        <f t="shared" si="0"/>
        <v>0</v>
      </c>
      <c r="AF11" s="31">
        <f>AE11/AD11*100</f>
        <v>0</v>
      </c>
      <c r="AG11" s="31">
        <f t="shared" si="0"/>
        <v>6407.3</v>
      </c>
      <c r="AH11" s="31">
        <f t="shared" si="0"/>
        <v>0</v>
      </c>
      <c r="AI11" s="31">
        <f>AH11/AG11*100</f>
        <v>0</v>
      </c>
      <c r="AJ11" s="48">
        <f t="shared" si="0"/>
        <v>8995.0300000000007</v>
      </c>
      <c r="AK11" s="48">
        <f t="shared" si="0"/>
        <v>0</v>
      </c>
      <c r="AL11" s="48">
        <f>AK11/AJ11*100</f>
        <v>0</v>
      </c>
      <c r="AM11" s="48">
        <f>AM12+AM13</f>
        <v>7809.54</v>
      </c>
      <c r="AN11" s="48">
        <f t="shared" si="0"/>
        <v>0</v>
      </c>
      <c r="AO11" s="48">
        <f>AN11/AM11*100</f>
        <v>0</v>
      </c>
      <c r="AP11" s="48">
        <f t="shared" si="0"/>
        <v>11434.71</v>
      </c>
      <c r="AQ11" s="48">
        <f t="shared" si="0"/>
        <v>0</v>
      </c>
      <c r="AR11" s="48">
        <f>AQ11/AP11*100</f>
        <v>0</v>
      </c>
      <c r="AS11" s="22"/>
      <c r="AT11" s="22"/>
    </row>
    <row r="12" spans="1:46" s="63" customFormat="1" ht="47.25" customHeight="1">
      <c r="A12" s="196"/>
      <c r="B12" s="199"/>
      <c r="C12" s="202"/>
      <c r="D12" s="202"/>
      <c r="E12" s="21" t="s">
        <v>32</v>
      </c>
      <c r="F12" s="32">
        <f>I12+L12+O12+R12+U12+X12+AA12+AD12+AG12+AJ12+AM12+AP12</f>
        <v>10029.859999999999</v>
      </c>
      <c r="G12" s="32">
        <f>J12+M12+P12+S12+V12+Y12+AB12+AE12+AH12+AK12+AN12+AQ12</f>
        <v>0</v>
      </c>
      <c r="H12" s="30">
        <f>G12/F12*100</f>
        <v>0</v>
      </c>
      <c r="I12" s="31">
        <f>I15+I18+I23+I26+I33+I36</f>
        <v>0</v>
      </c>
      <c r="J12" s="31">
        <f>J15+J18+J23+J26+J33+J36</f>
        <v>0</v>
      </c>
      <c r="K12" s="31">
        <v>0</v>
      </c>
      <c r="L12" s="31">
        <f>L15+L18+L23+L26+L33+L36</f>
        <v>1642.85</v>
      </c>
      <c r="M12" s="31">
        <f>M15+M18+M23+M26+M33+M36</f>
        <v>0</v>
      </c>
      <c r="N12" s="31">
        <f>M12/L12*100</f>
        <v>0</v>
      </c>
      <c r="O12" s="31">
        <f>O15+O18+O23+O26+O33+O36</f>
        <v>1642.85</v>
      </c>
      <c r="P12" s="31">
        <f>P15+P18+P23+P26+P33+P36</f>
        <v>0</v>
      </c>
      <c r="Q12" s="31">
        <f>P12/O12*100</f>
        <v>0</v>
      </c>
      <c r="R12" s="31">
        <f>R15+R18+R23+R26+R33+R36</f>
        <v>1218.5</v>
      </c>
      <c r="S12" s="31">
        <f>S15+S18+S23+S26+S33+S36</f>
        <v>0</v>
      </c>
      <c r="T12" s="31">
        <f>S12/R12*100</f>
        <v>0</v>
      </c>
      <c r="U12" s="31">
        <f>U15+U18+U23+U26+U33+U36</f>
        <v>1211.5</v>
      </c>
      <c r="V12" s="31">
        <f>V15+V18+V23+V26+V33+V36</f>
        <v>0</v>
      </c>
      <c r="W12" s="31">
        <f>V12/U12*100</f>
        <v>0</v>
      </c>
      <c r="X12" s="31">
        <f>X15+X18+X23+X26+X33+X36</f>
        <v>651.96</v>
      </c>
      <c r="Y12" s="31">
        <f>Y15+Y18+Y23+Y26+Y33+Y36</f>
        <v>0</v>
      </c>
      <c r="Z12" s="31">
        <f>Y12/X12*100</f>
        <v>0</v>
      </c>
      <c r="AA12" s="31">
        <f>AA15+AA18+AA23+AA26+AA33+AA36</f>
        <v>1014</v>
      </c>
      <c r="AB12" s="31">
        <f>AB15+AB18+AB23+AB26+AB33+AB36</f>
        <v>0</v>
      </c>
      <c r="AC12" s="31">
        <f>AB12/AA12*100</f>
        <v>0</v>
      </c>
      <c r="AD12" s="31">
        <f>AD15+AD18+AD23+AD26+AD33+AD36</f>
        <v>328.9</v>
      </c>
      <c r="AE12" s="31">
        <f>AE15+AE18+AE23+AE26+AE33+AE36</f>
        <v>0</v>
      </c>
      <c r="AF12" s="31">
        <f>AE12/AD12*100</f>
        <v>0</v>
      </c>
      <c r="AG12" s="31">
        <f>AG15+AG18+AG23+AG26+AG33+AG36</f>
        <v>310</v>
      </c>
      <c r="AH12" s="31">
        <f>AH15+AH18+AH23+AH26+AH33+AH36</f>
        <v>0</v>
      </c>
      <c r="AI12" s="31">
        <f>AH12/AG12*100</f>
        <v>0</v>
      </c>
      <c r="AJ12" s="31">
        <f>AJ15+AJ18+AJ23+AJ26+AJ33+AJ36</f>
        <v>310</v>
      </c>
      <c r="AK12" s="31">
        <f>AK15+AK18+AK23+AK26+AK33+AK36</f>
        <v>0</v>
      </c>
      <c r="AL12" s="48">
        <f>AK12/AJ12*100</f>
        <v>0</v>
      </c>
      <c r="AM12" s="31">
        <f>AM15+AM18+AM23+AM26+AM33+AM36</f>
        <v>310</v>
      </c>
      <c r="AN12" s="31">
        <f>AN15+AN18+AN23+AN26+AN33+AN36</f>
        <v>0</v>
      </c>
      <c r="AO12" s="48">
        <f>AN12/AM12*100</f>
        <v>0</v>
      </c>
      <c r="AP12" s="31">
        <f>AP23+AP26</f>
        <v>1389.3</v>
      </c>
      <c r="AQ12" s="31">
        <f>AQ15+AQ18+AQ23+AQ26+AQ33+AQ36</f>
        <v>0</v>
      </c>
      <c r="AR12" s="48">
        <f>AQ12/AP12*100</f>
        <v>0</v>
      </c>
      <c r="AS12" s="22"/>
      <c r="AT12" s="22"/>
    </row>
    <row r="13" spans="1:46" s="63" customFormat="1" ht="54.75" customHeight="1">
      <c r="A13" s="197"/>
      <c r="B13" s="200"/>
      <c r="C13" s="203"/>
      <c r="D13" s="203"/>
      <c r="E13" s="21" t="s">
        <v>33</v>
      </c>
      <c r="F13" s="32">
        <f>I13+L13+O13+R13+U13+X13+AA13+AD13+AG13+AJ13+AM13+AP13</f>
        <v>100276.75</v>
      </c>
      <c r="G13" s="32">
        <f>J13+M13+P13+S13+V13+Y13+AB13+AE13+AH13+AK13+AN13+AQ13</f>
        <v>0</v>
      </c>
      <c r="H13" s="30">
        <f>G13/F13*100</f>
        <v>0</v>
      </c>
      <c r="I13" s="31">
        <f>I16+I19+I24+I27+I34</f>
        <v>3764.13</v>
      </c>
      <c r="J13" s="31">
        <f>J16+J19+J24+J27+J34</f>
        <v>0</v>
      </c>
      <c r="K13" s="31">
        <f>J13/I13*100</f>
        <v>0</v>
      </c>
      <c r="L13" s="31">
        <f>L16+L19+L24+L27+L34</f>
        <v>8802.619999999999</v>
      </c>
      <c r="M13" s="31">
        <f>M16+M19+M24+M27+M34</f>
        <v>0</v>
      </c>
      <c r="N13" s="31">
        <f>M13/L13*100</f>
        <v>0</v>
      </c>
      <c r="O13" s="31">
        <f>O16+O19+O24+O27+O34</f>
        <v>8681</v>
      </c>
      <c r="P13" s="31">
        <f>P16+P19+P24+P27+P34</f>
        <v>0</v>
      </c>
      <c r="Q13" s="31">
        <f>P13/O13*100</f>
        <v>0</v>
      </c>
      <c r="R13" s="31">
        <f>R16+R19+R24+R27+R34</f>
        <v>9150.5499999999993</v>
      </c>
      <c r="S13" s="31">
        <f>S16+S19+S24+S27+S34</f>
        <v>0</v>
      </c>
      <c r="T13" s="31">
        <f>S13/R13*100</f>
        <v>0</v>
      </c>
      <c r="U13" s="31">
        <f>U16+U19+U24+U27+U34</f>
        <v>11893.470000000001</v>
      </c>
      <c r="V13" s="31">
        <f>V16+V19+V24+V27+V34</f>
        <v>0</v>
      </c>
      <c r="W13" s="31">
        <f>V13/U13*100</f>
        <v>0</v>
      </c>
      <c r="X13" s="31">
        <f>X16+X19+X24+X27+X34</f>
        <v>10420.9</v>
      </c>
      <c r="Y13" s="31">
        <f>Y16+Y19+Y24+Y27+Y34</f>
        <v>0</v>
      </c>
      <c r="Z13" s="31">
        <f>Y13/X13*100</f>
        <v>0</v>
      </c>
      <c r="AA13" s="31">
        <f>AA16+AA19+AA24+AA27+AA34</f>
        <v>9125.5</v>
      </c>
      <c r="AB13" s="31">
        <f>AB16+AB19+AB24+AB27+AB34</f>
        <v>0</v>
      </c>
      <c r="AC13" s="31">
        <f>AB13/AA13*100</f>
        <v>0</v>
      </c>
      <c r="AD13" s="31">
        <f>AD16+AD19+AD24+AD27+AD34</f>
        <v>6111.3</v>
      </c>
      <c r="AE13" s="31">
        <f>AE16+AE19+AE24+AE27+AE34</f>
        <v>0</v>
      </c>
      <c r="AF13" s="31">
        <f>AE13/AD13*100</f>
        <v>0</v>
      </c>
      <c r="AG13" s="31">
        <f>AG16+AG19+AG24+AG27+AG34</f>
        <v>6097.3</v>
      </c>
      <c r="AH13" s="31">
        <f>AH16+AH19+AH24+AH27+AH34</f>
        <v>0</v>
      </c>
      <c r="AI13" s="31">
        <f>AH13/AG13*100</f>
        <v>0</v>
      </c>
      <c r="AJ13" s="31">
        <f>AJ16+AJ19+AJ24+AJ27+AJ34</f>
        <v>8685.0300000000007</v>
      </c>
      <c r="AK13" s="31">
        <f>AK16+AK19+AK24+AK27+AK34</f>
        <v>0</v>
      </c>
      <c r="AL13" s="48">
        <f>AK13/AJ13*100</f>
        <v>0</v>
      </c>
      <c r="AM13" s="31">
        <f>AM16+AM19+AM24+AM27+AM34</f>
        <v>7499.54</v>
      </c>
      <c r="AN13" s="31">
        <f>AN16+AN19+AN24+AN27+AN34</f>
        <v>0</v>
      </c>
      <c r="AO13" s="48">
        <f>AN13/AM13*100</f>
        <v>0</v>
      </c>
      <c r="AP13" s="31">
        <f>AP24+AP27+AP34+AP37+AP19</f>
        <v>10045.41</v>
      </c>
      <c r="AQ13" s="31">
        <f>AQ16+AQ19+AQ24+AQ27+AQ34</f>
        <v>0</v>
      </c>
      <c r="AR13" s="48">
        <f>AQ13/AP13*100</f>
        <v>0</v>
      </c>
      <c r="AS13" s="22"/>
      <c r="AT13" s="22"/>
    </row>
    <row r="14" spans="1:46" s="2" customFormat="1" ht="19.5" customHeight="1">
      <c r="A14" s="143" t="s">
        <v>71</v>
      </c>
      <c r="B14" s="189" t="s">
        <v>41</v>
      </c>
      <c r="C14" s="147" t="s">
        <v>36</v>
      </c>
      <c r="D14" s="150"/>
      <c r="E14" s="5" t="s">
        <v>31</v>
      </c>
      <c r="F14" s="32">
        <f>F15+F16</f>
        <v>56</v>
      </c>
      <c r="G14" s="32">
        <f>G15+G16</f>
        <v>0</v>
      </c>
      <c r="H14" s="32">
        <f>G14/F14*100</f>
        <v>0</v>
      </c>
      <c r="I14" s="33"/>
      <c r="J14" s="33"/>
      <c r="K14" s="33"/>
      <c r="L14" s="33">
        <f>L15+L16</f>
        <v>56</v>
      </c>
      <c r="M14" s="33">
        <f>M15+M16</f>
        <v>0</v>
      </c>
      <c r="N14" s="33">
        <f>M14/L14*100</f>
        <v>0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7"/>
      <c r="AB14" s="37"/>
      <c r="AC14" s="37"/>
      <c r="AD14" s="33"/>
      <c r="AE14" s="33"/>
      <c r="AF14" s="33"/>
      <c r="AG14" s="33"/>
      <c r="AH14" s="33"/>
      <c r="AI14" s="33"/>
      <c r="AJ14" s="49"/>
      <c r="AK14" s="49"/>
      <c r="AL14" s="49"/>
      <c r="AM14" s="49"/>
      <c r="AN14" s="49"/>
      <c r="AO14" s="49"/>
      <c r="AP14" s="49"/>
      <c r="AQ14" s="49"/>
      <c r="AR14" s="49"/>
      <c r="AS14" s="180"/>
      <c r="AT14" s="132"/>
    </row>
    <row r="15" spans="1:46" s="2" customFormat="1" ht="25.5">
      <c r="A15" s="143"/>
      <c r="B15" s="190"/>
      <c r="C15" s="148"/>
      <c r="D15" s="151"/>
      <c r="E15" s="4" t="s">
        <v>32</v>
      </c>
      <c r="F15" s="32">
        <f>I15+L15+O15+R15+U15+X15+AA15+AD15+AG15+AJ15+AM15+AP15</f>
        <v>0</v>
      </c>
      <c r="G15" s="32">
        <f>J15+M15+P15+S15+V15+Y15+AB15+AE15+AH15+AK15+AN15+AQ15</f>
        <v>0</v>
      </c>
      <c r="H15" s="32">
        <v>0</v>
      </c>
      <c r="I15" s="33"/>
      <c r="J15" s="33"/>
      <c r="K15" s="33"/>
      <c r="L15" s="33"/>
      <c r="M15" s="33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7"/>
      <c r="AB15" s="37"/>
      <c r="AC15" s="37"/>
      <c r="AD15" s="33"/>
      <c r="AE15" s="33"/>
      <c r="AF15" s="33"/>
      <c r="AG15" s="33"/>
      <c r="AH15" s="33"/>
      <c r="AI15" s="33"/>
      <c r="AJ15" s="49"/>
      <c r="AK15" s="49"/>
      <c r="AL15" s="49"/>
      <c r="AM15" s="49"/>
      <c r="AN15" s="49"/>
      <c r="AO15" s="49"/>
      <c r="AP15" s="49"/>
      <c r="AQ15" s="49"/>
      <c r="AR15" s="49"/>
      <c r="AS15" s="181"/>
      <c r="AT15" s="133"/>
    </row>
    <row r="16" spans="1:46" s="2" customFormat="1" ht="75.75" customHeight="1">
      <c r="A16" s="143"/>
      <c r="B16" s="191"/>
      <c r="C16" s="149"/>
      <c r="D16" s="152"/>
      <c r="E16" s="4" t="s">
        <v>33</v>
      </c>
      <c r="F16" s="32">
        <f>I16+L16+O16+R16+U16+X16+AA16+AD16+AG16+AJ16+AM16+AP16</f>
        <v>56</v>
      </c>
      <c r="G16" s="32">
        <f>J16+M16+P16+S16+V16+Y16+AB16+AE16+AH16+AK16+AN16+AQ16</f>
        <v>0</v>
      </c>
      <c r="H16" s="32">
        <f t="shared" ref="H16:H27" si="1">G16/F16*100</f>
        <v>0</v>
      </c>
      <c r="I16" s="33"/>
      <c r="J16" s="33"/>
      <c r="K16" s="33"/>
      <c r="L16" s="33">
        <v>56</v>
      </c>
      <c r="M16" s="33"/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49"/>
      <c r="AK16" s="49"/>
      <c r="AL16" s="49"/>
      <c r="AM16" s="49"/>
      <c r="AN16" s="49"/>
      <c r="AO16" s="49"/>
      <c r="AP16" s="49"/>
      <c r="AQ16" s="49"/>
      <c r="AR16" s="49"/>
      <c r="AS16" s="182"/>
      <c r="AT16" s="134"/>
    </row>
    <row r="17" spans="1:46" s="2" customFormat="1" ht="19.5" customHeight="1">
      <c r="A17" s="143" t="s">
        <v>72</v>
      </c>
      <c r="B17" s="189" t="s">
        <v>42</v>
      </c>
      <c r="C17" s="147" t="s">
        <v>37</v>
      </c>
      <c r="D17" s="150"/>
      <c r="E17" s="5" t="s">
        <v>31</v>
      </c>
      <c r="F17" s="32">
        <f>F18+F19</f>
        <v>317</v>
      </c>
      <c r="G17" s="32">
        <f>G18+G19</f>
        <v>0</v>
      </c>
      <c r="H17" s="32">
        <f t="shared" si="1"/>
        <v>0</v>
      </c>
      <c r="I17" s="33">
        <f>I18+I19</f>
        <v>0</v>
      </c>
      <c r="J17" s="33">
        <f>J18+J19</f>
        <v>0</v>
      </c>
      <c r="K17" s="33">
        <v>0</v>
      </c>
      <c r="L17" s="33">
        <f>L18+L19</f>
        <v>23</v>
      </c>
      <c r="M17" s="33">
        <f>M18+M19</f>
        <v>0</v>
      </c>
      <c r="N17" s="33">
        <f>M17/L17*100</f>
        <v>0</v>
      </c>
      <c r="O17" s="33">
        <f>O18+O19</f>
        <v>85.4</v>
      </c>
      <c r="P17" s="33">
        <f>P18+P19</f>
        <v>0</v>
      </c>
      <c r="Q17" s="33">
        <f>P17/O17*100</f>
        <v>0</v>
      </c>
      <c r="R17" s="33">
        <f>R18+R19</f>
        <v>53.400000000000006</v>
      </c>
      <c r="S17" s="33">
        <f>S18+S19</f>
        <v>0</v>
      </c>
      <c r="T17" s="33">
        <f>S17/R17*100</f>
        <v>0</v>
      </c>
      <c r="U17" s="33">
        <f>U18+U19</f>
        <v>34.299999999999997</v>
      </c>
      <c r="V17" s="33">
        <f>V18+V19</f>
        <v>0</v>
      </c>
      <c r="W17" s="33">
        <f>V17/U17*100</f>
        <v>0</v>
      </c>
      <c r="X17" s="33">
        <f>X18+X19</f>
        <v>10.4</v>
      </c>
      <c r="Y17" s="33">
        <f>Y18+Y19</f>
        <v>0</v>
      </c>
      <c r="Z17" s="33">
        <f>Y17/X17*100</f>
        <v>0</v>
      </c>
      <c r="AA17" s="33">
        <f>AA18+AA19</f>
        <v>28.7</v>
      </c>
      <c r="AB17" s="33">
        <f>AB18+AB19</f>
        <v>0</v>
      </c>
      <c r="AC17" s="33">
        <f>AB17/AA17*100</f>
        <v>0</v>
      </c>
      <c r="AD17" s="33">
        <f>AD18+AD19</f>
        <v>10.4</v>
      </c>
      <c r="AE17" s="33">
        <f>AE18+AE19</f>
        <v>0</v>
      </c>
      <c r="AF17" s="33">
        <f>AE17/AD17*100</f>
        <v>0</v>
      </c>
      <c r="AG17" s="33">
        <f>AG18+AG19</f>
        <v>19.8</v>
      </c>
      <c r="AH17" s="33">
        <f>AH18+AH19</f>
        <v>0</v>
      </c>
      <c r="AI17" s="33">
        <f>AH17/AG17*100</f>
        <v>0</v>
      </c>
      <c r="AJ17" s="49">
        <f>AJ18+AJ19</f>
        <v>2.8</v>
      </c>
      <c r="AK17" s="49">
        <f>AK18+AK19</f>
        <v>0</v>
      </c>
      <c r="AL17" s="49">
        <f>AK17/AJ17*100</f>
        <v>0</v>
      </c>
      <c r="AM17" s="49">
        <f>AM18+AM19</f>
        <v>39.9</v>
      </c>
      <c r="AN17" s="49">
        <f>AN18+AN19</f>
        <v>0</v>
      </c>
      <c r="AO17" s="49">
        <f>AN17/AM17*100</f>
        <v>0</v>
      </c>
      <c r="AP17" s="49">
        <f>AP18+AP19</f>
        <v>9</v>
      </c>
      <c r="AQ17" s="49">
        <f>AQ18+AQ19</f>
        <v>0</v>
      </c>
      <c r="AR17" s="49">
        <v>0</v>
      </c>
      <c r="AS17" s="192"/>
      <c r="AT17" s="132"/>
    </row>
    <row r="18" spans="1:46" s="2" customFormat="1" ht="25.5">
      <c r="A18" s="143"/>
      <c r="B18" s="190"/>
      <c r="C18" s="148"/>
      <c r="D18" s="151"/>
      <c r="E18" s="4" t="s">
        <v>32</v>
      </c>
      <c r="F18" s="32">
        <f>I18+L18+O18+R18+U18+X18+AA18+AD18+AG18+AJ18+AM18+AP18</f>
        <v>0</v>
      </c>
      <c r="G18" s="32">
        <f>J18+M18+P18+S18+V18+Y18+AB18+AE18+AH18+AK18+AN18+AQ18</f>
        <v>0</v>
      </c>
      <c r="H18" s="35">
        <v>0</v>
      </c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49"/>
      <c r="AK18" s="49"/>
      <c r="AL18" s="49"/>
      <c r="AM18" s="49"/>
      <c r="AN18" s="49"/>
      <c r="AO18" s="49"/>
      <c r="AP18" s="49"/>
      <c r="AQ18" s="49"/>
      <c r="AR18" s="49"/>
      <c r="AS18" s="193"/>
      <c r="AT18" s="133"/>
    </row>
    <row r="19" spans="1:46" s="2" customFormat="1" ht="54" customHeight="1">
      <c r="A19" s="143"/>
      <c r="B19" s="191"/>
      <c r="C19" s="149"/>
      <c r="D19" s="152"/>
      <c r="E19" s="4" t="s">
        <v>33</v>
      </c>
      <c r="F19" s="32">
        <f>I19+L19+O19+R19+U19+X19+AA19+AD19+AG19+AJ19+AM19+AP19-0.1</f>
        <v>317</v>
      </c>
      <c r="G19" s="32">
        <f>J19+M19+P19+S19+V19+Y19+AB19+AE19+AH19+AK19+AN19+AQ19</f>
        <v>0</v>
      </c>
      <c r="H19" s="32">
        <f>G19/F19*100</f>
        <v>0</v>
      </c>
      <c r="I19" s="33"/>
      <c r="J19" s="33"/>
      <c r="K19" s="33">
        <v>0</v>
      </c>
      <c r="L19" s="33">
        <f>13.8+9.2</f>
        <v>23</v>
      </c>
      <c r="M19" s="33"/>
      <c r="N19" s="33">
        <f>M19/L19*100</f>
        <v>0</v>
      </c>
      <c r="O19" s="33">
        <f>85.4</f>
        <v>85.4</v>
      </c>
      <c r="P19" s="33"/>
      <c r="Q19" s="33">
        <f>P19/O19*100</f>
        <v>0</v>
      </c>
      <c r="R19" s="33">
        <f>48.2+5.2</f>
        <v>53.400000000000006</v>
      </c>
      <c r="S19" s="33"/>
      <c r="T19" s="33">
        <f>S19/R19*100</f>
        <v>0</v>
      </c>
      <c r="U19" s="33">
        <f>23.9+10.4</f>
        <v>34.299999999999997</v>
      </c>
      <c r="V19" s="33"/>
      <c r="W19" s="33">
        <f>V19/U19*100</f>
        <v>0</v>
      </c>
      <c r="X19" s="33">
        <v>10.4</v>
      </c>
      <c r="Y19" s="33"/>
      <c r="Z19" s="33">
        <f>Y19/X19*100</f>
        <v>0</v>
      </c>
      <c r="AA19" s="37">
        <v>28.7</v>
      </c>
      <c r="AB19" s="37"/>
      <c r="AC19" s="33">
        <f>AB19/AA19*100</f>
        <v>0</v>
      </c>
      <c r="AD19" s="33">
        <v>10.4</v>
      </c>
      <c r="AE19" s="33"/>
      <c r="AF19" s="33"/>
      <c r="AG19" s="37">
        <f>15.9+3.9</f>
        <v>19.8</v>
      </c>
      <c r="AH19" s="37"/>
      <c r="AI19" s="37">
        <f>AH19/AG19*100</f>
        <v>0</v>
      </c>
      <c r="AJ19" s="49">
        <v>2.8</v>
      </c>
      <c r="AK19" s="49"/>
      <c r="AL19" s="49">
        <f>AK19/AJ19*100</f>
        <v>0</v>
      </c>
      <c r="AM19" s="49">
        <f>30.8+9.1</f>
        <v>39.9</v>
      </c>
      <c r="AN19" s="49"/>
      <c r="AO19" s="49">
        <f>AN19/AM19*100</f>
        <v>0</v>
      </c>
      <c r="AP19" s="49">
        <v>9</v>
      </c>
      <c r="AQ19" s="49">
        <v>0</v>
      </c>
      <c r="AR19" s="49">
        <v>0</v>
      </c>
      <c r="AS19" s="194"/>
      <c r="AT19" s="134"/>
    </row>
    <row r="20" spans="1:46" s="2" customFormat="1" ht="45.75" hidden="1" customHeight="1">
      <c r="A20" s="68" t="s">
        <v>73</v>
      </c>
      <c r="B20" s="7" t="s">
        <v>43</v>
      </c>
      <c r="C20" s="69" t="s">
        <v>35</v>
      </c>
      <c r="D20" s="19"/>
      <c r="E20" s="4" t="s">
        <v>38</v>
      </c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49"/>
      <c r="AK20" s="49"/>
      <c r="AL20" s="49"/>
      <c r="AM20" s="49"/>
      <c r="AN20" s="49"/>
      <c r="AO20" s="49"/>
      <c r="AP20" s="49"/>
      <c r="AQ20" s="49"/>
      <c r="AR20" s="49"/>
      <c r="AS20" s="26"/>
      <c r="AT20" s="25"/>
    </row>
    <row r="21" spans="1:46" s="2" customFormat="1" ht="84" hidden="1" customHeight="1">
      <c r="A21" s="68" t="s">
        <v>73</v>
      </c>
      <c r="B21" s="7" t="s">
        <v>43</v>
      </c>
      <c r="C21" s="69" t="s">
        <v>35</v>
      </c>
      <c r="D21" s="19"/>
      <c r="E21" s="4" t="s">
        <v>38</v>
      </c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7"/>
      <c r="AB21" s="37"/>
      <c r="AC21" s="37"/>
      <c r="AD21" s="33"/>
      <c r="AE21" s="33"/>
      <c r="AF21" s="33"/>
      <c r="AG21" s="33"/>
      <c r="AH21" s="33"/>
      <c r="AI21" s="33"/>
      <c r="AJ21" s="49"/>
      <c r="AK21" s="49"/>
      <c r="AL21" s="49"/>
      <c r="AM21" s="49"/>
      <c r="AN21" s="49"/>
      <c r="AO21" s="49"/>
      <c r="AP21" s="49"/>
      <c r="AQ21" s="49"/>
      <c r="AR21" s="49"/>
      <c r="AS21" s="26"/>
      <c r="AT21" s="47"/>
    </row>
    <row r="22" spans="1:46" s="2" customFormat="1" ht="19.5" customHeight="1">
      <c r="A22" s="143" t="s">
        <v>74</v>
      </c>
      <c r="B22" s="160" t="s">
        <v>44</v>
      </c>
      <c r="C22" s="147" t="s">
        <v>39</v>
      </c>
      <c r="D22" s="150"/>
      <c r="E22" s="5" t="s">
        <v>31</v>
      </c>
      <c r="F22" s="32">
        <f>F23+F24</f>
        <v>48189.2</v>
      </c>
      <c r="G22" s="32">
        <f>G23+G24</f>
        <v>0</v>
      </c>
      <c r="H22" s="32">
        <f t="shared" si="1"/>
        <v>0</v>
      </c>
      <c r="I22" s="33">
        <f>I23+I24</f>
        <v>1865.1</v>
      </c>
      <c r="J22" s="33">
        <f>J23+J24</f>
        <v>0</v>
      </c>
      <c r="K22" s="33">
        <f>J22/I22*100</f>
        <v>0</v>
      </c>
      <c r="L22" s="33">
        <f>L23+L24</f>
        <v>3909.8</v>
      </c>
      <c r="M22" s="33">
        <f>M23+M24</f>
        <v>0</v>
      </c>
      <c r="N22" s="33">
        <f t="shared" ref="N22:N27" si="2">M22/L22*100</f>
        <v>0</v>
      </c>
      <c r="O22" s="33">
        <f>O23+O24</f>
        <v>3665.1</v>
      </c>
      <c r="P22" s="33">
        <f>P23+P24</f>
        <v>0</v>
      </c>
      <c r="Q22" s="33">
        <f>P22/O22*100</f>
        <v>0</v>
      </c>
      <c r="R22" s="33">
        <f>R23+R24</f>
        <v>4183</v>
      </c>
      <c r="S22" s="33">
        <f>S23+S24</f>
        <v>0</v>
      </c>
      <c r="T22" s="33">
        <f t="shared" ref="T22:T27" si="3">S22/R22*100</f>
        <v>0</v>
      </c>
      <c r="U22" s="33">
        <f>U23+U24</f>
        <v>6013.4</v>
      </c>
      <c r="V22" s="33">
        <f>V23+V24</f>
        <v>0</v>
      </c>
      <c r="W22" s="33">
        <f t="shared" ref="W22:W27" si="4">V22/U22*100</f>
        <v>0</v>
      </c>
      <c r="X22" s="33">
        <f>X23+X24</f>
        <v>4471.6000000000004</v>
      </c>
      <c r="Y22" s="33">
        <f>Y23+Y24</f>
        <v>0</v>
      </c>
      <c r="Z22" s="33">
        <f>Y22/X22*100</f>
        <v>0</v>
      </c>
      <c r="AA22" s="37">
        <f>AA23+AA24</f>
        <v>4155</v>
      </c>
      <c r="AB22" s="37">
        <f>AB23+AB24</f>
        <v>0</v>
      </c>
      <c r="AC22" s="37">
        <f>AB22/AA22*100</f>
        <v>0</v>
      </c>
      <c r="AD22" s="33">
        <f>AD23+AD24</f>
        <v>2631</v>
      </c>
      <c r="AE22" s="33">
        <f>AE23+AE24</f>
        <v>0</v>
      </c>
      <c r="AF22" s="33">
        <f>AE22/AD22*100</f>
        <v>0</v>
      </c>
      <c r="AG22" s="33">
        <f>AG23+AG24</f>
        <v>2825.4</v>
      </c>
      <c r="AH22" s="33">
        <f>AH23+AH24</f>
        <v>0</v>
      </c>
      <c r="AI22" s="33">
        <f t="shared" ref="AI22:AI27" si="5">AH22/AG22*100</f>
        <v>0</v>
      </c>
      <c r="AJ22" s="49">
        <f>AJ23+AJ24</f>
        <v>3946.6</v>
      </c>
      <c r="AK22" s="49">
        <f>AK23+AK24</f>
        <v>0</v>
      </c>
      <c r="AL22" s="49">
        <f t="shared" ref="AL22:AL27" si="6">AK22/AJ22*100</f>
        <v>0</v>
      </c>
      <c r="AM22" s="49">
        <f>AM23+AM24</f>
        <v>3895.6</v>
      </c>
      <c r="AN22" s="49">
        <f>AN23+AN24</f>
        <v>0</v>
      </c>
      <c r="AO22" s="49">
        <f t="shared" ref="AO22:AO27" si="7">AN22/AM22*100</f>
        <v>0</v>
      </c>
      <c r="AP22" s="49">
        <f>AP23+AP24</f>
        <v>6627.5999999999995</v>
      </c>
      <c r="AQ22" s="49">
        <f>AQ23+AQ24</f>
        <v>0</v>
      </c>
      <c r="AR22" s="49">
        <f t="shared" ref="AR22:AR27" si="8">AQ22/AP22*100</f>
        <v>0</v>
      </c>
      <c r="AS22" s="180"/>
      <c r="AT22" s="132"/>
    </row>
    <row r="23" spans="1:46" s="2" customFormat="1" ht="25.5">
      <c r="A23" s="143"/>
      <c r="B23" s="161"/>
      <c r="C23" s="148"/>
      <c r="D23" s="151"/>
      <c r="E23" s="4" t="s">
        <v>32</v>
      </c>
      <c r="F23" s="32">
        <f>I23+L23+O23+R23+U23+X23+AA23+AD23+AG23+AJ23+AM23+AP23</f>
        <v>4489.3</v>
      </c>
      <c r="G23" s="32">
        <f>J23+M23+P23+S23+V23+Y23+AB23+AE23+AH23+AK23+AN23+AQ23</f>
        <v>0</v>
      </c>
      <c r="H23" s="32">
        <f t="shared" si="1"/>
        <v>0</v>
      </c>
      <c r="I23" s="33"/>
      <c r="J23" s="33"/>
      <c r="K23" s="33">
        <v>0</v>
      </c>
      <c r="L23" s="33">
        <v>310</v>
      </c>
      <c r="M23" s="33"/>
      <c r="N23" s="33">
        <f t="shared" si="2"/>
        <v>0</v>
      </c>
      <c r="O23" s="33">
        <v>310</v>
      </c>
      <c r="P23" s="33"/>
      <c r="Q23" s="33">
        <f>P23/O23*100</f>
        <v>0</v>
      </c>
      <c r="R23" s="33">
        <v>310</v>
      </c>
      <c r="S23" s="33"/>
      <c r="T23" s="33">
        <f t="shared" si="3"/>
        <v>0</v>
      </c>
      <c r="U23" s="33">
        <v>310</v>
      </c>
      <c r="V23" s="33"/>
      <c r="W23" s="33">
        <f t="shared" si="4"/>
        <v>0</v>
      </c>
      <c r="X23" s="37">
        <v>310</v>
      </c>
      <c r="Y23" s="33"/>
      <c r="Z23" s="33">
        <f>Y23/X23*100</f>
        <v>0</v>
      </c>
      <c r="AA23" s="37">
        <v>310</v>
      </c>
      <c r="AB23" s="37"/>
      <c r="AC23" s="37">
        <f>AB23/AA23*100</f>
        <v>0</v>
      </c>
      <c r="AD23" s="33">
        <v>310</v>
      </c>
      <c r="AE23" s="33"/>
      <c r="AF23" s="33">
        <f>AE23/AD23*100</f>
        <v>0</v>
      </c>
      <c r="AG23" s="33">
        <v>310</v>
      </c>
      <c r="AH23" s="33"/>
      <c r="AI23" s="33">
        <f t="shared" si="5"/>
        <v>0</v>
      </c>
      <c r="AJ23" s="49">
        <v>310</v>
      </c>
      <c r="AK23" s="49"/>
      <c r="AL23" s="49">
        <f t="shared" si="6"/>
        <v>0</v>
      </c>
      <c r="AM23" s="49">
        <v>310</v>
      </c>
      <c r="AN23" s="49"/>
      <c r="AO23" s="49">
        <f t="shared" si="7"/>
        <v>0</v>
      </c>
      <c r="AP23" s="49">
        <f>754.3+635</f>
        <v>1389.3</v>
      </c>
      <c r="AQ23" s="49"/>
      <c r="AR23" s="49">
        <f t="shared" si="8"/>
        <v>0</v>
      </c>
      <c r="AS23" s="181"/>
      <c r="AT23" s="133"/>
    </row>
    <row r="24" spans="1:46" s="2" customFormat="1" ht="38.25">
      <c r="A24" s="143"/>
      <c r="B24" s="162"/>
      <c r="C24" s="149"/>
      <c r="D24" s="152"/>
      <c r="E24" s="4" t="s">
        <v>33</v>
      </c>
      <c r="F24" s="32">
        <f>I24+L24+O24+R24+U24+X24+AA24+AD24+AG24+AJ24+AM24+AP24</f>
        <v>43699.899999999994</v>
      </c>
      <c r="G24" s="32">
        <f>J24+M24+P24+S24+V24+Y24+AB24+AE24+AH24+AK24+AN24+AQ24</f>
        <v>0</v>
      </c>
      <c r="H24" s="32">
        <f t="shared" si="1"/>
        <v>0</v>
      </c>
      <c r="I24" s="33">
        <v>1865.1</v>
      </c>
      <c r="J24" s="33"/>
      <c r="K24" s="33">
        <f>J24/I24*100</f>
        <v>0</v>
      </c>
      <c r="L24" s="33">
        <v>3599.8</v>
      </c>
      <c r="M24" s="33"/>
      <c r="N24" s="33">
        <f t="shared" si="2"/>
        <v>0</v>
      </c>
      <c r="O24" s="33">
        <v>3355.1</v>
      </c>
      <c r="P24" s="33"/>
      <c r="Q24" s="33">
        <f>P24/O24*100</f>
        <v>0</v>
      </c>
      <c r="R24" s="33">
        <v>3873</v>
      </c>
      <c r="S24" s="33"/>
      <c r="T24" s="33">
        <f t="shared" si="3"/>
        <v>0</v>
      </c>
      <c r="U24" s="33">
        <v>5703.4</v>
      </c>
      <c r="V24" s="33"/>
      <c r="W24" s="33">
        <f t="shared" si="4"/>
        <v>0</v>
      </c>
      <c r="X24" s="33">
        <v>4161.6000000000004</v>
      </c>
      <c r="Y24" s="33"/>
      <c r="Z24" s="33">
        <f>Y24/X24*100</f>
        <v>0</v>
      </c>
      <c r="AA24" s="37">
        <v>3845</v>
      </c>
      <c r="AB24" s="37"/>
      <c r="AC24" s="37">
        <f>AB24/AA24*100</f>
        <v>0</v>
      </c>
      <c r="AD24" s="33">
        <v>2321</v>
      </c>
      <c r="AE24" s="33"/>
      <c r="AF24" s="33">
        <f>AE24/AD24*100</f>
        <v>0</v>
      </c>
      <c r="AG24" s="33">
        <v>2515.4</v>
      </c>
      <c r="AH24" s="33"/>
      <c r="AI24" s="33">
        <f t="shared" si="5"/>
        <v>0</v>
      </c>
      <c r="AJ24" s="49">
        <v>3636.6</v>
      </c>
      <c r="AK24" s="49"/>
      <c r="AL24" s="49">
        <f t="shared" si="6"/>
        <v>0</v>
      </c>
      <c r="AM24" s="49">
        <v>3585.6</v>
      </c>
      <c r="AN24" s="49"/>
      <c r="AO24" s="49">
        <f t="shared" si="7"/>
        <v>0</v>
      </c>
      <c r="AP24" s="49">
        <f>5204.9+33.4</f>
        <v>5238.2999999999993</v>
      </c>
      <c r="AQ24" s="49"/>
      <c r="AR24" s="49">
        <f t="shared" si="8"/>
        <v>0</v>
      </c>
      <c r="AS24" s="182"/>
      <c r="AT24" s="134"/>
    </row>
    <row r="25" spans="1:46" s="2" customFormat="1" ht="19.5" customHeight="1">
      <c r="A25" s="143" t="s">
        <v>75</v>
      </c>
      <c r="B25" s="160" t="s">
        <v>45</v>
      </c>
      <c r="C25" s="147" t="s">
        <v>40</v>
      </c>
      <c r="D25" s="150"/>
      <c r="E25" s="5" t="s">
        <v>31</v>
      </c>
      <c r="F25" s="32">
        <f>F26+F27</f>
        <v>61744.31</v>
      </c>
      <c r="G25" s="32">
        <f>G26+G27</f>
        <v>0</v>
      </c>
      <c r="H25" s="32">
        <f t="shared" si="1"/>
        <v>0</v>
      </c>
      <c r="I25" s="33">
        <f>I26+I27</f>
        <v>1899.03</v>
      </c>
      <c r="J25" s="33">
        <f>J26+J27</f>
        <v>0</v>
      </c>
      <c r="K25" s="33">
        <f>J25/I25*100</f>
        <v>0</v>
      </c>
      <c r="L25" s="33">
        <f>L26+L27</f>
        <v>6456.67</v>
      </c>
      <c r="M25" s="33">
        <f>M26+M27</f>
        <v>0</v>
      </c>
      <c r="N25" s="33">
        <f t="shared" si="2"/>
        <v>0</v>
      </c>
      <c r="O25" s="33">
        <f>O26+O27</f>
        <v>6573.35</v>
      </c>
      <c r="P25" s="33">
        <f>P26+P27</f>
        <v>0</v>
      </c>
      <c r="Q25" s="33">
        <f>P25/O25*100</f>
        <v>0</v>
      </c>
      <c r="R25" s="33">
        <f>R26+R27</f>
        <v>6132.65</v>
      </c>
      <c r="S25" s="33">
        <f>S26+S27</f>
        <v>0</v>
      </c>
      <c r="T25" s="33">
        <f t="shared" si="3"/>
        <v>0</v>
      </c>
      <c r="U25" s="33">
        <f>U26+U27</f>
        <v>7057.27</v>
      </c>
      <c r="V25" s="33">
        <f>V26+V27</f>
        <v>0</v>
      </c>
      <c r="W25" s="33">
        <f t="shared" si="4"/>
        <v>0</v>
      </c>
      <c r="X25" s="33">
        <f>X26+X27</f>
        <v>6590.86</v>
      </c>
      <c r="Y25" s="33">
        <f>Y26+Y27</f>
        <v>0</v>
      </c>
      <c r="Z25" s="33">
        <f>Y25/X25*100</f>
        <v>0</v>
      </c>
      <c r="AA25" s="37">
        <f>AA26+AA27</f>
        <v>5955.8</v>
      </c>
      <c r="AB25" s="37">
        <f>AB26+AB27</f>
        <v>0</v>
      </c>
      <c r="AC25" s="37">
        <f>AB25/AA25*100</f>
        <v>0</v>
      </c>
      <c r="AD25" s="33">
        <f>AD26+AD27</f>
        <v>3798.8</v>
      </c>
      <c r="AE25" s="33">
        <f>AE26+AE27</f>
        <v>0</v>
      </c>
      <c r="AF25" s="33">
        <f>AE25/AD25*100</f>
        <v>0</v>
      </c>
      <c r="AG25" s="33">
        <f>AG26+AG27</f>
        <v>3562.1</v>
      </c>
      <c r="AH25" s="33">
        <f>AH26+AH27</f>
        <v>0</v>
      </c>
      <c r="AI25" s="33">
        <f t="shared" si="5"/>
        <v>0</v>
      </c>
      <c r="AJ25" s="49">
        <f>AJ26+AJ27</f>
        <v>5045.63</v>
      </c>
      <c r="AK25" s="49">
        <f>AK26+AK27</f>
        <v>0</v>
      </c>
      <c r="AL25" s="49">
        <f t="shared" si="6"/>
        <v>0</v>
      </c>
      <c r="AM25" s="49">
        <f>AM26+AM27</f>
        <v>3874.04</v>
      </c>
      <c r="AN25" s="49">
        <f>AN26+AN27</f>
        <v>0</v>
      </c>
      <c r="AO25" s="49">
        <f t="shared" si="7"/>
        <v>0</v>
      </c>
      <c r="AP25" s="49">
        <f>AP26+AP27</f>
        <v>4798.1099999999997</v>
      </c>
      <c r="AQ25" s="49">
        <f>AQ26+AQ27</f>
        <v>0</v>
      </c>
      <c r="AR25" s="49">
        <f t="shared" si="8"/>
        <v>0</v>
      </c>
      <c r="AS25" s="180"/>
      <c r="AT25" s="132"/>
    </row>
    <row r="26" spans="1:46" s="2" customFormat="1" ht="25.5">
      <c r="A26" s="143"/>
      <c r="B26" s="161"/>
      <c r="C26" s="148"/>
      <c r="D26" s="151"/>
      <c r="E26" s="4" t="s">
        <v>32</v>
      </c>
      <c r="F26" s="32">
        <f>I26+L26+O26+R26+U26+X26+AA26+AD26+AG26+AJ26+AM26+AP26</f>
        <v>5540.5599999999995</v>
      </c>
      <c r="G26" s="32">
        <f>J26+M26+P26+S26+V26+Y26+AB26+AE26+AH26+AK26+AN26+AQ26</f>
        <v>0</v>
      </c>
      <c r="H26" s="32">
        <f t="shared" si="1"/>
        <v>0</v>
      </c>
      <c r="I26" s="33"/>
      <c r="J26" s="33"/>
      <c r="K26" s="33"/>
      <c r="L26" s="33">
        <v>1332.85</v>
      </c>
      <c r="M26" s="33"/>
      <c r="N26" s="33">
        <f t="shared" si="2"/>
        <v>0</v>
      </c>
      <c r="O26" s="33">
        <v>1332.85</v>
      </c>
      <c r="P26" s="33"/>
      <c r="Q26" s="33">
        <v>0</v>
      </c>
      <c r="R26" s="33">
        <v>908.5</v>
      </c>
      <c r="S26" s="33"/>
      <c r="T26" s="33">
        <f t="shared" si="3"/>
        <v>0</v>
      </c>
      <c r="U26" s="33">
        <v>901.5</v>
      </c>
      <c r="V26" s="33"/>
      <c r="W26" s="33">
        <f t="shared" si="4"/>
        <v>0</v>
      </c>
      <c r="X26" s="33">
        <v>341.96</v>
      </c>
      <c r="Y26" s="33"/>
      <c r="Z26" s="33">
        <v>0</v>
      </c>
      <c r="AA26" s="37">
        <v>704</v>
      </c>
      <c r="AB26" s="37"/>
      <c r="AC26" s="37">
        <v>0</v>
      </c>
      <c r="AD26" s="33">
        <v>18.899999999999999</v>
      </c>
      <c r="AE26" s="33"/>
      <c r="AF26" s="33">
        <v>0</v>
      </c>
      <c r="AG26" s="33"/>
      <c r="AH26" s="33"/>
      <c r="AI26" s="33">
        <v>0</v>
      </c>
      <c r="AJ26" s="49"/>
      <c r="AK26" s="49"/>
      <c r="AL26" s="49">
        <v>0</v>
      </c>
      <c r="AM26" s="49"/>
      <c r="AN26" s="49"/>
      <c r="AO26" s="49">
        <v>0</v>
      </c>
      <c r="AP26" s="49"/>
      <c r="AQ26" s="49"/>
      <c r="AR26" s="49">
        <v>0</v>
      </c>
      <c r="AS26" s="181"/>
      <c r="AT26" s="133"/>
    </row>
    <row r="27" spans="1:46" s="2" customFormat="1" ht="38.25">
      <c r="A27" s="143"/>
      <c r="B27" s="162"/>
      <c r="C27" s="149"/>
      <c r="D27" s="152"/>
      <c r="E27" s="4" t="s">
        <v>33</v>
      </c>
      <c r="F27" s="32">
        <f>I27+L27+O27+R27+U27+X27+AA27+AD27+AG27+AJ27+AM27+AP27</f>
        <v>56203.75</v>
      </c>
      <c r="G27" s="32">
        <f>J27+M27+P27+S27+V27+Y27+AB27+AE27+AH27+AK27+AN27+AQ27</f>
        <v>0</v>
      </c>
      <c r="H27" s="32">
        <f t="shared" si="1"/>
        <v>0</v>
      </c>
      <c r="I27" s="33">
        <v>1899.03</v>
      </c>
      <c r="J27" s="33"/>
      <c r="K27" s="33">
        <f>J27/I27*100</f>
        <v>0</v>
      </c>
      <c r="L27" s="33">
        <v>5123.82</v>
      </c>
      <c r="M27" s="33"/>
      <c r="N27" s="33">
        <f t="shared" si="2"/>
        <v>0</v>
      </c>
      <c r="O27" s="33">
        <v>5240.5</v>
      </c>
      <c r="P27" s="33"/>
      <c r="Q27" s="33">
        <f>P27/O27*100</f>
        <v>0</v>
      </c>
      <c r="R27" s="33">
        <v>5224.1499999999996</v>
      </c>
      <c r="S27" s="33"/>
      <c r="T27" s="33">
        <f t="shared" si="3"/>
        <v>0</v>
      </c>
      <c r="U27" s="33">
        <v>6155.77</v>
      </c>
      <c r="V27" s="33"/>
      <c r="W27" s="33">
        <f t="shared" si="4"/>
        <v>0</v>
      </c>
      <c r="X27" s="33">
        <v>6248.9</v>
      </c>
      <c r="Y27" s="33"/>
      <c r="Z27" s="33">
        <f>Y27/X27*100</f>
        <v>0</v>
      </c>
      <c r="AA27" s="37">
        <v>5251.8</v>
      </c>
      <c r="AB27" s="37"/>
      <c r="AC27" s="37">
        <f>AB27/AA27*100</f>
        <v>0</v>
      </c>
      <c r="AD27" s="33">
        <v>3779.9</v>
      </c>
      <c r="AE27" s="33"/>
      <c r="AF27" s="33">
        <f>AE27/AD27*100</f>
        <v>0</v>
      </c>
      <c r="AG27" s="33">
        <v>3562.1</v>
      </c>
      <c r="AH27" s="33"/>
      <c r="AI27" s="33">
        <f t="shared" si="5"/>
        <v>0</v>
      </c>
      <c r="AJ27" s="49">
        <v>5045.63</v>
      </c>
      <c r="AK27" s="49"/>
      <c r="AL27" s="49">
        <f t="shared" si="6"/>
        <v>0</v>
      </c>
      <c r="AM27" s="49">
        <v>3874.04</v>
      </c>
      <c r="AN27" s="49"/>
      <c r="AO27" s="49">
        <f t="shared" si="7"/>
        <v>0</v>
      </c>
      <c r="AP27" s="49">
        <v>4798.1099999999997</v>
      </c>
      <c r="AQ27" s="49"/>
      <c r="AR27" s="49">
        <f t="shared" si="8"/>
        <v>0</v>
      </c>
      <c r="AS27" s="182"/>
      <c r="AT27" s="134"/>
    </row>
    <row r="28" spans="1:46" s="2" customFormat="1" ht="78" hidden="1" customHeight="1">
      <c r="A28" s="68" t="s">
        <v>76</v>
      </c>
      <c r="B28" s="7" t="s">
        <v>46</v>
      </c>
      <c r="C28" s="69" t="s">
        <v>47</v>
      </c>
      <c r="D28" s="19"/>
      <c r="E28" s="4" t="s">
        <v>38</v>
      </c>
      <c r="F28" s="28"/>
      <c r="G28" s="28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5"/>
      <c r="AE28" s="25"/>
      <c r="AF28" s="25"/>
      <c r="AG28" s="25"/>
      <c r="AH28" s="25"/>
      <c r="AI28" s="25"/>
      <c r="AJ28" s="50"/>
      <c r="AK28" s="50"/>
      <c r="AL28" s="50"/>
      <c r="AM28" s="50"/>
      <c r="AN28" s="50"/>
      <c r="AO28" s="50"/>
      <c r="AP28" s="50"/>
      <c r="AQ28" s="50"/>
      <c r="AR28" s="50"/>
      <c r="AS28" s="26"/>
      <c r="AT28" s="25"/>
    </row>
    <row r="29" spans="1:46" s="2" customFormat="1" ht="92.25" hidden="1" customHeight="1">
      <c r="A29" s="68" t="s">
        <v>77</v>
      </c>
      <c r="B29" s="6" t="s">
        <v>48</v>
      </c>
      <c r="C29" s="10" t="s">
        <v>35</v>
      </c>
      <c r="D29" s="19"/>
      <c r="E29" s="4" t="s">
        <v>38</v>
      </c>
      <c r="F29" s="28"/>
      <c r="G29" s="28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5"/>
      <c r="AE29" s="25"/>
      <c r="AF29" s="25"/>
      <c r="AG29" s="25"/>
      <c r="AH29" s="25"/>
      <c r="AI29" s="25"/>
      <c r="AJ29" s="50"/>
      <c r="AK29" s="50"/>
      <c r="AL29" s="50"/>
      <c r="AM29" s="50"/>
      <c r="AN29" s="50"/>
      <c r="AO29" s="50"/>
      <c r="AP29" s="50"/>
      <c r="AQ29" s="50"/>
      <c r="AR29" s="50"/>
      <c r="AS29" s="26"/>
      <c r="AT29" s="25"/>
    </row>
    <row r="30" spans="1:46" s="2" customFormat="1" ht="138.75" hidden="1" customHeight="1">
      <c r="A30" s="68" t="s">
        <v>76</v>
      </c>
      <c r="B30" s="7" t="s">
        <v>46</v>
      </c>
      <c r="C30" s="69" t="s">
        <v>47</v>
      </c>
      <c r="D30" s="19"/>
      <c r="E30" s="4" t="s">
        <v>38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0"/>
      <c r="AK30" s="50"/>
      <c r="AL30" s="50"/>
      <c r="AM30" s="50"/>
      <c r="AN30" s="50"/>
      <c r="AO30" s="50"/>
      <c r="AP30" s="50"/>
      <c r="AQ30" s="50"/>
      <c r="AR30" s="50"/>
      <c r="AS30" s="26"/>
      <c r="AT30" s="47"/>
    </row>
    <row r="31" spans="1:46" s="2" customFormat="1" ht="138.75" hidden="1" customHeight="1">
      <c r="A31" s="68" t="s">
        <v>77</v>
      </c>
      <c r="B31" s="6" t="s">
        <v>48</v>
      </c>
      <c r="C31" s="10" t="s">
        <v>35</v>
      </c>
      <c r="D31" s="19"/>
      <c r="E31" s="4" t="s">
        <v>38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0"/>
      <c r="AK31" s="50"/>
      <c r="AL31" s="50"/>
      <c r="AM31" s="50"/>
      <c r="AN31" s="50"/>
      <c r="AO31" s="50"/>
      <c r="AP31" s="50"/>
      <c r="AQ31" s="50"/>
      <c r="AR31" s="50"/>
      <c r="AS31" s="26"/>
      <c r="AT31" s="47"/>
    </row>
    <row r="32" spans="1:46" s="2" customFormat="1" ht="19.5" hidden="1" customHeight="1">
      <c r="A32" s="143" t="s">
        <v>96</v>
      </c>
      <c r="B32" s="177" t="s">
        <v>49</v>
      </c>
      <c r="C32" s="147" t="s">
        <v>50</v>
      </c>
      <c r="D32" s="150"/>
      <c r="E32" s="5" t="s">
        <v>31</v>
      </c>
      <c r="F32" s="45">
        <f>F33+F34</f>
        <v>0</v>
      </c>
      <c r="G32" s="45">
        <f>G33+G34</f>
        <v>0</v>
      </c>
      <c r="H32" s="45">
        <v>0</v>
      </c>
      <c r="I32" s="33">
        <f>I33+I34</f>
        <v>0</v>
      </c>
      <c r="J32" s="33">
        <f>J33+J34</f>
        <v>0</v>
      </c>
      <c r="K32" s="33">
        <v>0</v>
      </c>
      <c r="L32" s="33">
        <f>L33+L34</f>
        <v>0</v>
      </c>
      <c r="M32" s="33">
        <f>M33+M34</f>
        <v>0</v>
      </c>
      <c r="N32" s="33">
        <v>0</v>
      </c>
      <c r="O32" s="33">
        <f>O33+O34</f>
        <v>0</v>
      </c>
      <c r="P32" s="33">
        <f>P33+P34</f>
        <v>0</v>
      </c>
      <c r="Q32" s="33">
        <v>0</v>
      </c>
      <c r="R32" s="33">
        <f>R33+R34</f>
        <v>0</v>
      </c>
      <c r="S32" s="33">
        <f>S33+S34</f>
        <v>0</v>
      </c>
      <c r="T32" s="33">
        <v>0</v>
      </c>
      <c r="U32" s="33">
        <f>U33+U34</f>
        <v>0</v>
      </c>
      <c r="V32" s="33">
        <f>V33+V34</f>
        <v>0</v>
      </c>
      <c r="W32" s="33">
        <v>0</v>
      </c>
      <c r="X32" s="33">
        <f>X33+X34</f>
        <v>0</v>
      </c>
      <c r="Y32" s="33">
        <f>Y33+Y34</f>
        <v>0</v>
      </c>
      <c r="Z32" s="33">
        <v>0</v>
      </c>
      <c r="AA32" s="37">
        <f>AA33+AA34</f>
        <v>0</v>
      </c>
      <c r="AB32" s="37">
        <f>AB33+AB34</f>
        <v>0</v>
      </c>
      <c r="AC32" s="37">
        <v>0</v>
      </c>
      <c r="AD32" s="33">
        <f>AD33+AD34</f>
        <v>0</v>
      </c>
      <c r="AE32" s="33">
        <f>AE33+AE34</f>
        <v>0</v>
      </c>
      <c r="AF32" s="33">
        <v>0</v>
      </c>
      <c r="AG32" s="33">
        <f>AG33+AG34</f>
        <v>0</v>
      </c>
      <c r="AH32" s="33">
        <f>AH33+AH34</f>
        <v>0</v>
      </c>
      <c r="AI32" s="33" t="e">
        <f>AH32/AG32*100</f>
        <v>#DIV/0!</v>
      </c>
      <c r="AJ32" s="49">
        <f>AJ33+AJ34</f>
        <v>0</v>
      </c>
      <c r="AK32" s="49">
        <f>AK33+AK34</f>
        <v>0</v>
      </c>
      <c r="AL32" s="49" t="e">
        <f>AK32/AJ32*100</f>
        <v>#DIV/0!</v>
      </c>
      <c r="AM32" s="49">
        <f>AM33+AM34</f>
        <v>0</v>
      </c>
      <c r="AN32" s="49">
        <f>AN33+AN34</f>
        <v>0</v>
      </c>
      <c r="AO32" s="49" t="e">
        <f>AN32/AM32*100</f>
        <v>#DIV/0!</v>
      </c>
      <c r="AP32" s="49">
        <f>AP33+AP34</f>
        <v>0</v>
      </c>
      <c r="AQ32" s="49">
        <f>AQ33+AQ34</f>
        <v>0</v>
      </c>
      <c r="AR32" s="49" t="e">
        <f>AQ32/AP32*100</f>
        <v>#DIV/0!</v>
      </c>
      <c r="AS32" s="180"/>
      <c r="AT32" s="132"/>
    </row>
    <row r="33" spans="1:48" s="2" customFormat="1" ht="25.5" hidden="1">
      <c r="A33" s="143"/>
      <c r="B33" s="178"/>
      <c r="C33" s="148"/>
      <c r="D33" s="151"/>
      <c r="E33" s="4" t="s">
        <v>32</v>
      </c>
      <c r="F33" s="45">
        <f>I33+L33+O33+R33+U33+X33+AA33+AD33+AG33+AJ33+AM33+AP33</f>
        <v>0</v>
      </c>
      <c r="G33" s="45">
        <f>J33+M33+P33+S33+V33+Y33+AB33+AE33+AH33+AK33+AN33+AQ33</f>
        <v>0</v>
      </c>
      <c r="H33" s="45">
        <v>0</v>
      </c>
      <c r="I33" s="33"/>
      <c r="J33" s="33"/>
      <c r="K33" s="33"/>
      <c r="L33" s="6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49"/>
      <c r="AK33" s="49"/>
      <c r="AL33" s="49"/>
      <c r="AM33" s="49"/>
      <c r="AN33" s="49"/>
      <c r="AO33" s="49"/>
      <c r="AP33" s="49"/>
      <c r="AQ33" s="49"/>
      <c r="AR33" s="49"/>
      <c r="AS33" s="181"/>
      <c r="AT33" s="133"/>
    </row>
    <row r="34" spans="1:48" s="2" customFormat="1" ht="102" hidden="1" customHeight="1">
      <c r="A34" s="143"/>
      <c r="B34" s="179"/>
      <c r="C34" s="149"/>
      <c r="D34" s="152"/>
      <c r="E34" s="4" t="s">
        <v>33</v>
      </c>
      <c r="F34" s="32">
        <f>I34+L34+O34+R34+U34+X34+AA34+AD34+AG34+AJ34+AM34+AP34</f>
        <v>0</v>
      </c>
      <c r="G34" s="45">
        <f>J34+M34+P34+S34+V34+Y34+AB34+AE34+AH34+AK34+AN34+AQ34</f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49">
        <v>0</v>
      </c>
      <c r="AK34" s="49"/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182"/>
      <c r="AT34" s="134"/>
    </row>
    <row r="35" spans="1:48" s="2" customFormat="1" ht="15.75" hidden="1">
      <c r="A35" s="143" t="s">
        <v>97</v>
      </c>
      <c r="B35" s="177" t="s">
        <v>93</v>
      </c>
      <c r="C35" s="147" t="s">
        <v>50</v>
      </c>
      <c r="D35" s="46"/>
      <c r="E35" s="5" t="s">
        <v>31</v>
      </c>
      <c r="F35" s="45">
        <f>F36+F37</f>
        <v>0</v>
      </c>
      <c r="G35" s="45">
        <f>G36+G37</f>
        <v>0</v>
      </c>
      <c r="H35" s="45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7"/>
      <c r="AB35" s="37"/>
      <c r="AC35" s="37"/>
      <c r="AD35" s="33"/>
      <c r="AE35" s="33"/>
      <c r="AF35" s="33"/>
      <c r="AG35" s="33"/>
      <c r="AH35" s="33"/>
      <c r="AI35" s="33"/>
      <c r="AJ35" s="49"/>
      <c r="AK35" s="49"/>
      <c r="AL35" s="49"/>
      <c r="AM35" s="49"/>
      <c r="AN35" s="49"/>
      <c r="AO35" s="49"/>
      <c r="AP35" s="49"/>
      <c r="AQ35" s="49"/>
      <c r="AR35" s="49"/>
      <c r="AS35" s="180"/>
      <c r="AT35" s="72"/>
    </row>
    <row r="36" spans="1:48" s="2" customFormat="1" ht="25.5" hidden="1">
      <c r="A36" s="143"/>
      <c r="B36" s="178"/>
      <c r="C36" s="148"/>
      <c r="D36" s="46"/>
      <c r="E36" s="4" t="s">
        <v>32</v>
      </c>
      <c r="F36" s="45">
        <f>I36+L36+O36+R36+U36+X36+AA36+AD36+AG36+AJ36+AM36+AP36</f>
        <v>0</v>
      </c>
      <c r="G36" s="45">
        <f>J36+M36+P36+S36+V36+Y36+AB36+AE36+AH36+AK36+AN36+AQ36</f>
        <v>0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49"/>
      <c r="AK36" s="49"/>
      <c r="AL36" s="49"/>
      <c r="AM36" s="49"/>
      <c r="AN36" s="49"/>
      <c r="AO36" s="49"/>
      <c r="AP36" s="49"/>
      <c r="AQ36" s="49"/>
      <c r="AR36" s="49"/>
      <c r="AS36" s="181"/>
      <c r="AT36" s="72"/>
    </row>
    <row r="37" spans="1:48" s="2" customFormat="1" ht="38.25" hidden="1">
      <c r="A37" s="143"/>
      <c r="B37" s="179"/>
      <c r="C37" s="149"/>
      <c r="D37" s="46"/>
      <c r="E37" s="4" t="s">
        <v>33</v>
      </c>
      <c r="F37" s="32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49"/>
      <c r="AK37" s="49"/>
      <c r="AL37" s="49"/>
      <c r="AM37" s="49"/>
      <c r="AN37" s="49"/>
      <c r="AO37" s="49"/>
      <c r="AP37" s="49">
        <v>0</v>
      </c>
      <c r="AQ37" s="49"/>
      <c r="AR37" s="49"/>
      <c r="AS37" s="182"/>
      <c r="AT37" s="72"/>
    </row>
    <row r="38" spans="1:48" s="2" customFormat="1" ht="21.75" hidden="1" customHeight="1">
      <c r="A38" s="73">
        <v>2</v>
      </c>
      <c r="B38" s="29" t="s">
        <v>91</v>
      </c>
      <c r="C38" s="183" t="s">
        <v>86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5"/>
      <c r="AT38" s="25"/>
    </row>
    <row r="39" spans="1:48" s="2" customFormat="1" ht="21.75" hidden="1" customHeight="1">
      <c r="A39" s="73" t="s">
        <v>78</v>
      </c>
      <c r="B39" s="29" t="s">
        <v>92</v>
      </c>
      <c r="C39" s="186" t="s">
        <v>87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8"/>
      <c r="AT39" s="25"/>
    </row>
    <row r="40" spans="1:48" s="2" customFormat="1" ht="31.5" hidden="1">
      <c r="A40" s="73" t="s">
        <v>79</v>
      </c>
      <c r="B40" s="8" t="s">
        <v>58</v>
      </c>
      <c r="C40" s="69"/>
      <c r="D40" s="70"/>
      <c r="E40" s="4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50"/>
      <c r="AK40" s="50"/>
      <c r="AL40" s="50"/>
      <c r="AM40" s="50"/>
      <c r="AN40" s="50"/>
      <c r="AO40" s="50"/>
      <c r="AP40" s="50"/>
      <c r="AQ40" s="50"/>
      <c r="AR40" s="50"/>
      <c r="AS40" s="71"/>
      <c r="AT40" s="25"/>
      <c r="AU40" s="9"/>
      <c r="AV40" s="9"/>
    </row>
    <row r="41" spans="1:48" s="2" customFormat="1" ht="23.25" hidden="1" customHeight="1">
      <c r="A41" s="159" t="s">
        <v>80</v>
      </c>
      <c r="B41" s="160" t="s">
        <v>64</v>
      </c>
      <c r="C41" s="147" t="s">
        <v>59</v>
      </c>
      <c r="D41" s="150"/>
      <c r="E41" s="163" t="s">
        <v>38</v>
      </c>
      <c r="F41" s="172">
        <v>0</v>
      </c>
      <c r="G41" s="172">
        <v>0</v>
      </c>
      <c r="H41" s="172">
        <v>0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9"/>
      <c r="AT41" s="175"/>
      <c r="AU41" s="176"/>
      <c r="AV41" s="9"/>
    </row>
    <row r="42" spans="1:48" s="2" customFormat="1" ht="23.25" hidden="1" customHeight="1">
      <c r="A42" s="159"/>
      <c r="B42" s="161"/>
      <c r="C42" s="148"/>
      <c r="D42" s="151"/>
      <c r="E42" s="164"/>
      <c r="F42" s="173"/>
      <c r="G42" s="173"/>
      <c r="H42" s="173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70"/>
      <c r="AT42" s="175"/>
      <c r="AU42" s="176"/>
      <c r="AV42" s="9"/>
    </row>
    <row r="43" spans="1:48" s="2" customFormat="1" ht="71.25" hidden="1" customHeight="1">
      <c r="A43" s="159"/>
      <c r="B43" s="162"/>
      <c r="C43" s="149"/>
      <c r="D43" s="152"/>
      <c r="E43" s="165"/>
      <c r="F43" s="174"/>
      <c r="G43" s="174"/>
      <c r="H43" s="174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71"/>
      <c r="AT43" s="175"/>
      <c r="AU43" s="176"/>
      <c r="AV43" s="9"/>
    </row>
    <row r="44" spans="1:48" s="2" customFormat="1" ht="37.5" hidden="1" customHeight="1">
      <c r="A44" s="159" t="s">
        <v>81</v>
      </c>
      <c r="B44" s="160" t="s">
        <v>65</v>
      </c>
      <c r="C44" s="147" t="s">
        <v>60</v>
      </c>
      <c r="D44" s="150"/>
      <c r="E44" s="163" t="s">
        <v>38</v>
      </c>
      <c r="F44" s="156">
        <v>0</v>
      </c>
      <c r="G44" s="156">
        <v>0</v>
      </c>
      <c r="H44" s="156">
        <v>0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35"/>
      <c r="AK44" s="135"/>
      <c r="AL44" s="135"/>
      <c r="AM44" s="135"/>
      <c r="AN44" s="135"/>
      <c r="AO44" s="135"/>
      <c r="AP44" s="135"/>
      <c r="AQ44" s="135"/>
      <c r="AR44" s="135"/>
      <c r="AS44" s="138"/>
      <c r="AT44" s="141"/>
      <c r="AU44" s="142"/>
      <c r="AV44" s="9"/>
    </row>
    <row r="45" spans="1:48" s="2" customFormat="1" ht="37.5" hidden="1" customHeight="1">
      <c r="A45" s="159"/>
      <c r="B45" s="161"/>
      <c r="C45" s="148"/>
      <c r="D45" s="151"/>
      <c r="E45" s="164"/>
      <c r="F45" s="157"/>
      <c r="G45" s="157"/>
      <c r="H45" s="157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36"/>
      <c r="AK45" s="136"/>
      <c r="AL45" s="136"/>
      <c r="AM45" s="136"/>
      <c r="AN45" s="136"/>
      <c r="AO45" s="136"/>
      <c r="AP45" s="136"/>
      <c r="AQ45" s="136"/>
      <c r="AR45" s="136"/>
      <c r="AS45" s="139"/>
      <c r="AT45" s="141"/>
      <c r="AU45" s="142"/>
      <c r="AV45" s="9"/>
    </row>
    <row r="46" spans="1:48" s="2" customFormat="1" ht="37.5" hidden="1" customHeight="1">
      <c r="A46" s="159"/>
      <c r="B46" s="162"/>
      <c r="C46" s="149"/>
      <c r="D46" s="152"/>
      <c r="E46" s="165"/>
      <c r="F46" s="158"/>
      <c r="G46" s="158"/>
      <c r="H46" s="158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37"/>
      <c r="AK46" s="137"/>
      <c r="AL46" s="137"/>
      <c r="AM46" s="137"/>
      <c r="AN46" s="137"/>
      <c r="AO46" s="137"/>
      <c r="AP46" s="137"/>
      <c r="AQ46" s="137"/>
      <c r="AR46" s="137"/>
      <c r="AS46" s="140"/>
      <c r="AT46" s="141"/>
      <c r="AU46" s="142"/>
      <c r="AV46" s="9"/>
    </row>
    <row r="47" spans="1:48" s="2" customFormat="1" ht="25.5" hidden="1" customHeight="1">
      <c r="A47" s="159" t="s">
        <v>82</v>
      </c>
      <c r="B47" s="160" t="s">
        <v>66</v>
      </c>
      <c r="C47" s="147" t="s">
        <v>61</v>
      </c>
      <c r="D47" s="150"/>
      <c r="E47" s="163" t="s">
        <v>38</v>
      </c>
      <c r="F47" s="156">
        <v>0</v>
      </c>
      <c r="G47" s="156">
        <v>0</v>
      </c>
      <c r="H47" s="156">
        <v>0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35"/>
      <c r="AK47" s="135"/>
      <c r="AL47" s="135"/>
      <c r="AM47" s="135"/>
      <c r="AN47" s="135"/>
      <c r="AO47" s="135"/>
      <c r="AP47" s="135"/>
      <c r="AQ47" s="135"/>
      <c r="AR47" s="135"/>
      <c r="AS47" s="138"/>
      <c r="AT47" s="141"/>
      <c r="AU47" s="142"/>
      <c r="AV47" s="9"/>
    </row>
    <row r="48" spans="1:48" s="2" customFormat="1" ht="25.5" hidden="1" customHeight="1">
      <c r="A48" s="159"/>
      <c r="B48" s="161"/>
      <c r="C48" s="148"/>
      <c r="D48" s="151"/>
      <c r="E48" s="164"/>
      <c r="F48" s="157"/>
      <c r="G48" s="157"/>
      <c r="H48" s="157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36"/>
      <c r="AK48" s="136"/>
      <c r="AL48" s="136"/>
      <c r="AM48" s="136"/>
      <c r="AN48" s="136"/>
      <c r="AO48" s="136"/>
      <c r="AP48" s="136"/>
      <c r="AQ48" s="136"/>
      <c r="AR48" s="136"/>
      <c r="AS48" s="139"/>
      <c r="AT48" s="141"/>
      <c r="AU48" s="142"/>
      <c r="AV48" s="9"/>
    </row>
    <row r="49" spans="1:48" s="2" customFormat="1" ht="45" hidden="1" customHeight="1">
      <c r="A49" s="159"/>
      <c r="B49" s="162"/>
      <c r="C49" s="149"/>
      <c r="D49" s="152"/>
      <c r="E49" s="165"/>
      <c r="F49" s="158"/>
      <c r="G49" s="158"/>
      <c r="H49" s="158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37"/>
      <c r="AK49" s="137"/>
      <c r="AL49" s="137"/>
      <c r="AM49" s="137"/>
      <c r="AN49" s="137"/>
      <c r="AO49" s="137"/>
      <c r="AP49" s="137"/>
      <c r="AQ49" s="137"/>
      <c r="AR49" s="137"/>
      <c r="AS49" s="140"/>
      <c r="AT49" s="141"/>
      <c r="AU49" s="142"/>
      <c r="AV49" s="9"/>
    </row>
    <row r="50" spans="1:48" s="2" customFormat="1" ht="15.75" hidden="1" customHeight="1">
      <c r="A50" s="159" t="s">
        <v>83</v>
      </c>
      <c r="B50" s="160" t="s">
        <v>67</v>
      </c>
      <c r="C50" s="147" t="s">
        <v>62</v>
      </c>
      <c r="D50" s="150"/>
      <c r="E50" s="163" t="s">
        <v>38</v>
      </c>
      <c r="F50" s="156">
        <v>0</v>
      </c>
      <c r="G50" s="156">
        <v>0</v>
      </c>
      <c r="H50" s="156">
        <v>0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35"/>
      <c r="AK50" s="135"/>
      <c r="AL50" s="135"/>
      <c r="AM50" s="135"/>
      <c r="AN50" s="135"/>
      <c r="AO50" s="135"/>
      <c r="AP50" s="135"/>
      <c r="AQ50" s="135"/>
      <c r="AR50" s="135"/>
      <c r="AS50" s="138"/>
      <c r="AT50" s="141"/>
      <c r="AU50" s="142"/>
      <c r="AV50" s="9"/>
    </row>
    <row r="51" spans="1:48" s="2" customFormat="1" ht="15" hidden="1" customHeight="1">
      <c r="A51" s="159"/>
      <c r="B51" s="161"/>
      <c r="C51" s="148"/>
      <c r="D51" s="151"/>
      <c r="E51" s="164"/>
      <c r="F51" s="157"/>
      <c r="G51" s="157"/>
      <c r="H51" s="157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36"/>
      <c r="AK51" s="136"/>
      <c r="AL51" s="136"/>
      <c r="AM51" s="136"/>
      <c r="AN51" s="136"/>
      <c r="AO51" s="136"/>
      <c r="AP51" s="136"/>
      <c r="AQ51" s="136"/>
      <c r="AR51" s="136"/>
      <c r="AS51" s="139"/>
      <c r="AT51" s="141"/>
      <c r="AU51" s="142"/>
      <c r="AV51" s="9"/>
    </row>
    <row r="52" spans="1:48" s="2" customFormat="1" ht="61.5" hidden="1" customHeight="1">
      <c r="A52" s="159"/>
      <c r="B52" s="162"/>
      <c r="C52" s="149"/>
      <c r="D52" s="152"/>
      <c r="E52" s="165"/>
      <c r="F52" s="158"/>
      <c r="G52" s="158"/>
      <c r="H52" s="158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37"/>
      <c r="AK52" s="137"/>
      <c r="AL52" s="137"/>
      <c r="AM52" s="137"/>
      <c r="AN52" s="137"/>
      <c r="AO52" s="137"/>
      <c r="AP52" s="137"/>
      <c r="AQ52" s="137"/>
      <c r="AR52" s="137"/>
      <c r="AS52" s="140"/>
      <c r="AT52" s="141"/>
      <c r="AU52" s="142"/>
      <c r="AV52" s="9"/>
    </row>
    <row r="53" spans="1:48" s="2" customFormat="1" ht="15.75" hidden="1" customHeight="1">
      <c r="A53" s="159" t="s">
        <v>84</v>
      </c>
      <c r="B53" s="160" t="s">
        <v>68</v>
      </c>
      <c r="C53" s="147" t="s">
        <v>63</v>
      </c>
      <c r="D53" s="150"/>
      <c r="E53" s="163" t="s">
        <v>38</v>
      </c>
      <c r="F53" s="156">
        <v>0</v>
      </c>
      <c r="G53" s="156">
        <v>0</v>
      </c>
      <c r="H53" s="156">
        <v>0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35"/>
      <c r="AK53" s="135"/>
      <c r="AL53" s="135"/>
      <c r="AM53" s="135"/>
      <c r="AN53" s="135"/>
      <c r="AO53" s="135"/>
      <c r="AP53" s="135"/>
      <c r="AQ53" s="135"/>
      <c r="AR53" s="135"/>
      <c r="AS53" s="138"/>
      <c r="AT53" s="141"/>
      <c r="AU53" s="142"/>
      <c r="AV53" s="9"/>
    </row>
    <row r="54" spans="1:48" s="2" customFormat="1" ht="15" hidden="1" customHeight="1">
      <c r="A54" s="159"/>
      <c r="B54" s="161"/>
      <c r="C54" s="148"/>
      <c r="D54" s="151"/>
      <c r="E54" s="164"/>
      <c r="F54" s="157"/>
      <c r="G54" s="157"/>
      <c r="H54" s="157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36"/>
      <c r="AK54" s="136"/>
      <c r="AL54" s="136"/>
      <c r="AM54" s="136"/>
      <c r="AN54" s="136"/>
      <c r="AO54" s="136"/>
      <c r="AP54" s="136"/>
      <c r="AQ54" s="136"/>
      <c r="AR54" s="136"/>
      <c r="AS54" s="139"/>
      <c r="AT54" s="141"/>
      <c r="AU54" s="142"/>
      <c r="AV54" s="9"/>
    </row>
    <row r="55" spans="1:48" s="2" customFormat="1" ht="178.5" hidden="1" customHeight="1">
      <c r="A55" s="159"/>
      <c r="B55" s="162"/>
      <c r="C55" s="149"/>
      <c r="D55" s="152"/>
      <c r="E55" s="165"/>
      <c r="F55" s="158"/>
      <c r="G55" s="158"/>
      <c r="H55" s="158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37"/>
      <c r="AK55" s="137"/>
      <c r="AL55" s="137"/>
      <c r="AM55" s="137"/>
      <c r="AN55" s="137"/>
      <c r="AO55" s="137"/>
      <c r="AP55" s="137"/>
      <c r="AQ55" s="137"/>
      <c r="AR55" s="137"/>
      <c r="AS55" s="140"/>
      <c r="AT55" s="141"/>
      <c r="AU55" s="142"/>
      <c r="AV55" s="9"/>
    </row>
    <row r="56" spans="1:48" s="2" customFormat="1" ht="19.5" customHeight="1">
      <c r="A56" s="143"/>
      <c r="B56" s="144" t="s">
        <v>34</v>
      </c>
      <c r="C56" s="147"/>
      <c r="D56" s="150"/>
      <c r="E56" s="5" t="s">
        <v>31</v>
      </c>
      <c r="F56" s="32">
        <f>F57+F58</f>
        <v>110306.59999999999</v>
      </c>
      <c r="G56" s="32">
        <f>G57+G58</f>
        <v>0</v>
      </c>
      <c r="H56" s="45">
        <f>G56/F56*100</f>
        <v>0</v>
      </c>
      <c r="I56" s="33">
        <f>I57+I58</f>
        <v>3764.13</v>
      </c>
      <c r="J56" s="33">
        <f>J57+J58</f>
        <v>0</v>
      </c>
      <c r="K56" s="33">
        <f>J56/I56*100</f>
        <v>0</v>
      </c>
      <c r="L56" s="33">
        <f>L57+L58</f>
        <v>10445.459999999999</v>
      </c>
      <c r="M56" s="33">
        <f>M57+M58</f>
        <v>0</v>
      </c>
      <c r="N56" s="33">
        <f>M56/L56*100</f>
        <v>0</v>
      </c>
      <c r="O56" s="33">
        <f>O57+O58</f>
        <v>10323.85</v>
      </c>
      <c r="P56" s="33">
        <f>P57+P58</f>
        <v>0</v>
      </c>
      <c r="Q56" s="33">
        <f>P56/O56*100</f>
        <v>0</v>
      </c>
      <c r="R56" s="33">
        <f>R57+R58</f>
        <v>10369.049999999999</v>
      </c>
      <c r="S56" s="33">
        <f>S57+S58</f>
        <v>0</v>
      </c>
      <c r="T56" s="33">
        <f>S56/R56*100</f>
        <v>0</v>
      </c>
      <c r="U56" s="33">
        <f>U57+U58</f>
        <v>13104.970000000001</v>
      </c>
      <c r="V56" s="33">
        <f>V57+V58</f>
        <v>0</v>
      </c>
      <c r="W56" s="33">
        <f>V56/U56*100</f>
        <v>0</v>
      </c>
      <c r="X56" s="33">
        <f>X57+X58</f>
        <v>11072.86</v>
      </c>
      <c r="Y56" s="33">
        <f>Y57+Y58</f>
        <v>0</v>
      </c>
      <c r="Z56" s="33">
        <f>Y56/X56*100</f>
        <v>0</v>
      </c>
      <c r="AA56" s="33">
        <f>AA57+AA58</f>
        <v>10139.5</v>
      </c>
      <c r="AB56" s="33">
        <f>AB57+AB58</f>
        <v>0</v>
      </c>
      <c r="AC56" s="33">
        <f>AB56/AA56*100</f>
        <v>0</v>
      </c>
      <c r="AD56" s="33">
        <f>AD57+AD58</f>
        <v>6440.2</v>
      </c>
      <c r="AE56" s="33">
        <f>AE57+AE58</f>
        <v>0</v>
      </c>
      <c r="AF56" s="33">
        <f>AE56/AD56*100</f>
        <v>0</v>
      </c>
      <c r="AG56" s="33">
        <f>AG57+AG58</f>
        <v>6407.3</v>
      </c>
      <c r="AH56" s="33">
        <f>AH57+AH58</f>
        <v>0</v>
      </c>
      <c r="AI56" s="33">
        <f>AH56/AG56*100</f>
        <v>0</v>
      </c>
      <c r="AJ56" s="49">
        <f>AJ57+AJ58</f>
        <v>8995.0300000000007</v>
      </c>
      <c r="AK56" s="49">
        <f>AK57+AK58</f>
        <v>0</v>
      </c>
      <c r="AL56" s="49">
        <f>AK56/AJ56*100</f>
        <v>0</v>
      </c>
      <c r="AM56" s="49">
        <f>AM57+AM58</f>
        <v>7809.54</v>
      </c>
      <c r="AN56" s="49">
        <f>AN57+AN58</f>
        <v>0</v>
      </c>
      <c r="AO56" s="49">
        <f>AN56/AM56*100</f>
        <v>0</v>
      </c>
      <c r="AP56" s="49">
        <f>AP57+AP58</f>
        <v>11434.71</v>
      </c>
      <c r="AQ56" s="49">
        <f>AQ57+AQ58</f>
        <v>0</v>
      </c>
      <c r="AR56" s="49">
        <f>AQ56/AP56*100</f>
        <v>0</v>
      </c>
      <c r="AS56" s="132"/>
      <c r="AT56" s="132"/>
    </row>
    <row r="57" spans="1:48" s="2" customFormat="1" ht="25.5">
      <c r="A57" s="143"/>
      <c r="B57" s="145"/>
      <c r="C57" s="148"/>
      <c r="D57" s="151"/>
      <c r="E57" s="4" t="s">
        <v>32</v>
      </c>
      <c r="F57" s="32">
        <f>I57+L57+O57+R57+U57+X57+AA57+AD57+AG57+AJ57+AM57+AP57</f>
        <v>10029.859999999999</v>
      </c>
      <c r="G57" s="32">
        <f>J57+M57+P57+S57+V57+Y57+AB57+AE57+AH57+AK57+AN57+AQ57</f>
        <v>0</v>
      </c>
      <c r="H57" s="45">
        <f>G57/F57*100</f>
        <v>0</v>
      </c>
      <c r="I57" s="33">
        <f>I15+I18+I23+I26+I33</f>
        <v>0</v>
      </c>
      <c r="J57" s="33">
        <f>J15+J18+J23+J26+J33</f>
        <v>0</v>
      </c>
      <c r="K57" s="33">
        <v>0</v>
      </c>
      <c r="L57" s="33">
        <f>L15+L18+L23+L26+L33</f>
        <v>1642.85</v>
      </c>
      <c r="M57" s="33">
        <f>M15+M18+M23+M26+M33</f>
        <v>0</v>
      </c>
      <c r="N57" s="33">
        <f>M57/L57*100</f>
        <v>0</v>
      </c>
      <c r="O57" s="33">
        <f>O15+O18+O23+O26+O33</f>
        <v>1642.85</v>
      </c>
      <c r="P57" s="33">
        <f>P15+P18+P23+P26+P33</f>
        <v>0</v>
      </c>
      <c r="Q57" s="33">
        <f>P57/O57*100</f>
        <v>0</v>
      </c>
      <c r="R57" s="33">
        <f>R15+R18+R23+R26+R33</f>
        <v>1218.5</v>
      </c>
      <c r="S57" s="33">
        <f>S15+S18+S23+S26+S33</f>
        <v>0</v>
      </c>
      <c r="T57" s="33">
        <f>S57/R57*100</f>
        <v>0</v>
      </c>
      <c r="U57" s="33">
        <f>U15+U18+U23+U26+U33</f>
        <v>1211.5</v>
      </c>
      <c r="V57" s="33">
        <f>V15+V18+V23+V26+V33</f>
        <v>0</v>
      </c>
      <c r="W57" s="33">
        <f>V57/U57*100</f>
        <v>0</v>
      </c>
      <c r="X57" s="33">
        <f>X15+X18+X23+X26+X33</f>
        <v>651.96</v>
      </c>
      <c r="Y57" s="33">
        <f>Y15+Y18+Y23+Y26+Y33</f>
        <v>0</v>
      </c>
      <c r="Z57" s="33">
        <f>Y57/X57*100</f>
        <v>0</v>
      </c>
      <c r="AA57" s="33">
        <f>AA15+AA18+AA23+AA26+AA33</f>
        <v>1014</v>
      </c>
      <c r="AB57" s="33">
        <f>AB15+AB18+AB23+AB26+AB33</f>
        <v>0</v>
      </c>
      <c r="AC57" s="33">
        <f>AB57/AA57*100</f>
        <v>0</v>
      </c>
      <c r="AD57" s="33">
        <f>AD15+AD18+AD23+AD26+AD33</f>
        <v>328.9</v>
      </c>
      <c r="AE57" s="33">
        <f>AE15+AE18+AE23+AE26+AE33</f>
        <v>0</v>
      </c>
      <c r="AF57" s="33">
        <f>AE57/AD57*100</f>
        <v>0</v>
      </c>
      <c r="AG57" s="33">
        <f>AG15+AG18+AG23+AG26+AG33</f>
        <v>310</v>
      </c>
      <c r="AH57" s="33">
        <f>AH15+AH18+AH23+AH26+AH33</f>
        <v>0</v>
      </c>
      <c r="AI57" s="33">
        <f>AH57/AG57*100</f>
        <v>0</v>
      </c>
      <c r="AJ57" s="49">
        <f>AJ15+AJ18+AJ23+AJ26+AJ33</f>
        <v>310</v>
      </c>
      <c r="AK57" s="49">
        <f>AK15+AK18+AK23+AK26+AK33</f>
        <v>0</v>
      </c>
      <c r="AL57" s="49">
        <f>AK57/AJ57*100</f>
        <v>0</v>
      </c>
      <c r="AM57" s="49">
        <f>AM15+AM18+AM23+AM26+AM33</f>
        <v>310</v>
      </c>
      <c r="AN57" s="49">
        <f>AN15+AN18+AN23+AN26+AN33</f>
        <v>0</v>
      </c>
      <c r="AO57" s="49">
        <f>AN57/AM57*100</f>
        <v>0</v>
      </c>
      <c r="AP57" s="49">
        <f>AP15+AP18+AP23+AP26+AP33</f>
        <v>1389.3</v>
      </c>
      <c r="AQ57" s="49">
        <f>AQ15+AQ18+AQ23+AQ26+AQ33</f>
        <v>0</v>
      </c>
      <c r="AR57" s="49">
        <f>AQ57/AP57*100</f>
        <v>0</v>
      </c>
      <c r="AS57" s="133"/>
      <c r="AT57" s="133"/>
    </row>
    <row r="58" spans="1:48" s="2" customFormat="1" ht="38.25">
      <c r="A58" s="143"/>
      <c r="B58" s="146"/>
      <c r="C58" s="149"/>
      <c r="D58" s="152"/>
      <c r="E58" s="4" t="s">
        <v>33</v>
      </c>
      <c r="F58" s="32">
        <f>I58+L58+O58+R58+U58+X58+AA58+AD58+AG58+AJ58+AM58+AP58</f>
        <v>100276.73999999999</v>
      </c>
      <c r="G58" s="32">
        <f>J58+M58+P58+S58+V58+Y58+AB58+AE58+AH58+AK58+AN58+AQ58</f>
        <v>0</v>
      </c>
      <c r="H58" s="45">
        <f>G58/F58*100</f>
        <v>0</v>
      </c>
      <c r="I58" s="33">
        <f>I16+I19+I24+I27+I34</f>
        <v>3764.13</v>
      </c>
      <c r="J58" s="33">
        <f>J16+J19+J24+J27+J34</f>
        <v>0</v>
      </c>
      <c r="K58" s="33">
        <f>J58/I58*100</f>
        <v>0</v>
      </c>
      <c r="L58" s="33">
        <f>L16+L19+L24+L27+L34-0.01</f>
        <v>8802.6099999999988</v>
      </c>
      <c r="M58" s="33">
        <f>M16+M19+M24+M27+M34</f>
        <v>0</v>
      </c>
      <c r="N58" s="33">
        <f>M58/L58*100</f>
        <v>0</v>
      </c>
      <c r="O58" s="33">
        <f>O16+O19+O24+O27+O34</f>
        <v>8681</v>
      </c>
      <c r="P58" s="33">
        <f>P16+P19+P24+P27+P34</f>
        <v>0</v>
      </c>
      <c r="Q58" s="33">
        <f>P58/O58*100</f>
        <v>0</v>
      </c>
      <c r="R58" s="33">
        <f>R16+R19+R24+R27+R34</f>
        <v>9150.5499999999993</v>
      </c>
      <c r="S58" s="33">
        <f>S16+S19+S24+S27+S34</f>
        <v>0</v>
      </c>
      <c r="T58" s="33">
        <f>S58/R58*100</f>
        <v>0</v>
      </c>
      <c r="U58" s="33">
        <f>U16+U19+U24+U27+U34</f>
        <v>11893.470000000001</v>
      </c>
      <c r="V58" s="33">
        <f>V16+V19+V24+V27+V34</f>
        <v>0</v>
      </c>
      <c r="W58" s="33">
        <f>V58/U58*100</f>
        <v>0</v>
      </c>
      <c r="X58" s="33">
        <f>X16+X19+X24+X27+X34</f>
        <v>10420.9</v>
      </c>
      <c r="Y58" s="33">
        <f>Y16+Y19+Y24+Y27+Y34</f>
        <v>0</v>
      </c>
      <c r="Z58" s="33">
        <f>Y58/X58*100</f>
        <v>0</v>
      </c>
      <c r="AA58" s="33">
        <f>AA16+AA19+AA24+AA27+AA34</f>
        <v>9125.5</v>
      </c>
      <c r="AB58" s="33">
        <f>AB16+AB19+AB24+AB27+AB34</f>
        <v>0</v>
      </c>
      <c r="AC58" s="33">
        <f>AB58/AA58*100</f>
        <v>0</v>
      </c>
      <c r="AD58" s="33">
        <f>AD16+AD19+AD24+AD27+AD34</f>
        <v>6111.3</v>
      </c>
      <c r="AE58" s="33">
        <f>AE16+AE19+AE24+AE27+AE34</f>
        <v>0</v>
      </c>
      <c r="AF58" s="33">
        <f>AE58/AD58*100</f>
        <v>0</v>
      </c>
      <c r="AG58" s="33">
        <f>AG16+AG19+AG24+AG27+AG34</f>
        <v>6097.3</v>
      </c>
      <c r="AH58" s="33">
        <f>AH16+AH19+AH24+AH27+AH34</f>
        <v>0</v>
      </c>
      <c r="AI58" s="33">
        <f>AH58/AG58*100</f>
        <v>0</v>
      </c>
      <c r="AJ58" s="49">
        <f>AJ16+AJ19+AJ24+AJ27+AJ34</f>
        <v>8685.0300000000007</v>
      </c>
      <c r="AK58" s="49">
        <f>AK16+AK19+AK24+AK27+AK34</f>
        <v>0</v>
      </c>
      <c r="AL58" s="49">
        <f>AK58/AJ58*100</f>
        <v>0</v>
      </c>
      <c r="AM58" s="49">
        <f>AM16+AM19+AM24+AM27+AM34</f>
        <v>7499.54</v>
      </c>
      <c r="AN58" s="49">
        <f>AN16+AN19+AN24+AN27+AN34</f>
        <v>0</v>
      </c>
      <c r="AO58" s="49">
        <f>AN58/AM58*100</f>
        <v>0</v>
      </c>
      <c r="AP58" s="49">
        <f>AP16+AP19+AP24+AP27+AP34+AP37</f>
        <v>10045.41</v>
      </c>
      <c r="AQ58" s="49">
        <f>AQ16+AQ19+AQ24+AQ27+AQ34</f>
        <v>0</v>
      </c>
      <c r="AR58" s="49">
        <f>AQ58/AP58*100</f>
        <v>0</v>
      </c>
      <c r="AS58" s="134"/>
      <c r="AT58" s="134"/>
    </row>
    <row r="59" spans="1:48" s="2" customFormat="1" ht="12.75">
      <c r="B59" s="3"/>
      <c r="C59" s="3"/>
      <c r="D59" s="3"/>
      <c r="AJ59" s="56"/>
      <c r="AK59" s="56"/>
      <c r="AL59" s="56"/>
      <c r="AM59" s="56"/>
      <c r="AN59" s="56"/>
      <c r="AO59" s="56"/>
      <c r="AP59" s="56"/>
      <c r="AQ59" s="56"/>
      <c r="AR59" s="56"/>
    </row>
    <row r="60" spans="1:48" s="2" customFormat="1" ht="12.75">
      <c r="B60" s="3"/>
      <c r="C60" s="3"/>
      <c r="D60" s="3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8" s="2" customFormat="1" ht="15.75">
      <c r="A61" s="40" t="s">
        <v>27</v>
      </c>
      <c r="B61" s="41"/>
      <c r="C61" s="41"/>
      <c r="D61" s="41"/>
      <c r="E61" s="40"/>
      <c r="F61" s="40"/>
      <c r="G61" s="59"/>
      <c r="H61" s="40"/>
      <c r="I61" s="40"/>
      <c r="J61" s="40"/>
      <c r="K61" s="40"/>
      <c r="L61" s="59"/>
      <c r="M61" s="40"/>
      <c r="AA61" s="44"/>
      <c r="AJ61" s="56"/>
      <c r="AK61" s="57"/>
      <c r="AL61" s="56"/>
      <c r="AM61" s="57"/>
      <c r="AN61" s="56"/>
      <c r="AO61" s="56"/>
      <c r="AP61" s="56"/>
      <c r="AQ61" s="56"/>
      <c r="AR61" s="56"/>
    </row>
    <row r="62" spans="1:48" s="2" customFormat="1" ht="15.75">
      <c r="A62" s="40" t="s">
        <v>28</v>
      </c>
      <c r="B62" s="41"/>
      <c r="C62" s="41"/>
      <c r="D62" s="41"/>
      <c r="E62" s="40"/>
      <c r="F62" s="40"/>
      <c r="G62" s="59"/>
      <c r="H62" s="40"/>
      <c r="I62" s="40"/>
      <c r="J62" s="40"/>
      <c r="K62" s="59"/>
      <c r="L62" s="40"/>
      <c r="M62" s="40"/>
      <c r="U62" s="44"/>
      <c r="AH62" s="44"/>
      <c r="AJ62" s="56"/>
      <c r="AK62" s="57"/>
      <c r="AL62" s="56"/>
      <c r="AM62" s="56"/>
      <c r="AN62" s="56"/>
      <c r="AO62" s="56"/>
      <c r="AP62" s="56"/>
      <c r="AQ62" s="56"/>
      <c r="AR62" s="56"/>
    </row>
    <row r="63" spans="1:48" s="2" customFormat="1" ht="15.75">
      <c r="A63" s="40" t="s">
        <v>52</v>
      </c>
      <c r="B63" s="41"/>
      <c r="C63" s="41"/>
      <c r="D63" s="41"/>
      <c r="E63" s="40"/>
      <c r="F63" s="40"/>
      <c r="G63" s="40"/>
      <c r="H63" s="40"/>
      <c r="I63" s="40"/>
      <c r="J63" s="40"/>
      <c r="K63" s="59"/>
      <c r="L63" s="40"/>
      <c r="M63" s="40"/>
      <c r="AB63" s="44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8" s="2" customFormat="1" ht="15.75">
      <c r="A64" s="40" t="s">
        <v>53</v>
      </c>
      <c r="B64" s="41"/>
      <c r="C64" s="41"/>
      <c r="D64" s="41"/>
      <c r="E64" s="40"/>
      <c r="F64" s="40"/>
      <c r="G64" s="40"/>
      <c r="H64" s="40"/>
      <c r="I64" s="74"/>
      <c r="J64" s="74"/>
      <c r="K64" s="75"/>
      <c r="L64" s="74"/>
      <c r="M64" s="74"/>
      <c r="AH64" s="44"/>
      <c r="AJ64" s="56"/>
      <c r="AK64" s="56"/>
      <c r="AL64" s="56"/>
      <c r="AM64" s="57"/>
      <c r="AN64" s="56"/>
      <c r="AO64" s="56"/>
      <c r="AP64" s="56"/>
      <c r="AQ64" s="56"/>
      <c r="AR64" s="56"/>
    </row>
    <row r="65" spans="1:44" s="2" customFormat="1" ht="15.75">
      <c r="A65" s="42"/>
      <c r="B65" s="43"/>
      <c r="C65" s="41" t="s">
        <v>54</v>
      </c>
      <c r="D65" s="41"/>
      <c r="E65" s="40"/>
      <c r="F65" s="40"/>
      <c r="G65" s="40"/>
      <c r="H65" s="40"/>
      <c r="I65" s="74"/>
      <c r="J65" s="74"/>
      <c r="K65" s="74"/>
      <c r="L65" s="74"/>
      <c r="M65" s="74"/>
      <c r="AH65" s="44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4" s="2" customFormat="1" ht="15.75">
      <c r="A66" s="40" t="s">
        <v>99</v>
      </c>
      <c r="B66" s="41"/>
      <c r="C66" s="41"/>
      <c r="D66" s="41"/>
      <c r="E66" s="40"/>
      <c r="F66" s="40"/>
      <c r="G66" s="40"/>
      <c r="H66" s="40"/>
      <c r="I66" s="40"/>
      <c r="J66" s="41"/>
      <c r="K66" s="40"/>
      <c r="L66" s="40"/>
      <c r="M66" s="40"/>
      <c r="AJ66" s="56"/>
      <c r="AK66" s="56"/>
      <c r="AL66" s="56"/>
      <c r="AM66" s="56"/>
      <c r="AN66" s="56"/>
      <c r="AO66" s="56"/>
      <c r="AP66" s="56"/>
      <c r="AQ66" s="56"/>
      <c r="AR66" s="56"/>
    </row>
    <row r="67" spans="1:44" s="2" customFormat="1" ht="15.75">
      <c r="A67" s="40"/>
      <c r="B67" s="41"/>
      <c r="C67" s="41"/>
      <c r="D67" s="41"/>
      <c r="E67" s="40"/>
      <c r="F67" s="40"/>
      <c r="G67" s="40"/>
      <c r="H67" s="40"/>
      <c r="I67" s="40"/>
      <c r="J67" s="40"/>
      <c r="K67" s="40"/>
      <c r="L67" s="40"/>
      <c r="M67" s="40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1:44" s="2" customFormat="1" ht="12.75">
      <c r="A68" s="38"/>
      <c r="B68" s="39"/>
      <c r="C68" s="39"/>
      <c r="D68" s="39"/>
      <c r="E68" s="38"/>
      <c r="F68" s="38"/>
      <c r="G68" s="38"/>
      <c r="H68" s="38"/>
      <c r="I68" s="38"/>
      <c r="J68" s="38"/>
      <c r="K68" s="38"/>
      <c r="L68" s="38"/>
      <c r="M68" s="38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4" s="2" customFormat="1" ht="12.75">
      <c r="A69" s="38" t="s">
        <v>30</v>
      </c>
      <c r="B69" s="39"/>
      <c r="C69" s="39"/>
      <c r="D69" s="39"/>
      <c r="E69" s="38"/>
      <c r="F69" s="38"/>
      <c r="G69" s="38"/>
      <c r="H69" s="38"/>
      <c r="I69" s="38"/>
      <c r="J69" s="38"/>
      <c r="K69" s="38"/>
      <c r="L69" s="38"/>
      <c r="M69" s="38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1:44" s="2" customFormat="1" ht="12.75">
      <c r="A70" s="38" t="s">
        <v>55</v>
      </c>
      <c r="B70" s="39"/>
      <c r="C70" s="39"/>
      <c r="D70" s="39"/>
      <c r="E70" s="38"/>
      <c r="F70" s="38"/>
      <c r="G70" s="38"/>
      <c r="H70" s="38"/>
      <c r="I70" s="38"/>
      <c r="J70" s="38"/>
      <c r="K70" s="38"/>
      <c r="L70" s="38"/>
      <c r="M70" s="38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4" s="63" customFormat="1" ht="12.75">
      <c r="A71" s="60" t="s">
        <v>29</v>
      </c>
      <c r="B71" s="61"/>
      <c r="C71" s="61"/>
      <c r="D71" s="61"/>
      <c r="E71" s="60"/>
      <c r="F71" s="60"/>
      <c r="G71" s="60"/>
      <c r="H71" s="60"/>
      <c r="I71" s="60"/>
      <c r="J71" s="62"/>
      <c r="K71" s="60"/>
      <c r="L71" s="60"/>
      <c r="M71" s="60"/>
      <c r="R71" s="64"/>
      <c r="AB71" s="64"/>
      <c r="AJ71" s="56"/>
      <c r="AK71" s="56"/>
      <c r="AL71" s="57"/>
      <c r="AM71" s="56"/>
      <c r="AN71" s="56"/>
      <c r="AO71" s="56"/>
      <c r="AP71" s="56"/>
      <c r="AQ71" s="56"/>
      <c r="AR71" s="56"/>
    </row>
    <row r="72" spans="1:44" s="2" customFormat="1" ht="12.75">
      <c r="A72" s="38" t="s">
        <v>56</v>
      </c>
      <c r="B72" s="39"/>
      <c r="C72" s="39"/>
      <c r="D72" s="39"/>
      <c r="E72" s="38"/>
      <c r="F72" s="38"/>
      <c r="G72" s="38"/>
      <c r="H72" s="38"/>
      <c r="I72" s="38"/>
      <c r="J72" s="38"/>
      <c r="K72" s="38"/>
      <c r="L72" s="38"/>
      <c r="M72" s="38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4" s="2" customFormat="1" ht="12.75">
      <c r="A73" s="38" t="s">
        <v>57</v>
      </c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1:44" s="2" customFormat="1" ht="12.75">
      <c r="B74" s="3"/>
      <c r="C74" s="3"/>
      <c r="D74" s="3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4" s="2" customFormat="1" ht="12.75">
      <c r="B75" s="3"/>
      <c r="C75" s="3"/>
      <c r="D75" s="3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4" s="2" customFormat="1" ht="12.75">
      <c r="B76" s="3"/>
      <c r="C76" s="3"/>
      <c r="D76" s="3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1:44" s="2" customFormat="1" ht="12.75">
      <c r="B77" s="3"/>
      <c r="C77" s="3"/>
      <c r="D77" s="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4" s="2" customFormat="1" ht="12.75">
      <c r="B78" s="3"/>
      <c r="C78" s="3"/>
      <c r="D78" s="3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4" s="2" customFormat="1" ht="12.75">
      <c r="B79" s="3"/>
      <c r="C79" s="3"/>
      <c r="D79" s="3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4" s="2" customFormat="1" ht="12.75">
      <c r="B80" s="3"/>
      <c r="C80" s="3"/>
      <c r="D80" s="3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2:44" s="2" customFormat="1" ht="12.75">
      <c r="B81" s="3"/>
      <c r="C81" s="3"/>
      <c r="D81" s="3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2:44" s="2" customFormat="1" ht="12.75">
      <c r="B82" s="3"/>
      <c r="C82" s="3"/>
      <c r="D82" s="3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2:44" s="2" customFormat="1" ht="12.75">
      <c r="B83" s="3"/>
      <c r="C83" s="3"/>
      <c r="D83" s="3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4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4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4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4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4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4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4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4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4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4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4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4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4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 s="2" customFormat="1" ht="12.75">
      <c r="B183" s="3"/>
      <c r="C183" s="3"/>
      <c r="D183" s="3"/>
      <c r="AJ183" s="56"/>
      <c r="AK183" s="56"/>
      <c r="AL183" s="56"/>
      <c r="AM183" s="56"/>
      <c r="AN183" s="56"/>
      <c r="AO183" s="56"/>
      <c r="AP183" s="56"/>
      <c r="AQ183" s="56"/>
      <c r="AR183" s="56"/>
    </row>
    <row r="184" spans="2:44" s="2" customFormat="1" ht="12.75">
      <c r="B184" s="3"/>
      <c r="C184" s="3"/>
      <c r="D184" s="3"/>
      <c r="AJ184" s="56"/>
      <c r="AK184" s="56"/>
      <c r="AL184" s="56"/>
      <c r="AM184" s="56"/>
      <c r="AN184" s="56"/>
      <c r="AO184" s="56"/>
      <c r="AP184" s="56"/>
      <c r="AQ184" s="56"/>
      <c r="AR184" s="56"/>
    </row>
    <row r="185" spans="2:44" s="2" customFormat="1" ht="12.75">
      <c r="B185" s="3"/>
      <c r="C185" s="3"/>
      <c r="D185" s="3"/>
      <c r="AJ185" s="56"/>
      <c r="AK185" s="56"/>
      <c r="AL185" s="56"/>
      <c r="AM185" s="56"/>
      <c r="AN185" s="56"/>
      <c r="AO185" s="56"/>
      <c r="AP185" s="56"/>
      <c r="AQ185" s="56"/>
      <c r="AR185" s="56"/>
    </row>
    <row r="186" spans="2:44" s="2" customFormat="1" ht="12.75">
      <c r="B186" s="3"/>
      <c r="C186" s="3"/>
      <c r="D186" s="3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2:44" s="2" customFormat="1" ht="12.75">
      <c r="B187" s="3"/>
      <c r="C187" s="3"/>
      <c r="D187" s="3"/>
      <c r="AJ187" s="56"/>
      <c r="AK187" s="56"/>
      <c r="AL187" s="56"/>
      <c r="AM187" s="56"/>
      <c r="AN187" s="56"/>
      <c r="AO187" s="56"/>
      <c r="AP187" s="56"/>
      <c r="AQ187" s="56"/>
      <c r="AR187" s="56"/>
    </row>
    <row r="188" spans="2:44" s="2" customFormat="1" ht="12.75">
      <c r="B188" s="3"/>
      <c r="C188" s="3"/>
      <c r="D188" s="3"/>
      <c r="AJ188" s="56"/>
      <c r="AK188" s="56"/>
      <c r="AL188" s="56"/>
      <c r="AM188" s="56"/>
      <c r="AN188" s="56"/>
      <c r="AO188" s="56"/>
      <c r="AP188" s="56"/>
      <c r="AQ188" s="56"/>
      <c r="AR188" s="56"/>
    </row>
    <row r="189" spans="2:44" s="2" customFormat="1" ht="12.75">
      <c r="B189" s="3"/>
      <c r="C189" s="3"/>
      <c r="D189" s="3"/>
      <c r="AJ189" s="56"/>
      <c r="AK189" s="56"/>
      <c r="AL189" s="56"/>
      <c r="AM189" s="56"/>
      <c r="AN189" s="56"/>
      <c r="AO189" s="56"/>
      <c r="AP189" s="56"/>
      <c r="AQ189" s="56"/>
      <c r="AR189" s="56"/>
    </row>
    <row r="190" spans="2:44" s="2" customFormat="1" ht="12.75">
      <c r="B190" s="3"/>
      <c r="C190" s="3"/>
      <c r="D190" s="3"/>
      <c r="AJ190" s="56"/>
      <c r="AK190" s="56"/>
      <c r="AL190" s="56"/>
      <c r="AM190" s="56"/>
      <c r="AN190" s="56"/>
      <c r="AO190" s="56"/>
      <c r="AP190" s="56"/>
      <c r="AQ190" s="56"/>
      <c r="AR190" s="56"/>
    </row>
    <row r="191" spans="2:44" s="2" customFormat="1" ht="12.75">
      <c r="B191" s="3"/>
      <c r="C191" s="3"/>
      <c r="D191" s="3"/>
      <c r="AJ191" s="56"/>
      <c r="AK191" s="56"/>
      <c r="AL191" s="56"/>
      <c r="AM191" s="56"/>
      <c r="AN191" s="56"/>
      <c r="AO191" s="56"/>
      <c r="AP191" s="56"/>
      <c r="AQ191" s="56"/>
      <c r="AR191" s="56"/>
    </row>
    <row r="192" spans="2:44" s="2" customFormat="1" ht="12.75">
      <c r="B192" s="3"/>
      <c r="C192" s="3"/>
      <c r="D192" s="3"/>
      <c r="AJ192" s="56"/>
      <c r="AK192" s="56"/>
      <c r="AL192" s="56"/>
      <c r="AM192" s="56"/>
      <c r="AN192" s="56"/>
      <c r="AO192" s="56"/>
      <c r="AP192" s="56"/>
      <c r="AQ192" s="56"/>
      <c r="AR192" s="56"/>
    </row>
    <row r="193" spans="2:44" s="2" customFormat="1" ht="12.75">
      <c r="B193" s="3"/>
      <c r="C193" s="3"/>
      <c r="D193" s="3"/>
      <c r="AJ193" s="56"/>
      <c r="AK193" s="56"/>
      <c r="AL193" s="56"/>
      <c r="AM193" s="56"/>
      <c r="AN193" s="56"/>
      <c r="AO193" s="56"/>
      <c r="AP193" s="56"/>
      <c r="AQ193" s="56"/>
      <c r="AR193" s="56"/>
    </row>
    <row r="194" spans="2:44" s="2" customFormat="1" ht="12.75">
      <c r="B194" s="3"/>
      <c r="C194" s="3"/>
      <c r="D194" s="3"/>
      <c r="AJ194" s="56"/>
      <c r="AK194" s="56"/>
      <c r="AL194" s="56"/>
      <c r="AM194" s="56"/>
      <c r="AN194" s="56"/>
      <c r="AO194" s="56"/>
      <c r="AP194" s="56"/>
      <c r="AQ194" s="56"/>
      <c r="AR194" s="56"/>
    </row>
  </sheetData>
  <mergeCells count="307"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J6:AL6"/>
    <mergeCell ref="AM6:AO6"/>
    <mergeCell ref="AP6:AR6"/>
    <mergeCell ref="C9:AS9"/>
    <mergeCell ref="C10:AS10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S14:AS16"/>
    <mergeCell ref="AT14:AT16"/>
    <mergeCell ref="A17:A19"/>
    <mergeCell ref="B17:B19"/>
    <mergeCell ref="C17:C19"/>
    <mergeCell ref="D17:D19"/>
    <mergeCell ref="AS17:AS19"/>
    <mergeCell ref="AT17:AT19"/>
    <mergeCell ref="A11:A13"/>
    <mergeCell ref="B11:B13"/>
    <mergeCell ref="C11:C13"/>
    <mergeCell ref="D11:D13"/>
    <mergeCell ref="A14:A16"/>
    <mergeCell ref="B14:B16"/>
    <mergeCell ref="C14:C16"/>
    <mergeCell ref="D14:D16"/>
    <mergeCell ref="AT32:AT34"/>
    <mergeCell ref="A25:A27"/>
    <mergeCell ref="B25:B27"/>
    <mergeCell ref="C25:C27"/>
    <mergeCell ref="D25:D27"/>
    <mergeCell ref="AS25:AS27"/>
    <mergeCell ref="AT25:AT27"/>
    <mergeCell ref="A22:A24"/>
    <mergeCell ref="B22:B24"/>
    <mergeCell ref="C22:C24"/>
    <mergeCell ref="D22:D24"/>
    <mergeCell ref="AS22:AS24"/>
    <mergeCell ref="AT22:AT24"/>
    <mergeCell ref="A35:A37"/>
    <mergeCell ref="B35:B37"/>
    <mergeCell ref="C35:C37"/>
    <mergeCell ref="AS35:AS37"/>
    <mergeCell ref="C38:AS38"/>
    <mergeCell ref="C39:AS39"/>
    <mergeCell ref="A32:A34"/>
    <mergeCell ref="B32:B34"/>
    <mergeCell ref="C32:C34"/>
    <mergeCell ref="D32:D34"/>
    <mergeCell ref="AS32:AS34"/>
    <mergeCell ref="I41:I43"/>
    <mergeCell ref="J41:J43"/>
    <mergeCell ref="K41:K43"/>
    <mergeCell ref="L41:L43"/>
    <mergeCell ref="A41:A43"/>
    <mergeCell ref="B41:B43"/>
    <mergeCell ref="C41:C43"/>
    <mergeCell ref="D41:D43"/>
    <mergeCell ref="E41:E43"/>
    <mergeCell ref="F41:F43"/>
    <mergeCell ref="AT41:AT43"/>
    <mergeCell ref="AU41:AU43"/>
    <mergeCell ref="A44:A46"/>
    <mergeCell ref="B44:B46"/>
    <mergeCell ref="C44:C46"/>
    <mergeCell ref="D44:D46"/>
    <mergeCell ref="E44:E46"/>
    <mergeCell ref="AK41:AK43"/>
    <mergeCell ref="AL41:AL43"/>
    <mergeCell ref="AM41:AM43"/>
    <mergeCell ref="AN41:AN43"/>
    <mergeCell ref="AO41:AO43"/>
    <mergeCell ref="AP41:AP43"/>
    <mergeCell ref="AE41:AE43"/>
    <mergeCell ref="AF41:AF43"/>
    <mergeCell ref="AG41:AG43"/>
    <mergeCell ref="AH41:AH43"/>
    <mergeCell ref="AI41:AI43"/>
    <mergeCell ref="AJ41:AJ43"/>
    <mergeCell ref="Y41:Y43"/>
    <mergeCell ref="Z41:Z43"/>
    <mergeCell ref="AA41:AA43"/>
    <mergeCell ref="AB41:AB43"/>
    <mergeCell ref="AC41:AC43"/>
    <mergeCell ref="F44:F46"/>
    <mergeCell ref="G44:G46"/>
    <mergeCell ref="H44:H46"/>
    <mergeCell ref="I44:I46"/>
    <mergeCell ref="J44:J46"/>
    <mergeCell ref="K44:K46"/>
    <mergeCell ref="AQ41:AQ43"/>
    <mergeCell ref="AR41:AR43"/>
    <mergeCell ref="AS41:AS43"/>
    <mergeCell ref="AD41:AD43"/>
    <mergeCell ref="S41:S43"/>
    <mergeCell ref="T41:T43"/>
    <mergeCell ref="U41:U43"/>
    <mergeCell ref="V41:V43"/>
    <mergeCell ref="W41:W43"/>
    <mergeCell ref="X41:X43"/>
    <mergeCell ref="M41:M43"/>
    <mergeCell ref="N41:N43"/>
    <mergeCell ref="O41:O43"/>
    <mergeCell ref="P41:P43"/>
    <mergeCell ref="Q41:Q43"/>
    <mergeCell ref="R41:R43"/>
    <mergeCell ref="G41:G43"/>
    <mergeCell ref="H41:H43"/>
    <mergeCell ref="R44:R46"/>
    <mergeCell ref="S44:S46"/>
    <mergeCell ref="T44:T46"/>
    <mergeCell ref="U44:U46"/>
    <mergeCell ref="V44:V46"/>
    <mergeCell ref="W44:W46"/>
    <mergeCell ref="L44:L46"/>
    <mergeCell ref="M44:M46"/>
    <mergeCell ref="N44:N46"/>
    <mergeCell ref="O44:O46"/>
    <mergeCell ref="P44:P46"/>
    <mergeCell ref="Q44:Q46"/>
    <mergeCell ref="AD44:AD46"/>
    <mergeCell ref="AE44:AE46"/>
    <mergeCell ref="AF44:AF46"/>
    <mergeCell ref="AG44:AG46"/>
    <mergeCell ref="AH44:AH46"/>
    <mergeCell ref="AI44:AI46"/>
    <mergeCell ref="X44:X46"/>
    <mergeCell ref="Y44:Y46"/>
    <mergeCell ref="Z44:Z46"/>
    <mergeCell ref="AA44:AA46"/>
    <mergeCell ref="AB44:AB46"/>
    <mergeCell ref="AC44:AC46"/>
    <mergeCell ref="AP44:AP46"/>
    <mergeCell ref="AQ44:AQ46"/>
    <mergeCell ref="AR44:AR46"/>
    <mergeCell ref="AS44:AS46"/>
    <mergeCell ref="AT44:AT46"/>
    <mergeCell ref="AU44:AU46"/>
    <mergeCell ref="AJ44:AJ46"/>
    <mergeCell ref="AK44:AK46"/>
    <mergeCell ref="AL44:AL46"/>
    <mergeCell ref="AM44:AM46"/>
    <mergeCell ref="AN44:AN46"/>
    <mergeCell ref="AO44:AO46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F47:F49"/>
    <mergeCell ref="AT47:AT49"/>
    <mergeCell ref="AU47:AU49"/>
    <mergeCell ref="A50:A52"/>
    <mergeCell ref="B50:B52"/>
    <mergeCell ref="C50:C52"/>
    <mergeCell ref="D50:D52"/>
    <mergeCell ref="E50:E52"/>
    <mergeCell ref="AK47:AK49"/>
    <mergeCell ref="AL47:AL49"/>
    <mergeCell ref="AM47:AM49"/>
    <mergeCell ref="AN47:AN49"/>
    <mergeCell ref="AO47:AO49"/>
    <mergeCell ref="AP47:AP49"/>
    <mergeCell ref="AE47:AE49"/>
    <mergeCell ref="AF47:AF49"/>
    <mergeCell ref="AG47:AG49"/>
    <mergeCell ref="AH47:AH49"/>
    <mergeCell ref="AI47:AI49"/>
    <mergeCell ref="AJ47:AJ49"/>
    <mergeCell ref="Y47:Y49"/>
    <mergeCell ref="Z47:Z49"/>
    <mergeCell ref="AA47:AA49"/>
    <mergeCell ref="AB47:AB49"/>
    <mergeCell ref="AC47:AC49"/>
    <mergeCell ref="F50:F52"/>
    <mergeCell ref="G50:G52"/>
    <mergeCell ref="H50:H52"/>
    <mergeCell ref="I50:I52"/>
    <mergeCell ref="J50:J52"/>
    <mergeCell ref="K50:K52"/>
    <mergeCell ref="AQ47:AQ49"/>
    <mergeCell ref="AR47:AR49"/>
    <mergeCell ref="AS47:AS49"/>
    <mergeCell ref="AD47:AD49"/>
    <mergeCell ref="S47:S49"/>
    <mergeCell ref="T47:T49"/>
    <mergeCell ref="U47:U49"/>
    <mergeCell ref="V47:V49"/>
    <mergeCell ref="W47:W49"/>
    <mergeCell ref="X47:X49"/>
    <mergeCell ref="M47:M49"/>
    <mergeCell ref="N47:N49"/>
    <mergeCell ref="O47:O49"/>
    <mergeCell ref="P47:P49"/>
    <mergeCell ref="Q47:Q49"/>
    <mergeCell ref="R47:R49"/>
    <mergeCell ref="G47:G49"/>
    <mergeCell ref="H47:H49"/>
    <mergeCell ref="U50:U52"/>
    <mergeCell ref="V50:V52"/>
    <mergeCell ref="W50:W52"/>
    <mergeCell ref="L50:L52"/>
    <mergeCell ref="M50:M52"/>
    <mergeCell ref="N50:N52"/>
    <mergeCell ref="O50:O52"/>
    <mergeCell ref="P50:P52"/>
    <mergeCell ref="Q50:Q52"/>
    <mergeCell ref="AS50:AS52"/>
    <mergeCell ref="AT50:AT52"/>
    <mergeCell ref="AU50:AU52"/>
    <mergeCell ref="AJ50:AJ52"/>
    <mergeCell ref="AK50:AK52"/>
    <mergeCell ref="AL50:AL52"/>
    <mergeCell ref="AM50:AM52"/>
    <mergeCell ref="AN50:AN52"/>
    <mergeCell ref="AO50:AO52"/>
    <mergeCell ref="A53:A55"/>
    <mergeCell ref="B53:B55"/>
    <mergeCell ref="C53:C55"/>
    <mergeCell ref="D53:D55"/>
    <mergeCell ref="E53:E55"/>
    <mergeCell ref="F53:F55"/>
    <mergeCell ref="AP50:AP52"/>
    <mergeCell ref="AQ50:AQ52"/>
    <mergeCell ref="AR50:AR52"/>
    <mergeCell ref="AD50:AD52"/>
    <mergeCell ref="AE50:AE52"/>
    <mergeCell ref="AF50:AF52"/>
    <mergeCell ref="AG50:AG52"/>
    <mergeCell ref="AH50:AH52"/>
    <mergeCell ref="AI50:AI52"/>
    <mergeCell ref="X50:X52"/>
    <mergeCell ref="Y50:Y52"/>
    <mergeCell ref="Z50:Z52"/>
    <mergeCell ref="AA50:AA52"/>
    <mergeCell ref="AB50:AB52"/>
    <mergeCell ref="AC50:AC52"/>
    <mergeCell ref="R50:R52"/>
    <mergeCell ref="S50:S52"/>
    <mergeCell ref="T50:T52"/>
    <mergeCell ref="M53:M55"/>
    <mergeCell ref="N53:N55"/>
    <mergeCell ref="O53:O55"/>
    <mergeCell ref="P53:P55"/>
    <mergeCell ref="Q53:Q55"/>
    <mergeCell ref="R53:R55"/>
    <mergeCell ref="G53:G55"/>
    <mergeCell ref="H53:H55"/>
    <mergeCell ref="I53:I55"/>
    <mergeCell ref="J53:J55"/>
    <mergeCell ref="K53:K55"/>
    <mergeCell ref="L53:L55"/>
    <mergeCell ref="Z53:Z55"/>
    <mergeCell ref="AA53:AA55"/>
    <mergeCell ref="AB53:AB55"/>
    <mergeCell ref="AC53:AC55"/>
    <mergeCell ref="AD53:AD55"/>
    <mergeCell ref="S53:S55"/>
    <mergeCell ref="T53:T55"/>
    <mergeCell ref="U53:U55"/>
    <mergeCell ref="V53:V55"/>
    <mergeCell ref="W53:W55"/>
    <mergeCell ref="X53:X55"/>
    <mergeCell ref="AT56:AT58"/>
    <mergeCell ref="AQ53:AQ55"/>
    <mergeCell ref="AR53:AR55"/>
    <mergeCell ref="AS53:AS55"/>
    <mergeCell ref="AT53:AT55"/>
    <mergeCell ref="AU53:AU55"/>
    <mergeCell ref="A56:A58"/>
    <mergeCell ref="B56:B58"/>
    <mergeCell ref="C56:C58"/>
    <mergeCell ref="D56:D58"/>
    <mergeCell ref="AS56:AS58"/>
    <mergeCell ref="AK53:AK55"/>
    <mergeCell ref="AL53:AL55"/>
    <mergeCell ref="AM53:AM55"/>
    <mergeCell ref="AN53:AN55"/>
    <mergeCell ref="AO53:AO55"/>
    <mergeCell ref="AP53:AP55"/>
    <mergeCell ref="AE53:AE55"/>
    <mergeCell ref="AF53:AF55"/>
    <mergeCell ref="AG53:AG55"/>
    <mergeCell ref="AH53:AH55"/>
    <mergeCell ref="AI53:AI55"/>
    <mergeCell ref="AJ53:AJ55"/>
    <mergeCell ref="Y53:Y55"/>
  </mergeCells>
  <pageMargins left="0.59055118110236227" right="0" top="0" bottom="0" header="0.31496062992125984" footer="0.31496062992125984"/>
  <pageSetup paperSize="8" scale="50" fitToWidth="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9"/>
  <sheetViews>
    <sheetView tabSelected="1" view="pageBreakPreview" zoomScale="55" zoomScaleNormal="70" zoomScaleSheetLayoutView="5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J18" sqref="J18"/>
    </sheetView>
  </sheetViews>
  <sheetFormatPr defaultRowHeight="15"/>
  <cols>
    <col min="1" max="1" width="8" customWidth="1"/>
    <col min="2" max="2" width="56.7109375" customWidth="1"/>
    <col min="3" max="3" width="24" customWidth="1"/>
    <col min="4" max="4" width="9.140625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0.140625" customWidth="1"/>
    <col min="13" max="13" width="9.5703125" customWidth="1"/>
    <col min="14" max="14" width="9.7109375" customWidth="1"/>
    <col min="15" max="15" width="10" customWidth="1"/>
    <col min="16" max="16" width="8.7109375" customWidth="1"/>
    <col min="17" max="17" width="9.5703125" customWidth="1"/>
    <col min="18" max="18" width="10" customWidth="1"/>
    <col min="19" max="19" width="10.28515625" customWidth="1"/>
    <col min="20" max="20" width="9.5703125" customWidth="1"/>
    <col min="21" max="22" width="11.28515625" customWidth="1"/>
    <col min="23" max="23" width="10.42578125" customWidth="1"/>
    <col min="24" max="24" width="11" customWidth="1"/>
    <col min="25" max="25" width="10.7109375" customWidth="1"/>
    <col min="26" max="26" width="9.42578125" customWidth="1"/>
    <col min="27" max="27" width="10.42578125" customWidth="1"/>
    <col min="28" max="28" width="10.7109375" customWidth="1"/>
    <col min="29" max="29" width="10.5703125" customWidth="1"/>
    <col min="30" max="30" width="10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58" customWidth="1"/>
    <col min="37" max="37" width="11" style="58" customWidth="1"/>
    <col min="38" max="38" width="12" style="58" customWidth="1"/>
    <col min="39" max="39" width="10.28515625" style="58" customWidth="1"/>
    <col min="40" max="40" width="10.42578125" style="58" customWidth="1"/>
    <col min="41" max="41" width="10.7109375" style="58" customWidth="1"/>
    <col min="42" max="42" width="10.42578125" style="58" customWidth="1"/>
    <col min="43" max="43" width="10.5703125" style="58" customWidth="1"/>
    <col min="44" max="44" width="11.28515625" style="58" customWidth="1"/>
    <col min="45" max="45" width="72.140625" customWidth="1"/>
    <col min="46" max="46" width="29.5703125" customWidth="1"/>
  </cols>
  <sheetData>
    <row r="1" spans="1:46" ht="15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51"/>
      <c r="AK1" s="51"/>
      <c r="AL1" s="52"/>
      <c r="AM1" s="52"/>
      <c r="AN1" s="52"/>
      <c r="AO1" s="51"/>
      <c r="AP1" s="51"/>
      <c r="AQ1" s="51"/>
      <c r="AR1" s="51"/>
      <c r="AS1" s="11"/>
      <c r="AT1" s="11"/>
    </row>
    <row r="2" spans="1:46" ht="15.75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2"/>
      <c r="N2" s="12"/>
      <c r="O2" s="12"/>
      <c r="P2" s="12"/>
      <c r="Q2" s="11"/>
      <c r="R2" s="12"/>
      <c r="S2" s="11"/>
      <c r="T2" s="11"/>
      <c r="U2" s="12"/>
      <c r="V2" s="12"/>
      <c r="W2" s="12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1"/>
      <c r="AJ2" s="52"/>
      <c r="AK2" s="52"/>
      <c r="AL2" s="52"/>
      <c r="AM2" s="52"/>
      <c r="AN2" s="52"/>
      <c r="AO2" s="52"/>
      <c r="AP2" s="52"/>
      <c r="AQ2" s="51"/>
      <c r="AR2" s="51"/>
      <c r="AS2" s="11"/>
      <c r="AT2" s="11"/>
    </row>
    <row r="3" spans="1:46" ht="15.75">
      <c r="A3" s="206" t="s">
        <v>105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52"/>
      <c r="AK3" s="52"/>
      <c r="AL3" s="52"/>
      <c r="AM3" s="52"/>
      <c r="AN3" s="52"/>
      <c r="AO3" s="52"/>
      <c r="AP3" s="52"/>
      <c r="AQ3" s="52"/>
      <c r="AR3" s="51"/>
      <c r="AS3" s="11"/>
      <c r="AT3" s="11"/>
    </row>
    <row r="4" spans="1:4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1"/>
      <c r="R4" s="12"/>
      <c r="S4" s="11"/>
      <c r="T4" s="11"/>
      <c r="U4" s="12"/>
      <c r="V4" s="12"/>
      <c r="W4" s="11"/>
      <c r="X4" s="11"/>
      <c r="Y4" s="12"/>
      <c r="Z4" s="11"/>
      <c r="AA4" s="12"/>
      <c r="AB4" s="12"/>
      <c r="AC4" s="12"/>
      <c r="AD4" s="11"/>
      <c r="AE4" s="12"/>
      <c r="AF4" s="12"/>
      <c r="AG4" s="12"/>
      <c r="AH4" s="11"/>
      <c r="AI4" s="11"/>
      <c r="AJ4" s="52"/>
      <c r="AK4" s="52"/>
      <c r="AL4" s="52"/>
      <c r="AM4" s="52"/>
      <c r="AN4" s="52"/>
      <c r="AO4" s="52"/>
      <c r="AP4" s="51"/>
      <c r="AQ4" s="51"/>
      <c r="AR4" s="51"/>
      <c r="AS4" s="11"/>
      <c r="AT4" s="11"/>
    </row>
    <row r="5" spans="1:46" ht="32.25" customHeight="1">
      <c r="A5" s="205" t="s">
        <v>2</v>
      </c>
      <c r="B5" s="205" t="s">
        <v>3</v>
      </c>
      <c r="C5" s="205" t="s">
        <v>4</v>
      </c>
      <c r="D5" s="205" t="s">
        <v>5</v>
      </c>
      <c r="E5" s="205" t="s">
        <v>6</v>
      </c>
      <c r="F5" s="207" t="s">
        <v>7</v>
      </c>
      <c r="G5" s="207"/>
      <c r="H5" s="207"/>
      <c r="I5" s="205" t="s">
        <v>11</v>
      </c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4" t="s">
        <v>24</v>
      </c>
      <c r="AT5" s="205" t="s">
        <v>25</v>
      </c>
    </row>
    <row r="6" spans="1:46">
      <c r="A6" s="205"/>
      <c r="B6" s="205"/>
      <c r="C6" s="205"/>
      <c r="D6" s="205"/>
      <c r="E6" s="205"/>
      <c r="F6" s="207"/>
      <c r="G6" s="207"/>
      <c r="H6" s="207"/>
      <c r="I6" s="205" t="s">
        <v>12</v>
      </c>
      <c r="J6" s="205"/>
      <c r="K6" s="205"/>
      <c r="L6" s="205" t="s">
        <v>13</v>
      </c>
      <c r="M6" s="205"/>
      <c r="N6" s="205"/>
      <c r="O6" s="205" t="s">
        <v>14</v>
      </c>
      <c r="P6" s="205"/>
      <c r="Q6" s="205"/>
      <c r="R6" s="205" t="s">
        <v>15</v>
      </c>
      <c r="S6" s="205"/>
      <c r="T6" s="205"/>
      <c r="U6" s="205" t="s">
        <v>16</v>
      </c>
      <c r="V6" s="205"/>
      <c r="W6" s="205"/>
      <c r="X6" s="205" t="s">
        <v>17</v>
      </c>
      <c r="Y6" s="205"/>
      <c r="Z6" s="205"/>
      <c r="AA6" s="205" t="s">
        <v>18</v>
      </c>
      <c r="AB6" s="205"/>
      <c r="AC6" s="205"/>
      <c r="AD6" s="205" t="s">
        <v>19</v>
      </c>
      <c r="AE6" s="205"/>
      <c r="AF6" s="205"/>
      <c r="AG6" s="205" t="s">
        <v>20</v>
      </c>
      <c r="AH6" s="205"/>
      <c r="AI6" s="205"/>
      <c r="AJ6" s="208" t="s">
        <v>21</v>
      </c>
      <c r="AK6" s="208"/>
      <c r="AL6" s="208"/>
      <c r="AM6" s="208" t="s">
        <v>22</v>
      </c>
      <c r="AN6" s="208"/>
      <c r="AO6" s="208"/>
      <c r="AP6" s="208" t="s">
        <v>23</v>
      </c>
      <c r="AQ6" s="208"/>
      <c r="AR6" s="208"/>
      <c r="AS6" s="204"/>
      <c r="AT6" s="205"/>
    </row>
    <row r="7" spans="1:46" ht="30" customHeight="1">
      <c r="A7" s="205"/>
      <c r="B7" s="205"/>
      <c r="C7" s="205"/>
      <c r="D7" s="205"/>
      <c r="E7" s="205"/>
      <c r="F7" s="90" t="s">
        <v>8</v>
      </c>
      <c r="G7" s="90" t="s">
        <v>9</v>
      </c>
      <c r="H7" s="15" t="s">
        <v>10</v>
      </c>
      <c r="I7" s="13" t="s">
        <v>8</v>
      </c>
      <c r="J7" s="13" t="s">
        <v>9</v>
      </c>
      <c r="K7" s="14" t="s">
        <v>10</v>
      </c>
      <c r="L7" s="13" t="s">
        <v>8</v>
      </c>
      <c r="M7" s="13" t="s">
        <v>9</v>
      </c>
      <c r="N7" s="14" t="s">
        <v>10</v>
      </c>
      <c r="O7" s="13" t="s">
        <v>8</v>
      </c>
      <c r="P7" s="13" t="s">
        <v>9</v>
      </c>
      <c r="Q7" s="14" t="s">
        <v>10</v>
      </c>
      <c r="R7" s="13" t="s">
        <v>8</v>
      </c>
      <c r="S7" s="13" t="s">
        <v>9</v>
      </c>
      <c r="T7" s="14" t="s">
        <v>10</v>
      </c>
      <c r="U7" s="13" t="s">
        <v>8</v>
      </c>
      <c r="V7" s="13" t="s">
        <v>9</v>
      </c>
      <c r="W7" s="14" t="s">
        <v>10</v>
      </c>
      <c r="X7" s="13" t="s">
        <v>8</v>
      </c>
      <c r="Y7" s="13" t="s">
        <v>9</v>
      </c>
      <c r="Z7" s="14" t="s">
        <v>10</v>
      </c>
      <c r="AA7" s="13" t="s">
        <v>8</v>
      </c>
      <c r="AB7" s="13" t="s">
        <v>9</v>
      </c>
      <c r="AC7" s="14" t="s">
        <v>10</v>
      </c>
      <c r="AD7" s="13" t="s">
        <v>8</v>
      </c>
      <c r="AE7" s="13" t="s">
        <v>9</v>
      </c>
      <c r="AF7" s="14" t="s">
        <v>10</v>
      </c>
      <c r="AG7" s="13" t="s">
        <v>8</v>
      </c>
      <c r="AH7" s="13" t="s">
        <v>9</v>
      </c>
      <c r="AI7" s="14" t="s">
        <v>10</v>
      </c>
      <c r="AJ7" s="53" t="s">
        <v>8</v>
      </c>
      <c r="AK7" s="53" t="s">
        <v>9</v>
      </c>
      <c r="AL7" s="54" t="s">
        <v>10</v>
      </c>
      <c r="AM7" s="53" t="s">
        <v>8</v>
      </c>
      <c r="AN7" s="53" t="s">
        <v>9</v>
      </c>
      <c r="AO7" s="54" t="s">
        <v>10</v>
      </c>
      <c r="AP7" s="53" t="s">
        <v>8</v>
      </c>
      <c r="AQ7" s="53" t="s">
        <v>9</v>
      </c>
      <c r="AR7" s="54" t="s">
        <v>10</v>
      </c>
      <c r="AS7" s="204"/>
      <c r="AT7" s="205"/>
    </row>
    <row r="8" spans="1:46" s="1" customFormat="1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90">
        <v>6</v>
      </c>
      <c r="G8" s="90">
        <v>7</v>
      </c>
      <c r="H8" s="15" t="s">
        <v>26</v>
      </c>
      <c r="I8" s="89">
        <v>9</v>
      </c>
      <c r="J8" s="89">
        <v>10</v>
      </c>
      <c r="K8" s="89">
        <v>11</v>
      </c>
      <c r="L8" s="89">
        <v>12</v>
      </c>
      <c r="M8" s="89">
        <v>13</v>
      </c>
      <c r="N8" s="89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55">
        <v>36</v>
      </c>
      <c r="AK8" s="55">
        <v>37</v>
      </c>
      <c r="AL8" s="55">
        <v>38</v>
      </c>
      <c r="AM8" s="55">
        <v>39</v>
      </c>
      <c r="AN8" s="55">
        <v>40</v>
      </c>
      <c r="AO8" s="55">
        <v>41</v>
      </c>
      <c r="AP8" s="55">
        <v>42</v>
      </c>
      <c r="AQ8" s="55">
        <v>43</v>
      </c>
      <c r="AR8" s="55">
        <v>44</v>
      </c>
      <c r="AS8" s="16">
        <v>45</v>
      </c>
      <c r="AT8" s="16">
        <v>46</v>
      </c>
    </row>
    <row r="9" spans="1:46" s="1" customFormat="1" ht="28.5" customHeight="1">
      <c r="A9" s="17">
        <v>1</v>
      </c>
      <c r="B9" s="29" t="s">
        <v>90</v>
      </c>
      <c r="C9" s="186" t="s">
        <v>89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3"/>
    </row>
    <row r="10" spans="1:46" s="1" customFormat="1" ht="28.5" customHeight="1">
      <c r="A10" s="17" t="s">
        <v>69</v>
      </c>
      <c r="B10" s="29" t="s">
        <v>88</v>
      </c>
      <c r="C10" s="186" t="s">
        <v>85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/>
      <c r="AT10" s="18"/>
    </row>
    <row r="11" spans="1:46" s="63" customFormat="1" ht="31.5" customHeight="1">
      <c r="A11" s="80" t="s">
        <v>70</v>
      </c>
      <c r="B11" s="209" t="s">
        <v>51</v>
      </c>
      <c r="C11" s="82"/>
      <c r="D11" s="201"/>
      <c r="E11" s="20" t="s">
        <v>31</v>
      </c>
      <c r="F11" s="30">
        <f>F12+F13+F14</f>
        <v>208708.02</v>
      </c>
      <c r="G11" s="30">
        <f>G12+G13+G14+G15</f>
        <v>210547.01</v>
      </c>
      <c r="H11" s="30">
        <f>G11/F11*100</f>
        <v>100.88113049033767</v>
      </c>
      <c r="I11" s="31">
        <f>I12+I13+I14</f>
        <v>3764.13</v>
      </c>
      <c r="J11" s="31">
        <f>J12+J13</f>
        <v>3764.13</v>
      </c>
      <c r="K11" s="31">
        <f>J11/I11*100</f>
        <v>100</v>
      </c>
      <c r="L11" s="31">
        <f>L12+L13+L14</f>
        <v>10445.469999999999</v>
      </c>
      <c r="M11" s="31">
        <f>M12+M13</f>
        <v>9352.1</v>
      </c>
      <c r="N11" s="31">
        <f>M11/L11*100</f>
        <v>89.532591640203847</v>
      </c>
      <c r="O11" s="31">
        <f>O12+O13+O14</f>
        <v>10289.25</v>
      </c>
      <c r="P11" s="31">
        <f>P12+P13</f>
        <v>8978.93</v>
      </c>
      <c r="Q11" s="31">
        <f>P11/O11*100</f>
        <v>87.265155380615695</v>
      </c>
      <c r="R11" s="31">
        <f>R12+R13+R14</f>
        <v>27369.1</v>
      </c>
      <c r="S11" s="31">
        <f>S12+S13+S14+S15</f>
        <v>11276.2</v>
      </c>
      <c r="T11" s="31">
        <f>S11/R11*100</f>
        <v>41.20047791122105</v>
      </c>
      <c r="U11" s="31">
        <f>U12+U13+U14</f>
        <v>33844.270000000004</v>
      </c>
      <c r="V11" s="31">
        <f>V12+V13+V14</f>
        <v>29875.7</v>
      </c>
      <c r="W11" s="31">
        <f>V11/U11*100</f>
        <v>88.274026888451132</v>
      </c>
      <c r="X11" s="31">
        <f>X12+X13+X14</f>
        <v>26493.200000000001</v>
      </c>
      <c r="Y11" s="31">
        <f>Y12+Y13+Y14</f>
        <v>32808.699999999997</v>
      </c>
      <c r="Z11" s="31">
        <f>Y11/X11*100</f>
        <v>123.83819244183411</v>
      </c>
      <c r="AA11" s="31">
        <f>AA12+AA13+AA14</f>
        <v>25838.2</v>
      </c>
      <c r="AB11" s="31">
        <f>AB12+AB13+AB14</f>
        <v>30945.54</v>
      </c>
      <c r="AC11" s="31">
        <f>AB11/AA11*100</f>
        <v>119.76662461007346</v>
      </c>
      <c r="AD11" s="31">
        <f>AD12+AD13+AD14</f>
        <v>18028.5</v>
      </c>
      <c r="AE11" s="31">
        <f>AE12+AE13+AE14</f>
        <v>4696.2999999999993</v>
      </c>
      <c r="AF11" s="31">
        <f>AE11/AD11*100</f>
        <v>26.049310813434278</v>
      </c>
      <c r="AG11" s="31">
        <f>AG12+AG13+AG14</f>
        <v>16373.7</v>
      </c>
      <c r="AH11" s="31">
        <f>AH12+AH13+AH14</f>
        <v>18640.199999999997</v>
      </c>
      <c r="AI11" s="31">
        <f>AH11/AG11*100</f>
        <v>113.84232030634492</v>
      </c>
      <c r="AJ11" s="31">
        <f>AJ12+AJ13+AJ14</f>
        <v>9514.1</v>
      </c>
      <c r="AK11" s="31">
        <f>AK12+AK13+AK14</f>
        <v>7223.7000000000007</v>
      </c>
      <c r="AL11" s="31">
        <f>AK11/AJ11*100</f>
        <v>75.926256818826801</v>
      </c>
      <c r="AM11" s="31">
        <f>AM12+AM13+AM14</f>
        <v>9933.7000000000007</v>
      </c>
      <c r="AN11" s="31">
        <f>AN12+AN13+AN14</f>
        <v>28934.410000000003</v>
      </c>
      <c r="AO11" s="31">
        <f>AN11/AM11*100</f>
        <v>291.27525494025389</v>
      </c>
      <c r="AP11" s="31">
        <f>AP12+AP13+AP14</f>
        <v>16814.400000000001</v>
      </c>
      <c r="AQ11" s="31">
        <f>AQ12+AQ13+AQ14</f>
        <v>22609.8</v>
      </c>
      <c r="AR11" s="31">
        <f>AQ11/AP11*100</f>
        <v>134.46688552669139</v>
      </c>
      <c r="AS11" s="22"/>
      <c r="AT11" s="22"/>
    </row>
    <row r="12" spans="1:46" s="63" customFormat="1" ht="47.25" customHeight="1">
      <c r="A12" s="81"/>
      <c r="B12" s="210"/>
      <c r="C12" s="83"/>
      <c r="D12" s="212"/>
      <c r="E12" s="21" t="s">
        <v>205</v>
      </c>
      <c r="F12" s="32">
        <f t="shared" ref="F12:G15" si="0">I12+L12+O12+R12+U12+X12+AA12+AD12+AG12+AJ12+AM12+AP12</f>
        <v>24761.100000000002</v>
      </c>
      <c r="G12" s="32">
        <f t="shared" si="0"/>
        <v>24760.91</v>
      </c>
      <c r="H12" s="30">
        <f>G12/F12*100</f>
        <v>99.99923266736937</v>
      </c>
      <c r="I12" s="31">
        <f>I17+I20+I24+I27+I33+I37</f>
        <v>0</v>
      </c>
      <c r="J12" s="31">
        <f>J17+J20+J24+J27+J33+J37</f>
        <v>0</v>
      </c>
      <c r="K12" s="31">
        <v>0</v>
      </c>
      <c r="L12" s="31">
        <f>L17+L20+L24+L27+L33+L37</f>
        <v>1642.85</v>
      </c>
      <c r="M12" s="31">
        <f>M17+M20+M24+M27+M33+M37</f>
        <v>310</v>
      </c>
      <c r="N12" s="31">
        <f>M12/L12*100</f>
        <v>18.869647259335913</v>
      </c>
      <c r="O12" s="31">
        <f>O17+O20+O24+O27+O33+O37</f>
        <v>1642.85</v>
      </c>
      <c r="P12" s="31">
        <f>P17+P20+P24+P27+P33+P37</f>
        <v>546.6</v>
      </c>
      <c r="Q12" s="31">
        <f>P12/O12*100</f>
        <v>33.271449006300031</v>
      </c>
      <c r="R12" s="31">
        <f>R17+R20+R24+R27+R33+R37</f>
        <v>1218.5</v>
      </c>
      <c r="S12" s="31">
        <f>S17+S20+S24+S27+S33+S37</f>
        <v>1473.1</v>
      </c>
      <c r="T12" s="31">
        <f>S12/R12*100</f>
        <v>120.89454247025031</v>
      </c>
      <c r="U12" s="31">
        <f>U17+U20+U24+U27+U33+U37</f>
        <v>2163.8000000000002</v>
      </c>
      <c r="V12" s="31">
        <f>V17+V20+V24+V27+V33+V37</f>
        <v>1499.7</v>
      </c>
      <c r="W12" s="31">
        <f>V12/U12*100</f>
        <v>69.308623717533962</v>
      </c>
      <c r="X12" s="31">
        <f>X17+X20+X24+X27+X33+X37</f>
        <v>850</v>
      </c>
      <c r="Y12" s="31">
        <f>Y17+Y20+Y24+Y27+Y33+Y37</f>
        <v>2141.8000000000002</v>
      </c>
      <c r="Z12" s="31">
        <f>Y12/X12*100</f>
        <v>251.97647058823534</v>
      </c>
      <c r="AA12" s="31">
        <f>AA17+AA20+AA24+AA27+AA33+AA37</f>
        <v>2173</v>
      </c>
      <c r="AB12" s="31">
        <f>AB17+AB20+AB24+AB27+AB33+AB37</f>
        <v>1012.3</v>
      </c>
      <c r="AC12" s="31">
        <f>AB12/AA12*100</f>
        <v>46.58536585365853</v>
      </c>
      <c r="AD12" s="31">
        <f>AD17+AD20+AD24+AD27+AD33+AD37</f>
        <v>417.2</v>
      </c>
      <c r="AE12" s="31">
        <f>AE17+AE20+AE24+AE27+AE33+AE37</f>
        <v>517.4</v>
      </c>
      <c r="AF12" s="31">
        <f>AE12/AD12*100</f>
        <v>124.01725790987537</v>
      </c>
      <c r="AG12" s="31">
        <f>AG17+AG20+AG24+AG27+AG33+AG37</f>
        <v>5761.2</v>
      </c>
      <c r="AH12" s="31">
        <f>AH17+AH20+AH24+AH27+AH33+AH37</f>
        <v>7428.3</v>
      </c>
      <c r="AI12" s="31">
        <f>AH12/AG12*100</f>
        <v>128.93667985836285</v>
      </c>
      <c r="AJ12" s="31">
        <f>AJ17+AJ20+AJ24+AJ27+AJ33+AJ37</f>
        <v>391.4</v>
      </c>
      <c r="AK12" s="31">
        <f>AK17+AK20+AK24+AK27+AK33+AK37</f>
        <v>1290.9000000000001</v>
      </c>
      <c r="AL12" s="48">
        <f>AK12/AJ12*100</f>
        <v>329.81604496678597</v>
      </c>
      <c r="AM12" s="31">
        <f>AM17+AM20+AM24+AM27+AM33+AM37</f>
        <v>2701.3</v>
      </c>
      <c r="AN12" s="31">
        <f>AN17+AN20+AN24+AN27+AN33+AN37</f>
        <v>2721.81</v>
      </c>
      <c r="AO12" s="48">
        <f>AN12/AM12*100</f>
        <v>100.75926405804611</v>
      </c>
      <c r="AP12" s="31">
        <f>AP24+AP27</f>
        <v>5799</v>
      </c>
      <c r="AQ12" s="31">
        <f>AQ17+AQ20+AQ24+AQ27+AQ33+AQ37</f>
        <v>5819</v>
      </c>
      <c r="AR12" s="48">
        <f>AQ12/AP12*100</f>
        <v>100.34488704949129</v>
      </c>
      <c r="AS12" s="22"/>
      <c r="AT12" s="22"/>
    </row>
    <row r="13" spans="1:46" s="63" customFormat="1" ht="54.75" customHeight="1">
      <c r="A13" s="214"/>
      <c r="B13" s="210"/>
      <c r="C13" s="83"/>
      <c r="D13" s="212"/>
      <c r="E13" s="21" t="s">
        <v>204</v>
      </c>
      <c r="F13" s="32">
        <f>I13+L13+O13+R13+U13+X13+AA13+AD13+AG13+AJ13+AM13+AP13</f>
        <v>98946.919999999984</v>
      </c>
      <c r="G13" s="32">
        <f>J13+M13+P13+S13+V13+Y13+AB13+AE13+AH13+AK13+AN13+AQ13</f>
        <v>98946.9</v>
      </c>
      <c r="H13" s="30">
        <f>G13/F13*100</f>
        <v>99.999979787142451</v>
      </c>
      <c r="I13" s="31">
        <f>I18+I21+I25+I28+I34</f>
        <v>3764.13</v>
      </c>
      <c r="J13" s="31">
        <f>J18+J21+J25+J28+J34</f>
        <v>3764.13</v>
      </c>
      <c r="K13" s="31">
        <f>J13/I13*100</f>
        <v>100</v>
      </c>
      <c r="L13" s="31">
        <f>L18+L21+L25+L28+L34</f>
        <v>8802.619999999999</v>
      </c>
      <c r="M13" s="31">
        <f>M18+M21+M25+M28+M34</f>
        <v>9042.1</v>
      </c>
      <c r="N13" s="31">
        <f>M13/L13*100</f>
        <v>102.72055365334414</v>
      </c>
      <c r="O13" s="31">
        <f>O18+O21+O25+O28+O34</f>
        <v>8646.4</v>
      </c>
      <c r="P13" s="31">
        <f>P18+P21+P25+P28+P34</f>
        <v>8432.33</v>
      </c>
      <c r="Q13" s="31">
        <f>P13/O13*100</f>
        <v>97.52417190969652</v>
      </c>
      <c r="R13" s="31">
        <f>R18+R21+R25+R28+R34</f>
        <v>9650.5999999999985</v>
      </c>
      <c r="S13" s="31">
        <f>S18+S21+S25+S28+S34</f>
        <v>9405.2000000000007</v>
      </c>
      <c r="T13" s="31">
        <f>S13/R13*100</f>
        <v>97.457152923134345</v>
      </c>
      <c r="U13" s="31">
        <f>U18+U21+U25+U28+U34</f>
        <v>11680.470000000001</v>
      </c>
      <c r="V13" s="31">
        <f>V18+V21+V25+V28+V34</f>
        <v>11876</v>
      </c>
      <c r="W13" s="31">
        <f>V13/U13*100</f>
        <v>101.67399085824455</v>
      </c>
      <c r="X13" s="31">
        <f>X18+X21+X25+X28+X34</f>
        <v>10643.2</v>
      </c>
      <c r="Y13" s="31">
        <f>Y18+Y21+Y25+Y28+Y34</f>
        <v>10666.900000000001</v>
      </c>
      <c r="Z13" s="31">
        <f>Y13/X13*100</f>
        <v>100.22267739025858</v>
      </c>
      <c r="AA13" s="31">
        <f>AA18+AA21+AA25+AA28+AA34</f>
        <v>8665.2000000000007</v>
      </c>
      <c r="AB13" s="31">
        <f>AB18+AB21+AB25+AB28+AB34</f>
        <v>12916.54</v>
      </c>
      <c r="AC13" s="31">
        <f>AB13/AA13*100</f>
        <v>149.06222591515487</v>
      </c>
      <c r="AD13" s="31">
        <f>AD18+AD21+AD25+AD28+AD34</f>
        <v>7611.3</v>
      </c>
      <c r="AE13" s="31">
        <f>AE18+AE21+AE25+AE28+AE34</f>
        <v>4178.8999999999996</v>
      </c>
      <c r="AF13" s="31">
        <f>AE13/AD13*100</f>
        <v>54.903892896088699</v>
      </c>
      <c r="AG13" s="31">
        <f>AG18+AG21+AG25+AG28+AG34</f>
        <v>4612.5</v>
      </c>
      <c r="AH13" s="31">
        <f>AH18+AH21+AH25+AH28+AH34</f>
        <v>3779</v>
      </c>
      <c r="AI13" s="31">
        <f>AH13/AG13*100</f>
        <v>81.929539295392956</v>
      </c>
      <c r="AJ13" s="31">
        <f>AJ18+AJ21+AJ25+AJ28+AJ34</f>
        <v>6622.7000000000007</v>
      </c>
      <c r="AK13" s="31">
        <f>AK18+AK21+AK25+AK28+AK34</f>
        <v>5932.8</v>
      </c>
      <c r="AL13" s="48">
        <f>AK13/AJ13*100</f>
        <v>89.582798556479986</v>
      </c>
      <c r="AM13" s="31">
        <f>AM18+AM21+AM25+AM28+AM34</f>
        <v>7232.4</v>
      </c>
      <c r="AN13" s="31">
        <f>AN18+AN21+AN25+AN28+AN34</f>
        <v>7187.7000000000007</v>
      </c>
      <c r="AO13" s="48">
        <f>AN13/AM13*100</f>
        <v>99.381947901111673</v>
      </c>
      <c r="AP13" s="31">
        <f>AP25+AP28+AP34+AP38+AP21</f>
        <v>11015.400000000001</v>
      </c>
      <c r="AQ13" s="31">
        <f>AQ18+AQ21+AQ25+AQ28+AQ34</f>
        <v>11765.3</v>
      </c>
      <c r="AR13" s="48">
        <f>AQ13/AP13*100</f>
        <v>106.80774188862863</v>
      </c>
      <c r="AS13" s="22"/>
      <c r="AT13" s="22"/>
    </row>
    <row r="14" spans="1:46" s="63" customFormat="1" ht="54.75" customHeight="1">
      <c r="A14" s="212"/>
      <c r="B14" s="210"/>
      <c r="C14" s="84"/>
      <c r="D14" s="213"/>
      <c r="E14" s="21" t="s">
        <v>102</v>
      </c>
      <c r="F14" s="32">
        <f>I14+L14+O14+R14+U14+X14+AA14+AD14+AG14+AJ14+AM14+AP14</f>
        <v>85000</v>
      </c>
      <c r="G14" s="32">
        <f t="shared" si="0"/>
        <v>85000</v>
      </c>
      <c r="H14" s="30">
        <f>G14/F14*100</f>
        <v>100</v>
      </c>
      <c r="I14" s="31">
        <f>I63</f>
        <v>0</v>
      </c>
      <c r="J14" s="31">
        <f>J63</f>
        <v>0</v>
      </c>
      <c r="K14" s="31">
        <v>0</v>
      </c>
      <c r="L14" s="31">
        <f>L63</f>
        <v>0</v>
      </c>
      <c r="M14" s="31">
        <f>M63</f>
        <v>0</v>
      </c>
      <c r="N14" s="31">
        <v>0</v>
      </c>
      <c r="O14" s="31">
        <f>O63</f>
        <v>0</v>
      </c>
      <c r="P14" s="31">
        <f>P63</f>
        <v>0</v>
      </c>
      <c r="Q14" s="31">
        <v>0</v>
      </c>
      <c r="R14" s="31">
        <f>R63</f>
        <v>16500</v>
      </c>
      <c r="S14" s="31">
        <f>S63</f>
        <v>0</v>
      </c>
      <c r="T14" s="31">
        <v>0</v>
      </c>
      <c r="U14" s="31">
        <f>U63</f>
        <v>20000</v>
      </c>
      <c r="V14" s="31">
        <f>V63</f>
        <v>16500</v>
      </c>
      <c r="W14" s="31">
        <f>V14/U14*100</f>
        <v>82.5</v>
      </c>
      <c r="X14" s="31">
        <f>X63</f>
        <v>15000</v>
      </c>
      <c r="Y14" s="31">
        <f>Y63</f>
        <v>20000</v>
      </c>
      <c r="Z14" s="31">
        <f>Y14/X14*100</f>
        <v>133.33333333333331</v>
      </c>
      <c r="AA14" s="31">
        <f>AA63</f>
        <v>15000</v>
      </c>
      <c r="AB14" s="31">
        <f>AB63</f>
        <v>17016.7</v>
      </c>
      <c r="AC14" s="31">
        <f>AB14/AA14*100</f>
        <v>113.44466666666668</v>
      </c>
      <c r="AD14" s="31">
        <f>AD63</f>
        <v>10000</v>
      </c>
      <c r="AE14" s="31">
        <f>AE63</f>
        <v>0</v>
      </c>
      <c r="AF14" s="31">
        <f>AE14/AD14*100</f>
        <v>0</v>
      </c>
      <c r="AG14" s="31">
        <f>AG63</f>
        <v>6000</v>
      </c>
      <c r="AH14" s="31">
        <f>AH63</f>
        <v>7432.9</v>
      </c>
      <c r="AI14" s="31">
        <f>AH14/AG14*100</f>
        <v>123.88166666666666</v>
      </c>
      <c r="AJ14" s="31">
        <f>AJ63</f>
        <v>2500</v>
      </c>
      <c r="AK14" s="31">
        <f>AK63</f>
        <v>0</v>
      </c>
      <c r="AL14" s="48">
        <f>AK14/AJ14*100</f>
        <v>0</v>
      </c>
      <c r="AM14" s="31">
        <f>AM63</f>
        <v>0</v>
      </c>
      <c r="AN14" s="31">
        <f>AN63</f>
        <v>19024.900000000001</v>
      </c>
      <c r="AO14" s="48">
        <v>0</v>
      </c>
      <c r="AP14" s="31">
        <f>AP63</f>
        <v>0</v>
      </c>
      <c r="AQ14" s="31">
        <f>AQ63</f>
        <v>5025.5</v>
      </c>
      <c r="AR14" s="48">
        <v>0</v>
      </c>
      <c r="AS14" s="22"/>
      <c r="AT14" s="22"/>
    </row>
    <row r="15" spans="1:46" s="63" customFormat="1" ht="81.75" customHeight="1">
      <c r="A15" s="213"/>
      <c r="B15" s="211"/>
      <c r="C15" s="91"/>
      <c r="D15" s="91"/>
      <c r="E15" s="21" t="s">
        <v>206</v>
      </c>
      <c r="F15" s="32">
        <f>I15+L15+O15+R15+U15+X15+AA15+AD15+AG15+AJ15+AM15+AP15</f>
        <v>0</v>
      </c>
      <c r="G15" s="32">
        <f t="shared" si="0"/>
        <v>1839.1999999999998</v>
      </c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>
        <f>S38</f>
        <v>397.9</v>
      </c>
      <c r="T15" s="31"/>
      <c r="U15" s="31"/>
      <c r="V15" s="31"/>
      <c r="W15" s="31"/>
      <c r="X15" s="31"/>
      <c r="Y15" s="31"/>
      <c r="Z15" s="31"/>
      <c r="AA15" s="31"/>
      <c r="AB15" s="31">
        <f>AB41</f>
        <v>126</v>
      </c>
      <c r="AC15" s="31"/>
      <c r="AD15" s="31"/>
      <c r="AE15" s="31">
        <f>AE41</f>
        <v>667.3</v>
      </c>
      <c r="AF15" s="31"/>
      <c r="AG15" s="31"/>
      <c r="AH15" s="31">
        <f>AH41</f>
        <v>648</v>
      </c>
      <c r="AI15" s="31"/>
      <c r="AJ15" s="31"/>
      <c r="AK15" s="31"/>
      <c r="AL15" s="48"/>
      <c r="AM15" s="31"/>
      <c r="AN15" s="31"/>
      <c r="AO15" s="48"/>
      <c r="AP15" s="31"/>
      <c r="AQ15" s="31"/>
      <c r="AR15" s="48"/>
      <c r="AS15" s="22"/>
      <c r="AT15" s="22"/>
    </row>
    <row r="16" spans="1:46" s="2" customFormat="1" ht="19.5" customHeight="1">
      <c r="A16" s="143" t="s">
        <v>71</v>
      </c>
      <c r="B16" s="189" t="s">
        <v>41</v>
      </c>
      <c r="C16" s="147" t="s">
        <v>106</v>
      </c>
      <c r="D16" s="215" t="s">
        <v>107</v>
      </c>
      <c r="E16" s="5" t="s">
        <v>31</v>
      </c>
      <c r="F16" s="32">
        <f>F17+F18</f>
        <v>56</v>
      </c>
      <c r="G16" s="32">
        <f>G17+G18</f>
        <v>56</v>
      </c>
      <c r="H16" s="32">
        <f>G16/F16*100</f>
        <v>100</v>
      </c>
      <c r="I16" s="33"/>
      <c r="J16" s="33"/>
      <c r="K16" s="33"/>
      <c r="L16" s="33">
        <f>L17+L18</f>
        <v>56</v>
      </c>
      <c r="M16" s="33">
        <f>M17+M18</f>
        <v>0</v>
      </c>
      <c r="N16" s="33">
        <f>M16/L16*100</f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7"/>
      <c r="AB16" s="37"/>
      <c r="AC16" s="37"/>
      <c r="AD16" s="33"/>
      <c r="AE16" s="33"/>
      <c r="AF16" s="33"/>
      <c r="AG16" s="33"/>
      <c r="AH16" s="33"/>
      <c r="AI16" s="33"/>
      <c r="AJ16" s="49"/>
      <c r="AK16" s="49"/>
      <c r="AL16" s="49"/>
      <c r="AM16" s="49"/>
      <c r="AN16" s="49"/>
      <c r="AO16" s="49"/>
      <c r="AP16" s="49"/>
      <c r="AQ16" s="49"/>
      <c r="AR16" s="49"/>
      <c r="AS16" s="180" t="s">
        <v>128</v>
      </c>
      <c r="AT16" s="132"/>
    </row>
    <row r="17" spans="1:46" s="2" customFormat="1" ht="25.5">
      <c r="A17" s="143"/>
      <c r="B17" s="190"/>
      <c r="C17" s="148"/>
      <c r="D17" s="216"/>
      <c r="E17" s="4" t="s">
        <v>32</v>
      </c>
      <c r="F17" s="32">
        <f>I17+L17+O17+R17+U17+X17+AA17+AD17+AG17+AJ17+AM17+AP17</f>
        <v>0</v>
      </c>
      <c r="G17" s="32">
        <f>J17+M17+P17+S17+V17+Y17+AB17+AE17+AH17+AK17+AN17+AQ17</f>
        <v>0</v>
      </c>
      <c r="H17" s="32">
        <v>0</v>
      </c>
      <c r="I17" s="33"/>
      <c r="J17" s="33"/>
      <c r="K17" s="33"/>
      <c r="L17" s="33"/>
      <c r="M17" s="33"/>
      <c r="N17" s="34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7"/>
      <c r="AB17" s="37"/>
      <c r="AC17" s="37"/>
      <c r="AD17" s="33"/>
      <c r="AE17" s="33"/>
      <c r="AF17" s="33"/>
      <c r="AG17" s="33"/>
      <c r="AH17" s="33"/>
      <c r="AI17" s="33"/>
      <c r="AJ17" s="49"/>
      <c r="AK17" s="49"/>
      <c r="AL17" s="49"/>
      <c r="AM17" s="49"/>
      <c r="AN17" s="49"/>
      <c r="AO17" s="49"/>
      <c r="AP17" s="49"/>
      <c r="AQ17" s="49"/>
      <c r="AR17" s="49"/>
      <c r="AS17" s="181"/>
      <c r="AT17" s="133"/>
    </row>
    <row r="18" spans="1:46" s="2" customFormat="1" ht="45" customHeight="1">
      <c r="A18" s="143"/>
      <c r="B18" s="191"/>
      <c r="C18" s="149"/>
      <c r="D18" s="217"/>
      <c r="E18" s="4" t="s">
        <v>204</v>
      </c>
      <c r="F18" s="32">
        <f>I18+L18+O18+R18+U18+X18+AA18+AD18+AG18+AJ18+AM18+AP18</f>
        <v>56</v>
      </c>
      <c r="G18" s="32">
        <f>J18+M18+P18+S18+V18+Y18+AB18+AE18+AH18+AK18+AN18+AQ18</f>
        <v>56</v>
      </c>
      <c r="H18" s="32">
        <f t="shared" ref="H18:H28" si="1">G18/F18*100</f>
        <v>100</v>
      </c>
      <c r="I18" s="33"/>
      <c r="J18" s="33"/>
      <c r="K18" s="33"/>
      <c r="L18" s="33">
        <v>56</v>
      </c>
      <c r="M18" s="33">
        <v>0</v>
      </c>
      <c r="N18" s="33">
        <f>M18/L18*100</f>
        <v>0</v>
      </c>
      <c r="O18" s="33"/>
      <c r="P18" s="33">
        <v>56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7"/>
      <c r="AB18" s="37"/>
      <c r="AC18" s="37"/>
      <c r="AD18" s="33"/>
      <c r="AE18" s="33"/>
      <c r="AF18" s="33"/>
      <c r="AG18" s="33"/>
      <c r="AH18" s="33"/>
      <c r="AI18" s="33"/>
      <c r="AJ18" s="49"/>
      <c r="AK18" s="49"/>
      <c r="AL18" s="49"/>
      <c r="AM18" s="49"/>
      <c r="AN18" s="49"/>
      <c r="AO18" s="49"/>
      <c r="AP18" s="49"/>
      <c r="AQ18" s="49"/>
      <c r="AR18" s="49"/>
      <c r="AS18" s="182"/>
      <c r="AT18" s="134"/>
    </row>
    <row r="19" spans="1:46" s="2" customFormat="1" ht="19.5" customHeight="1">
      <c r="A19" s="143" t="s">
        <v>72</v>
      </c>
      <c r="B19" s="189" t="s">
        <v>42</v>
      </c>
      <c r="C19" s="147" t="s">
        <v>108</v>
      </c>
      <c r="D19" s="218" t="s">
        <v>109</v>
      </c>
      <c r="E19" s="5" t="s">
        <v>31</v>
      </c>
      <c r="F19" s="32">
        <f>F20+F21</f>
        <v>317</v>
      </c>
      <c r="G19" s="32">
        <f>G20+G21</f>
        <v>317</v>
      </c>
      <c r="H19" s="32">
        <f t="shared" si="1"/>
        <v>100</v>
      </c>
      <c r="I19" s="33">
        <f>I20+I21</f>
        <v>0</v>
      </c>
      <c r="J19" s="33">
        <f>J20+J21</f>
        <v>0</v>
      </c>
      <c r="K19" s="33">
        <v>0</v>
      </c>
      <c r="L19" s="33">
        <f>L20+L21</f>
        <v>23</v>
      </c>
      <c r="M19" s="33">
        <f>M20+M21</f>
        <v>13.8</v>
      </c>
      <c r="N19" s="33">
        <f>M19/L19*100</f>
        <v>60</v>
      </c>
      <c r="O19" s="33">
        <f>O20+O21</f>
        <v>50.8</v>
      </c>
      <c r="P19" s="33">
        <f>P20+P21</f>
        <v>85.4</v>
      </c>
      <c r="Q19" s="33">
        <f>P19/O19*100</f>
        <v>168.11023622047244</v>
      </c>
      <c r="R19" s="33">
        <f>R20+R21</f>
        <v>53.400000000000006</v>
      </c>
      <c r="S19" s="33">
        <f>S20+S21</f>
        <v>62.6</v>
      </c>
      <c r="T19" s="33">
        <f>S19/R19*100</f>
        <v>117.22846441947566</v>
      </c>
      <c r="U19" s="33">
        <f>U20+U21</f>
        <v>34.299999999999997</v>
      </c>
      <c r="V19" s="33">
        <f>V20+V21</f>
        <v>34.299999999999997</v>
      </c>
      <c r="W19" s="33">
        <f>V19/U19*100</f>
        <v>100</v>
      </c>
      <c r="X19" s="33">
        <f>X20+X21</f>
        <v>10.4</v>
      </c>
      <c r="Y19" s="33">
        <f>Y20+Y21</f>
        <v>-24.2</v>
      </c>
      <c r="Z19" s="33">
        <f>Y19/X19*100</f>
        <v>-232.69230769230768</v>
      </c>
      <c r="AA19" s="33">
        <f>AA20+AA21</f>
        <v>63.1</v>
      </c>
      <c r="AB19" s="33">
        <f>AB20+AB21</f>
        <v>63.1</v>
      </c>
      <c r="AC19" s="33">
        <f>AB19/AA19*100</f>
        <v>100</v>
      </c>
      <c r="AD19" s="33">
        <f>AD20+AD21</f>
        <v>10.4</v>
      </c>
      <c r="AE19" s="33">
        <f>AE20+AE21</f>
        <v>10.4</v>
      </c>
      <c r="AF19" s="33">
        <f>AE19/AD19*100</f>
        <v>100</v>
      </c>
      <c r="AG19" s="33">
        <f>AG20+AG21</f>
        <v>19.899999999999999</v>
      </c>
      <c r="AH19" s="33">
        <f>AH20+AH21</f>
        <v>19.899999999999999</v>
      </c>
      <c r="AI19" s="33">
        <f>AH19/AG19*100</f>
        <v>100</v>
      </c>
      <c r="AJ19" s="49">
        <f>AJ20+AJ21</f>
        <v>2.8</v>
      </c>
      <c r="AK19" s="49">
        <f>AK20+AK21</f>
        <v>2.8</v>
      </c>
      <c r="AL19" s="49">
        <f>AK19/AJ19*100</f>
        <v>100</v>
      </c>
      <c r="AM19" s="49">
        <f>AM20+AM21</f>
        <v>39.9</v>
      </c>
      <c r="AN19" s="49">
        <f>AN20+AN21</f>
        <v>39.9</v>
      </c>
      <c r="AO19" s="49">
        <f>AN19/AM19*100</f>
        <v>100</v>
      </c>
      <c r="AP19" s="49">
        <f>AP20+AP21</f>
        <v>9</v>
      </c>
      <c r="AQ19" s="49">
        <f>AQ20+AQ21</f>
        <v>9</v>
      </c>
      <c r="AR19" s="49">
        <v>0</v>
      </c>
      <c r="AS19" s="192" t="s">
        <v>129</v>
      </c>
      <c r="AT19" s="219"/>
    </row>
    <row r="20" spans="1:46" s="2" customFormat="1" ht="28.5" customHeight="1">
      <c r="A20" s="143"/>
      <c r="B20" s="190"/>
      <c r="C20" s="148"/>
      <c r="D20" s="216"/>
      <c r="E20" s="4" t="s">
        <v>32</v>
      </c>
      <c r="F20" s="32">
        <f>I20+L20+O20+R20+U20+X20+AA20+AD20+AG20+AJ20+AM20+AP20</f>
        <v>0</v>
      </c>
      <c r="G20" s="32">
        <f>J20+M20+P20+S20+V20+Y20+AB20+AE20+AH20+AK20+AN20+AQ20</f>
        <v>0</v>
      </c>
      <c r="H20" s="35">
        <v>0</v>
      </c>
      <c r="I20" s="33"/>
      <c r="J20" s="33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7"/>
      <c r="AB20" s="37"/>
      <c r="AC20" s="37"/>
      <c r="AD20" s="33"/>
      <c r="AE20" s="33"/>
      <c r="AF20" s="33"/>
      <c r="AG20" s="33"/>
      <c r="AH20" s="33"/>
      <c r="AI20" s="33"/>
      <c r="AJ20" s="49"/>
      <c r="AK20" s="49"/>
      <c r="AL20" s="49"/>
      <c r="AM20" s="49"/>
      <c r="AN20" s="49"/>
      <c r="AO20" s="49"/>
      <c r="AP20" s="49"/>
      <c r="AQ20" s="49"/>
      <c r="AR20" s="49"/>
      <c r="AS20" s="193"/>
      <c r="AT20" s="220"/>
    </row>
    <row r="21" spans="1:46" s="2" customFormat="1" ht="45" customHeight="1">
      <c r="A21" s="143"/>
      <c r="B21" s="191"/>
      <c r="C21" s="149"/>
      <c r="D21" s="217"/>
      <c r="E21" s="4" t="s">
        <v>204</v>
      </c>
      <c r="F21" s="32">
        <f>I21+L21+O21+R21+U21+X21+AA21+AD21+AG21+AJ21+AM21+AP21</f>
        <v>317</v>
      </c>
      <c r="G21" s="32">
        <f>J21+M21+P21+S21+V21+Y21+AB21+AE21+AH21+AK21+AN21+AQ21</f>
        <v>317</v>
      </c>
      <c r="H21" s="32">
        <f>G21/F21*100</f>
        <v>100</v>
      </c>
      <c r="I21" s="33"/>
      <c r="J21" s="33"/>
      <c r="K21" s="33">
        <v>0</v>
      </c>
      <c r="L21" s="37">
        <f>13.8+9.2</f>
        <v>23</v>
      </c>
      <c r="M21" s="37">
        <v>13.8</v>
      </c>
      <c r="N21" s="37">
        <f>M21/L21*100</f>
        <v>60</v>
      </c>
      <c r="O21" s="37">
        <v>50.8</v>
      </c>
      <c r="P21" s="37">
        <v>85.4</v>
      </c>
      <c r="Q21" s="37">
        <f>P21/O21*100</f>
        <v>168.11023622047244</v>
      </c>
      <c r="R21" s="37">
        <f>48.2+5.2</f>
        <v>53.400000000000006</v>
      </c>
      <c r="S21" s="37">
        <f>14.4+48.2</f>
        <v>62.6</v>
      </c>
      <c r="T21" s="37">
        <f>S21/R21*100</f>
        <v>117.22846441947566</v>
      </c>
      <c r="U21" s="37">
        <f>23.9+10.4</f>
        <v>34.299999999999997</v>
      </c>
      <c r="V21" s="37">
        <f>10.4+23.9</f>
        <v>34.299999999999997</v>
      </c>
      <c r="W21" s="37">
        <f>V21/U21*100</f>
        <v>100</v>
      </c>
      <c r="X21" s="37">
        <v>10.4</v>
      </c>
      <c r="Y21" s="37">
        <v>-24.2</v>
      </c>
      <c r="Z21" s="37">
        <f>Y21/X21*100</f>
        <v>-232.69230769230768</v>
      </c>
      <c r="AA21" s="37">
        <v>63.1</v>
      </c>
      <c r="AB21" s="37">
        <v>63.1</v>
      </c>
      <c r="AC21" s="37">
        <f>AB21/AA21*100</f>
        <v>100</v>
      </c>
      <c r="AD21" s="37">
        <v>10.4</v>
      </c>
      <c r="AE21" s="37">
        <v>10.4</v>
      </c>
      <c r="AF21" s="37"/>
      <c r="AG21" s="37">
        <v>19.899999999999999</v>
      </c>
      <c r="AH21" s="37">
        <v>19.899999999999999</v>
      </c>
      <c r="AI21" s="37">
        <f>AH21/AG21*100</f>
        <v>100</v>
      </c>
      <c r="AJ21" s="49">
        <v>2.8</v>
      </c>
      <c r="AK21" s="49">
        <v>2.8</v>
      </c>
      <c r="AL21" s="49">
        <f>AK21/AJ21*100</f>
        <v>100</v>
      </c>
      <c r="AM21" s="49">
        <f>30.8+9.1</f>
        <v>39.9</v>
      </c>
      <c r="AN21" s="49">
        <f>9.1+30.8</f>
        <v>39.9</v>
      </c>
      <c r="AO21" s="49">
        <f>AN21/AM21*100</f>
        <v>100</v>
      </c>
      <c r="AP21" s="49">
        <v>9</v>
      </c>
      <c r="AQ21" s="49">
        <v>9</v>
      </c>
      <c r="AR21" s="49">
        <v>0</v>
      </c>
      <c r="AS21" s="194"/>
      <c r="AT21" s="221"/>
    </row>
    <row r="22" spans="1:46" s="2" customFormat="1" ht="84" customHeight="1">
      <c r="A22" s="92" t="s">
        <v>73</v>
      </c>
      <c r="B22" s="7" t="s">
        <v>43</v>
      </c>
      <c r="C22" s="93" t="s">
        <v>35</v>
      </c>
      <c r="D22" s="101" t="s">
        <v>110</v>
      </c>
      <c r="E22" s="4" t="s">
        <v>38</v>
      </c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7"/>
      <c r="AB22" s="37"/>
      <c r="AC22" s="37"/>
      <c r="AD22" s="33"/>
      <c r="AE22" s="33"/>
      <c r="AF22" s="33"/>
      <c r="AG22" s="33"/>
      <c r="AH22" s="33"/>
      <c r="AI22" s="33"/>
      <c r="AJ22" s="49"/>
      <c r="AK22" s="49"/>
      <c r="AL22" s="49"/>
      <c r="AM22" s="49"/>
      <c r="AN22" s="49"/>
      <c r="AO22" s="49"/>
      <c r="AP22" s="49"/>
      <c r="AQ22" s="49"/>
      <c r="AR22" s="49"/>
      <c r="AS22" s="26" t="s">
        <v>130</v>
      </c>
      <c r="AT22" s="78"/>
    </row>
    <row r="23" spans="1:46" s="2" customFormat="1" ht="19.5" customHeight="1">
      <c r="A23" s="222" t="s">
        <v>74</v>
      </c>
      <c r="B23" s="189" t="s">
        <v>118</v>
      </c>
      <c r="C23" s="163" t="s">
        <v>111</v>
      </c>
      <c r="D23" s="218" t="s">
        <v>109</v>
      </c>
      <c r="E23" s="5" t="s">
        <v>31</v>
      </c>
      <c r="F23" s="32">
        <f>F24+F25</f>
        <v>52630.700000000004</v>
      </c>
      <c r="G23" s="32">
        <f>G24+G25</f>
        <v>52630.51</v>
      </c>
      <c r="H23" s="32">
        <f t="shared" si="1"/>
        <v>99.999638993971189</v>
      </c>
      <c r="I23" s="79">
        <f>I24+I25</f>
        <v>1865.1</v>
      </c>
      <c r="J23" s="79">
        <f>J24+J25</f>
        <v>1865.1</v>
      </c>
      <c r="K23" s="79">
        <f>J23/I23*100</f>
        <v>100</v>
      </c>
      <c r="L23" s="79">
        <f>L24+L25</f>
        <v>3909.8</v>
      </c>
      <c r="M23" s="79">
        <f>M24+M25</f>
        <v>3909.8</v>
      </c>
      <c r="N23" s="79">
        <f t="shared" ref="N23:N28" si="2">M23/L23*100</f>
        <v>100</v>
      </c>
      <c r="O23" s="79">
        <f>O24+O25</f>
        <v>3665.1</v>
      </c>
      <c r="P23" s="79">
        <f>P24+P25</f>
        <v>3665.1</v>
      </c>
      <c r="Q23" s="79">
        <f>P23/O23*100</f>
        <v>100</v>
      </c>
      <c r="R23" s="79">
        <f>R24+R25</f>
        <v>4683</v>
      </c>
      <c r="S23" s="79">
        <f>S24+S25</f>
        <v>4683</v>
      </c>
      <c r="T23" s="79">
        <f t="shared" ref="T23:T28" si="3">S23/R23*100</f>
        <v>100</v>
      </c>
      <c r="U23" s="79">
        <f>U24+U25</f>
        <v>6152.7</v>
      </c>
      <c r="V23" s="79">
        <f>V24+V25</f>
        <v>6152.9</v>
      </c>
      <c r="W23" s="79">
        <f t="shared" ref="W23:W28" si="4">V23/U23*100</f>
        <v>100.00325060542525</v>
      </c>
      <c r="X23" s="79">
        <f>X24+X25</f>
        <v>4339.6000000000004</v>
      </c>
      <c r="Y23" s="79">
        <f>Y24+Y25</f>
        <v>4339.3999999999996</v>
      </c>
      <c r="Z23" s="49">
        <f>Y23/X23*100</f>
        <v>99.995391280302314</v>
      </c>
      <c r="AA23" s="49">
        <f>AA24+AA25</f>
        <v>4819</v>
      </c>
      <c r="AB23" s="49">
        <f>AB24+AB25</f>
        <v>4797</v>
      </c>
      <c r="AC23" s="49">
        <f>AB23/AA23*100</f>
        <v>99.543473749740613</v>
      </c>
      <c r="AD23" s="49">
        <f>AD24+AD25</f>
        <v>4219.3</v>
      </c>
      <c r="AE23" s="49">
        <f>AE24+AE25</f>
        <v>4241.7</v>
      </c>
      <c r="AF23" s="49">
        <f>AE23/AD23*100</f>
        <v>100.53089375014812</v>
      </c>
      <c r="AG23" s="49">
        <f>AG24+AG25</f>
        <v>3241</v>
      </c>
      <c r="AH23" s="49">
        <f>AH24+AH25</f>
        <v>3240.6</v>
      </c>
      <c r="AI23" s="49">
        <f t="shared" ref="AI23:AI28" si="5">AH23/AG23*100</f>
        <v>99.987658130206725</v>
      </c>
      <c r="AJ23" s="49">
        <f>AJ24+AJ25</f>
        <v>4028</v>
      </c>
      <c r="AK23" s="49">
        <f>AK24+AK25</f>
        <v>4028</v>
      </c>
      <c r="AL23" s="49">
        <f t="shared" ref="AL23:AL28" si="6">AK23/AJ23*100</f>
        <v>100</v>
      </c>
      <c r="AM23" s="49">
        <f>AM24+AM25</f>
        <v>4921.3999999999996</v>
      </c>
      <c r="AN23" s="49">
        <f>AN24+AN25</f>
        <v>4901.21</v>
      </c>
      <c r="AO23" s="49">
        <f t="shared" ref="AO23:AO28" si="7">AN23/AM23*100</f>
        <v>99.589750883894837</v>
      </c>
      <c r="AP23" s="49">
        <f>AP24+AP25</f>
        <v>6786.7000000000007</v>
      </c>
      <c r="AQ23" s="49">
        <f>AQ24+AQ25</f>
        <v>6806.7000000000007</v>
      </c>
      <c r="AR23" s="49">
        <f t="shared" ref="AR23:AR28" si="8">AQ23/AP23*100</f>
        <v>100.29469403391928</v>
      </c>
      <c r="AS23" s="180" t="s">
        <v>131</v>
      </c>
      <c r="AT23" s="223"/>
    </row>
    <row r="24" spans="1:46" s="2" customFormat="1" ht="25.5">
      <c r="A24" s="222"/>
      <c r="B24" s="190"/>
      <c r="C24" s="164"/>
      <c r="D24" s="216"/>
      <c r="E24" s="4" t="s">
        <v>32</v>
      </c>
      <c r="F24" s="32">
        <f>I24+L24+O24+R24+U24+X24+AA24+AD24+AG24+AJ24+AM24+AP24</f>
        <v>9860.6</v>
      </c>
      <c r="G24" s="32">
        <f>J24+M24+P24+S24+V24+Y24+AB24+AE24+AH24+AK24+AN24+AQ24</f>
        <v>9860.409999999998</v>
      </c>
      <c r="H24" s="32">
        <f t="shared" si="1"/>
        <v>99.99807313956552</v>
      </c>
      <c r="I24" s="49"/>
      <c r="J24" s="49"/>
      <c r="K24" s="49">
        <v>0</v>
      </c>
      <c r="L24" s="49">
        <v>310</v>
      </c>
      <c r="M24" s="49">
        <v>310</v>
      </c>
      <c r="N24" s="49">
        <f t="shared" si="2"/>
        <v>100</v>
      </c>
      <c r="O24" s="49">
        <v>310</v>
      </c>
      <c r="P24" s="49">
        <v>310</v>
      </c>
      <c r="Q24" s="49">
        <f>P24/O24*100</f>
        <v>100</v>
      </c>
      <c r="R24" s="49">
        <v>310</v>
      </c>
      <c r="S24" s="49">
        <v>310</v>
      </c>
      <c r="T24" s="49">
        <f t="shared" si="3"/>
        <v>100</v>
      </c>
      <c r="U24" s="49">
        <v>662.3</v>
      </c>
      <c r="V24" s="49">
        <f>310+352.5</f>
        <v>662.5</v>
      </c>
      <c r="W24" s="49">
        <f t="shared" si="4"/>
        <v>100.03019779556092</v>
      </c>
      <c r="X24" s="49">
        <v>450.6</v>
      </c>
      <c r="Y24" s="49">
        <v>450.4</v>
      </c>
      <c r="Z24" s="49">
        <f>Y24/X24*100</f>
        <v>99.955614735907673</v>
      </c>
      <c r="AA24" s="49">
        <v>974</v>
      </c>
      <c r="AB24" s="49">
        <v>952</v>
      </c>
      <c r="AC24" s="49">
        <f>AB24/AA24*100</f>
        <v>97.741273100616027</v>
      </c>
      <c r="AD24" s="49">
        <v>398.3</v>
      </c>
      <c r="AE24" s="49">
        <f>310+110.7</f>
        <v>420.7</v>
      </c>
      <c r="AF24" s="49">
        <f>AE24/AD24*100</f>
        <v>105.62390158172232</v>
      </c>
      <c r="AG24" s="49">
        <v>2225.6</v>
      </c>
      <c r="AH24" s="49">
        <v>2225.1999999999998</v>
      </c>
      <c r="AI24" s="49">
        <f t="shared" si="5"/>
        <v>99.982027318475915</v>
      </c>
      <c r="AJ24" s="49">
        <v>391.4</v>
      </c>
      <c r="AK24" s="49">
        <v>391.4</v>
      </c>
      <c r="AL24" s="49">
        <f t="shared" si="6"/>
        <v>100</v>
      </c>
      <c r="AM24" s="49">
        <f>1304+20</f>
        <v>1324</v>
      </c>
      <c r="AN24" s="49">
        <f>1304.01-0.2</f>
        <v>1303.81</v>
      </c>
      <c r="AO24" s="49">
        <f t="shared" si="7"/>
        <v>98.475075528700913</v>
      </c>
      <c r="AP24" s="49">
        <f>2524.3-20+0.1</f>
        <v>2504.4</v>
      </c>
      <c r="AQ24" s="49">
        <v>2524.4</v>
      </c>
      <c r="AR24" s="49">
        <f t="shared" si="8"/>
        <v>100.79859447372624</v>
      </c>
      <c r="AS24" s="181"/>
      <c r="AT24" s="224"/>
    </row>
    <row r="25" spans="1:46" s="2" customFormat="1" ht="38.25">
      <c r="A25" s="222"/>
      <c r="B25" s="191"/>
      <c r="C25" s="165"/>
      <c r="D25" s="217"/>
      <c r="E25" s="4" t="s">
        <v>204</v>
      </c>
      <c r="F25" s="32">
        <f>I25+L25+O25+R25+U25+X25+AA25+AD25+AG25+AJ25+AM25+AP25</f>
        <v>42770.100000000006</v>
      </c>
      <c r="G25" s="32">
        <f>J25+M25+P25+S25+V25+Y25+AB25+AE25+AH25+AK25+AN25+AQ25</f>
        <v>42770.100000000006</v>
      </c>
      <c r="H25" s="32">
        <f t="shared" si="1"/>
        <v>100</v>
      </c>
      <c r="I25" s="49">
        <v>1865.1</v>
      </c>
      <c r="J25" s="49">
        <v>1865.1</v>
      </c>
      <c r="K25" s="49">
        <f>J25/I25*100</f>
        <v>100</v>
      </c>
      <c r="L25" s="49">
        <v>3599.8</v>
      </c>
      <c r="M25" s="49">
        <v>3599.8</v>
      </c>
      <c r="N25" s="49">
        <f t="shared" si="2"/>
        <v>100</v>
      </c>
      <c r="O25" s="49">
        <v>3355.1</v>
      </c>
      <c r="P25" s="49">
        <v>3355.1</v>
      </c>
      <c r="Q25" s="49">
        <f>P25/O25*100</f>
        <v>100</v>
      </c>
      <c r="R25" s="49">
        <v>4373</v>
      </c>
      <c r="S25" s="49">
        <v>4373</v>
      </c>
      <c r="T25" s="49">
        <f t="shared" si="3"/>
        <v>100</v>
      </c>
      <c r="U25" s="49">
        <v>5490.4</v>
      </c>
      <c r="V25" s="49">
        <v>5490.4</v>
      </c>
      <c r="W25" s="49">
        <f t="shared" si="4"/>
        <v>100</v>
      </c>
      <c r="X25" s="49">
        <v>3889</v>
      </c>
      <c r="Y25" s="49">
        <v>3889</v>
      </c>
      <c r="Z25" s="49">
        <f>Y25/X25*100</f>
        <v>100</v>
      </c>
      <c r="AA25" s="49">
        <v>3845</v>
      </c>
      <c r="AB25" s="49">
        <v>3845</v>
      </c>
      <c r="AC25" s="49">
        <f>AB25/AA25*100</f>
        <v>100</v>
      </c>
      <c r="AD25" s="49">
        <v>3821</v>
      </c>
      <c r="AE25" s="49">
        <v>3821</v>
      </c>
      <c r="AF25" s="49">
        <f>AE25/AD25*100</f>
        <v>100</v>
      </c>
      <c r="AG25" s="49">
        <v>1015.4</v>
      </c>
      <c r="AH25" s="49">
        <v>1015.4</v>
      </c>
      <c r="AI25" s="49">
        <f t="shared" si="5"/>
        <v>100</v>
      </c>
      <c r="AJ25" s="49">
        <v>3636.6</v>
      </c>
      <c r="AK25" s="49">
        <v>3636.6</v>
      </c>
      <c r="AL25" s="49">
        <f t="shared" si="6"/>
        <v>100</v>
      </c>
      <c r="AM25" s="49">
        <v>3597.4</v>
      </c>
      <c r="AN25" s="49">
        <v>3597.4</v>
      </c>
      <c r="AO25" s="49">
        <f t="shared" si="7"/>
        <v>100</v>
      </c>
      <c r="AP25" s="49">
        <v>4282.3</v>
      </c>
      <c r="AQ25" s="49">
        <v>4282.3</v>
      </c>
      <c r="AR25" s="49">
        <f t="shared" si="8"/>
        <v>100</v>
      </c>
      <c r="AS25" s="182"/>
      <c r="AT25" s="225"/>
    </row>
    <row r="26" spans="1:46" s="2" customFormat="1" ht="19.5" customHeight="1">
      <c r="A26" s="226" t="s">
        <v>75</v>
      </c>
      <c r="B26" s="189" t="s">
        <v>117</v>
      </c>
      <c r="C26" s="227" t="s">
        <v>100</v>
      </c>
      <c r="D26" s="218" t="s">
        <v>109</v>
      </c>
      <c r="E26" s="5" t="s">
        <v>31</v>
      </c>
      <c r="F26" s="32">
        <f>F27+F28</f>
        <v>70704.319999999992</v>
      </c>
      <c r="G26" s="32">
        <f>G27+G28</f>
        <v>70704.3</v>
      </c>
      <c r="H26" s="32">
        <f t="shared" si="1"/>
        <v>99.999971713185289</v>
      </c>
      <c r="I26" s="37">
        <f>I27+I28</f>
        <v>1899.03</v>
      </c>
      <c r="J26" s="37">
        <f>J27+J28</f>
        <v>1899.03</v>
      </c>
      <c r="K26" s="37">
        <f>J26/I26*100</f>
        <v>100</v>
      </c>
      <c r="L26" s="37">
        <f>L27+L28</f>
        <v>6456.67</v>
      </c>
      <c r="M26" s="37">
        <f>M27+M28</f>
        <v>5428.5</v>
      </c>
      <c r="N26" s="37">
        <f t="shared" si="2"/>
        <v>84.075847147213651</v>
      </c>
      <c r="O26" s="37">
        <f>O27+O28</f>
        <v>6573.35</v>
      </c>
      <c r="P26" s="37">
        <f>P27+P28</f>
        <v>5172.43</v>
      </c>
      <c r="Q26" s="37">
        <f>P26/O26*100</f>
        <v>78.687883651410615</v>
      </c>
      <c r="R26" s="37">
        <f>R27+R28</f>
        <v>6132.7</v>
      </c>
      <c r="S26" s="37">
        <f>S27+S28</f>
        <v>6132.7000000000007</v>
      </c>
      <c r="T26" s="37">
        <f t="shared" si="3"/>
        <v>100.00000000000003</v>
      </c>
      <c r="U26" s="37">
        <f>U27+U28</f>
        <v>7657.27</v>
      </c>
      <c r="V26" s="37">
        <f>V27+V28</f>
        <v>7188.5</v>
      </c>
      <c r="W26" s="37">
        <f t="shared" si="4"/>
        <v>93.878105382205405</v>
      </c>
      <c r="X26" s="37">
        <f>X27+X28</f>
        <v>7143.2</v>
      </c>
      <c r="Y26" s="37">
        <f>Y27+Y28</f>
        <v>8493.5</v>
      </c>
      <c r="Z26" s="37">
        <f>Y26/X26*100</f>
        <v>118.90329264195319</v>
      </c>
      <c r="AA26" s="37">
        <f>AA27+AA28</f>
        <v>5956.1</v>
      </c>
      <c r="AB26" s="37">
        <f>AB27+AB28</f>
        <v>9068.74</v>
      </c>
      <c r="AC26" s="37">
        <f>AB26/AA26*100</f>
        <v>152.25970013935293</v>
      </c>
      <c r="AD26" s="37">
        <f>AD27+AD28</f>
        <v>3798.8</v>
      </c>
      <c r="AE26" s="37">
        <f>AE27+AE28</f>
        <v>444.2</v>
      </c>
      <c r="AF26" s="37">
        <f>AE26/AD26*100</f>
        <v>11.693166263030431</v>
      </c>
      <c r="AG26" s="37">
        <f>AG27+AG28</f>
        <v>7112.7999999999993</v>
      </c>
      <c r="AH26" s="37">
        <f>AH27+AH28</f>
        <v>7946.8</v>
      </c>
      <c r="AI26" s="49">
        <f t="shared" si="5"/>
        <v>111.72534023169499</v>
      </c>
      <c r="AJ26" s="49">
        <f>AJ27+AJ28</f>
        <v>2983.3</v>
      </c>
      <c r="AK26" s="49">
        <f>AK27+AK28</f>
        <v>3192.9</v>
      </c>
      <c r="AL26" s="49">
        <f t="shared" si="6"/>
        <v>107.02577682432207</v>
      </c>
      <c r="AM26" s="49">
        <f>AM27+AM28</f>
        <v>4972.3999999999996</v>
      </c>
      <c r="AN26" s="49">
        <f>AN27+AN28</f>
        <v>4968.3999999999996</v>
      </c>
      <c r="AO26" s="49">
        <f t="shared" si="7"/>
        <v>99.919555948837584</v>
      </c>
      <c r="AP26" s="49">
        <f>AP27+AP28</f>
        <v>10018.700000000001</v>
      </c>
      <c r="AQ26" s="49">
        <f>AQ27+AQ28</f>
        <v>10768.6</v>
      </c>
      <c r="AR26" s="49">
        <f t="shared" si="8"/>
        <v>107.48500304430715</v>
      </c>
      <c r="AS26" s="180" t="s">
        <v>131</v>
      </c>
      <c r="AT26" s="219"/>
    </row>
    <row r="27" spans="1:46" s="2" customFormat="1" ht="25.5">
      <c r="A27" s="226"/>
      <c r="B27" s="190"/>
      <c r="C27" s="228"/>
      <c r="D27" s="216"/>
      <c r="E27" s="4" t="s">
        <v>32</v>
      </c>
      <c r="F27" s="32">
        <f>I27+L27+O27+R27+U27+X27+AA27+AD27+AG27+AJ27+AM27+AP27</f>
        <v>14900.499999999998</v>
      </c>
      <c r="G27" s="32">
        <f>J27+M27+P27+S27+V27+Y27+AB27+AE27+AH27+AK27+AN27+AQ27</f>
        <v>14900.5</v>
      </c>
      <c r="H27" s="32">
        <f t="shared" si="1"/>
        <v>100.00000000000003</v>
      </c>
      <c r="I27" s="37"/>
      <c r="J27" s="37"/>
      <c r="K27" s="37"/>
      <c r="L27" s="37">
        <v>1332.85</v>
      </c>
      <c r="M27" s="37"/>
      <c r="N27" s="37">
        <f t="shared" si="2"/>
        <v>0</v>
      </c>
      <c r="O27" s="37">
        <v>1332.85</v>
      </c>
      <c r="P27" s="37">
        <v>236.6</v>
      </c>
      <c r="Q27" s="37">
        <v>0</v>
      </c>
      <c r="R27" s="37">
        <v>908.5</v>
      </c>
      <c r="S27" s="37">
        <v>1163.0999999999999</v>
      </c>
      <c r="T27" s="37">
        <f t="shared" si="3"/>
        <v>128.02421574023114</v>
      </c>
      <c r="U27" s="37">
        <f>901.5+600</f>
        <v>1501.5</v>
      </c>
      <c r="V27" s="37">
        <f>237.2+600</f>
        <v>837.2</v>
      </c>
      <c r="W27" s="37">
        <f t="shared" si="4"/>
        <v>55.757575757575765</v>
      </c>
      <c r="X27" s="37">
        <v>399.4</v>
      </c>
      <c r="Y27" s="37">
        <v>1691.4</v>
      </c>
      <c r="Z27" s="37">
        <v>0</v>
      </c>
      <c r="AA27" s="37">
        <v>1199</v>
      </c>
      <c r="AB27" s="37">
        <v>60.3</v>
      </c>
      <c r="AC27" s="37">
        <v>0</v>
      </c>
      <c r="AD27" s="37">
        <v>18.899999999999999</v>
      </c>
      <c r="AE27" s="37">
        <v>96.7</v>
      </c>
      <c r="AF27" s="37">
        <v>0</v>
      </c>
      <c r="AG27" s="37">
        <v>3535.6</v>
      </c>
      <c r="AH27" s="37">
        <v>5203.1000000000004</v>
      </c>
      <c r="AI27" s="49">
        <v>0</v>
      </c>
      <c r="AJ27" s="49">
        <v>0</v>
      </c>
      <c r="AK27" s="49">
        <f>705.2+194.3</f>
        <v>899.5</v>
      </c>
      <c r="AL27" s="49">
        <v>0</v>
      </c>
      <c r="AM27" s="49">
        <f>1418-40.7</f>
        <v>1377.3</v>
      </c>
      <c r="AN27" s="49">
        <v>1418</v>
      </c>
      <c r="AO27" s="49">
        <v>0</v>
      </c>
      <c r="AP27" s="49">
        <v>3294.6</v>
      </c>
      <c r="AQ27" s="49">
        <v>3294.6</v>
      </c>
      <c r="AR27" s="49">
        <v>0</v>
      </c>
      <c r="AS27" s="181"/>
      <c r="AT27" s="220"/>
    </row>
    <row r="28" spans="1:46" s="2" customFormat="1" ht="38.25">
      <c r="A28" s="226"/>
      <c r="B28" s="191"/>
      <c r="C28" s="229"/>
      <c r="D28" s="217"/>
      <c r="E28" s="4" t="s">
        <v>204</v>
      </c>
      <c r="F28" s="32">
        <f>I28+L28+O28+R28+U28+X28+AA28+AD28+AG28+AJ28+AM28+AP28</f>
        <v>55803.82</v>
      </c>
      <c r="G28" s="32">
        <f>J28+M28+P28+S28+V28+Y28+AB28+AE28+AH28+AK28+AN28+AQ28</f>
        <v>55803.8</v>
      </c>
      <c r="H28" s="32">
        <f t="shared" si="1"/>
        <v>99.999964160159649</v>
      </c>
      <c r="I28" s="37">
        <v>1899.03</v>
      </c>
      <c r="J28" s="37">
        <v>1899.03</v>
      </c>
      <c r="K28" s="37">
        <f>J28/I28*100</f>
        <v>100</v>
      </c>
      <c r="L28" s="37">
        <v>5123.82</v>
      </c>
      <c r="M28" s="37">
        <v>5428.5</v>
      </c>
      <c r="N28" s="37">
        <f t="shared" si="2"/>
        <v>105.94634471936955</v>
      </c>
      <c r="O28" s="37">
        <v>5240.5</v>
      </c>
      <c r="P28" s="37">
        <v>4935.83</v>
      </c>
      <c r="Q28" s="37">
        <f>P28/O28*100</f>
        <v>94.186241770823401</v>
      </c>
      <c r="R28" s="37">
        <f>5224.2</f>
        <v>5224.2</v>
      </c>
      <c r="S28" s="37">
        <v>4969.6000000000004</v>
      </c>
      <c r="T28" s="37">
        <f t="shared" si="3"/>
        <v>95.126526549519554</v>
      </c>
      <c r="U28" s="37">
        <v>6155.77</v>
      </c>
      <c r="V28" s="37">
        <v>6351.3</v>
      </c>
      <c r="W28" s="37">
        <f t="shared" si="4"/>
        <v>103.17636948748896</v>
      </c>
      <c r="X28" s="37">
        <v>6743.8</v>
      </c>
      <c r="Y28" s="37">
        <v>6802.1</v>
      </c>
      <c r="Z28" s="37">
        <f>Y28/X28*100</f>
        <v>100.86449776090632</v>
      </c>
      <c r="AA28" s="37">
        <v>4757.1000000000004</v>
      </c>
      <c r="AB28" s="37">
        <v>9008.44</v>
      </c>
      <c r="AC28" s="37">
        <f>AB28/AA28*100</f>
        <v>189.3683126274411</v>
      </c>
      <c r="AD28" s="37">
        <v>3779.9</v>
      </c>
      <c r="AE28" s="37">
        <v>347.5</v>
      </c>
      <c r="AF28" s="37">
        <f>AE28/AD28*100</f>
        <v>9.1933649038334337</v>
      </c>
      <c r="AG28" s="37">
        <v>3577.2</v>
      </c>
      <c r="AH28" s="37">
        <v>2743.7</v>
      </c>
      <c r="AI28" s="49">
        <f t="shared" si="5"/>
        <v>76.699653360169961</v>
      </c>
      <c r="AJ28" s="49">
        <f>2278.1+705.2</f>
        <v>2983.3</v>
      </c>
      <c r="AK28" s="49">
        <f>2278.1+15.3</f>
        <v>2293.4</v>
      </c>
      <c r="AL28" s="49">
        <f t="shared" si="6"/>
        <v>76.874601950859784</v>
      </c>
      <c r="AM28" s="49">
        <f>3554.4+40.7</f>
        <v>3595.1</v>
      </c>
      <c r="AN28" s="49">
        <v>3550.4</v>
      </c>
      <c r="AO28" s="49">
        <f t="shared" si="7"/>
        <v>98.756640983560956</v>
      </c>
      <c r="AP28" s="49">
        <v>6724.1</v>
      </c>
      <c r="AQ28" s="49">
        <v>7474</v>
      </c>
      <c r="AR28" s="49">
        <f t="shared" si="8"/>
        <v>111.15242188545677</v>
      </c>
      <c r="AS28" s="182"/>
      <c r="AT28" s="221"/>
    </row>
    <row r="29" spans="1:46" s="2" customFormat="1" ht="42.75" customHeight="1">
      <c r="A29" s="105" t="s">
        <v>76</v>
      </c>
      <c r="B29" s="103" t="s">
        <v>116</v>
      </c>
      <c r="C29" s="102" t="s">
        <v>35</v>
      </c>
      <c r="D29" s="99">
        <v>4</v>
      </c>
      <c r="E29" s="4" t="s">
        <v>38</v>
      </c>
      <c r="F29" s="32"/>
      <c r="G29" s="32"/>
      <c r="H29" s="3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26" t="s">
        <v>132</v>
      </c>
      <c r="AT29" s="100"/>
    </row>
    <row r="30" spans="1:46" s="2" customFormat="1" ht="78" customHeight="1">
      <c r="A30" s="104" t="s">
        <v>77</v>
      </c>
      <c r="B30" s="7" t="s">
        <v>46</v>
      </c>
      <c r="C30" s="98" t="s">
        <v>47</v>
      </c>
      <c r="D30" s="101" t="s">
        <v>110</v>
      </c>
      <c r="E30" s="4" t="s">
        <v>38</v>
      </c>
      <c r="F30" s="28"/>
      <c r="G30" s="28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5"/>
      <c r="AE30" s="25"/>
      <c r="AF30" s="25"/>
      <c r="AG30" s="25"/>
      <c r="AH30" s="25"/>
      <c r="AI30" s="25"/>
      <c r="AJ30" s="50"/>
      <c r="AK30" s="50"/>
      <c r="AL30" s="50"/>
      <c r="AM30" s="50"/>
      <c r="AN30" s="50"/>
      <c r="AO30" s="50"/>
      <c r="AP30" s="50"/>
      <c r="AQ30" s="50"/>
      <c r="AR30" s="50"/>
      <c r="AS30" s="26" t="s">
        <v>133</v>
      </c>
      <c r="AT30" s="25"/>
    </row>
    <row r="31" spans="1:46" s="2" customFormat="1" ht="92.25" customHeight="1">
      <c r="A31" s="104" t="s">
        <v>96</v>
      </c>
      <c r="B31" s="6" t="s">
        <v>48</v>
      </c>
      <c r="C31" s="10" t="s">
        <v>35</v>
      </c>
      <c r="D31" s="101" t="s">
        <v>112</v>
      </c>
      <c r="E31" s="4" t="s">
        <v>38</v>
      </c>
      <c r="F31" s="28"/>
      <c r="G31" s="28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5"/>
      <c r="AE31" s="25"/>
      <c r="AF31" s="25"/>
      <c r="AG31" s="25"/>
      <c r="AH31" s="25"/>
      <c r="AI31" s="25"/>
      <c r="AJ31" s="50"/>
      <c r="AK31" s="50"/>
      <c r="AL31" s="50"/>
      <c r="AM31" s="50"/>
      <c r="AN31" s="50"/>
      <c r="AO31" s="50"/>
      <c r="AP31" s="50"/>
      <c r="AQ31" s="50"/>
      <c r="AR31" s="50"/>
      <c r="AS31" s="26" t="s">
        <v>134</v>
      </c>
      <c r="AT31" s="25"/>
    </row>
    <row r="32" spans="1:46" s="2" customFormat="1" ht="19.5" customHeight="1">
      <c r="A32" s="230" t="s">
        <v>97</v>
      </c>
      <c r="B32" s="189" t="s">
        <v>101</v>
      </c>
      <c r="C32" s="227" t="s">
        <v>113</v>
      </c>
      <c r="D32" s="218">
        <v>1.5</v>
      </c>
      <c r="E32" s="5" t="s">
        <v>31</v>
      </c>
      <c r="F32" s="45">
        <f>F33+F34+F35</f>
        <v>85000</v>
      </c>
      <c r="G32" s="45">
        <f>G33+G34+G35</f>
        <v>85000</v>
      </c>
      <c r="H32" s="45">
        <f>H33+H34+H35</f>
        <v>100</v>
      </c>
      <c r="I32" s="33">
        <f>I33+I34+I35</f>
        <v>0</v>
      </c>
      <c r="J32" s="33">
        <f>J33+J34+J35</f>
        <v>0</v>
      </c>
      <c r="K32" s="33">
        <v>0</v>
      </c>
      <c r="L32" s="33">
        <f>L33+L34+L35</f>
        <v>0</v>
      </c>
      <c r="M32" s="33">
        <f>M33+M34+M35</f>
        <v>0</v>
      </c>
      <c r="N32" s="33">
        <v>0</v>
      </c>
      <c r="O32" s="33">
        <f>O33+O34+O35</f>
        <v>0</v>
      </c>
      <c r="P32" s="33">
        <f>P33+P34+P35</f>
        <v>0</v>
      </c>
      <c r="Q32" s="33">
        <v>0</v>
      </c>
      <c r="R32" s="33">
        <f>R33+R34+R35</f>
        <v>16500</v>
      </c>
      <c r="S32" s="33">
        <f>S33+S34+S35</f>
        <v>0</v>
      </c>
      <c r="T32" s="33">
        <v>0</v>
      </c>
      <c r="U32" s="33">
        <f>U33+U34+U35</f>
        <v>20000</v>
      </c>
      <c r="V32" s="33">
        <f>V33+V34+V35</f>
        <v>16500</v>
      </c>
      <c r="W32" s="33">
        <v>0</v>
      </c>
      <c r="X32" s="33">
        <f>X33+X34+X35</f>
        <v>15000</v>
      </c>
      <c r="Y32" s="33">
        <f>Y33+Y34+Y35</f>
        <v>20000</v>
      </c>
      <c r="Z32" s="33">
        <v>0</v>
      </c>
      <c r="AA32" s="33">
        <f>AA33+AA34+AA35</f>
        <v>15000</v>
      </c>
      <c r="AB32" s="33">
        <f>AB33+AB34+AB35</f>
        <v>17016.7</v>
      </c>
      <c r="AC32" s="37">
        <v>0</v>
      </c>
      <c r="AD32" s="33">
        <f>AD33+AD34+AD35</f>
        <v>10000</v>
      </c>
      <c r="AE32" s="33">
        <f>AE33+AE34+AE35</f>
        <v>0</v>
      </c>
      <c r="AF32" s="33">
        <v>0</v>
      </c>
      <c r="AG32" s="33">
        <f>AG33+AG34+AG35</f>
        <v>6000</v>
      </c>
      <c r="AH32" s="33">
        <f>AH33+AH34+AH35</f>
        <v>7432.9</v>
      </c>
      <c r="AI32" s="33">
        <v>0</v>
      </c>
      <c r="AJ32" s="33">
        <f>AJ33+AJ34+AJ35</f>
        <v>2500</v>
      </c>
      <c r="AK32" s="33">
        <f>AK33+AK34+AK35</f>
        <v>0</v>
      </c>
      <c r="AL32" s="49">
        <v>0</v>
      </c>
      <c r="AM32" s="33">
        <f>AM33+AM34+AM35</f>
        <v>0</v>
      </c>
      <c r="AN32" s="33">
        <f>AN33+AN34+AN35</f>
        <v>19024.900000000001</v>
      </c>
      <c r="AO32" s="49">
        <v>0</v>
      </c>
      <c r="AP32" s="33">
        <f>AP33+AP34+AP35</f>
        <v>0</v>
      </c>
      <c r="AQ32" s="33">
        <f>AQ33+AQ34+AQ35</f>
        <v>5025.5</v>
      </c>
      <c r="AR32" s="49">
        <v>0</v>
      </c>
      <c r="AS32" s="180" t="s">
        <v>135</v>
      </c>
      <c r="AT32" s="132"/>
    </row>
    <row r="33" spans="1:48" s="2" customFormat="1" ht="25.5">
      <c r="A33" s="231"/>
      <c r="B33" s="190"/>
      <c r="C33" s="228"/>
      <c r="D33" s="216"/>
      <c r="E33" s="4" t="s">
        <v>32</v>
      </c>
      <c r="F33" s="45">
        <f t="shared" ref="F33:G35" si="9">I33+L33+O33+R33+U33+X33+AA33+AD33+AG33+AJ33+AM33+AP33</f>
        <v>0</v>
      </c>
      <c r="G33" s="45">
        <f t="shared" si="9"/>
        <v>0</v>
      </c>
      <c r="H33" s="45">
        <v>0</v>
      </c>
      <c r="I33" s="33"/>
      <c r="J33" s="33"/>
      <c r="K33" s="33"/>
      <c r="L33" s="65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7"/>
      <c r="AB33" s="37"/>
      <c r="AC33" s="37"/>
      <c r="AD33" s="33"/>
      <c r="AE33" s="33"/>
      <c r="AF33" s="33"/>
      <c r="AG33" s="33"/>
      <c r="AH33" s="33"/>
      <c r="AI33" s="33"/>
      <c r="AJ33" s="49"/>
      <c r="AK33" s="49"/>
      <c r="AL33" s="49"/>
      <c r="AM33" s="49"/>
      <c r="AN33" s="49"/>
      <c r="AO33" s="49"/>
      <c r="AP33" s="49"/>
      <c r="AQ33" s="49"/>
      <c r="AR33" s="49"/>
      <c r="AS33" s="181"/>
      <c r="AT33" s="133"/>
    </row>
    <row r="34" spans="1:48" s="2" customFormat="1" ht="42.75" customHeight="1">
      <c r="A34" s="231"/>
      <c r="B34" s="190"/>
      <c r="C34" s="228"/>
      <c r="D34" s="216"/>
      <c r="E34" s="4" t="s">
        <v>204</v>
      </c>
      <c r="F34" s="32">
        <f t="shared" si="9"/>
        <v>0</v>
      </c>
      <c r="G34" s="45">
        <f t="shared" si="9"/>
        <v>0</v>
      </c>
      <c r="H34" s="45">
        <v>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7"/>
      <c r="AB34" s="37"/>
      <c r="AC34" s="37"/>
      <c r="AD34" s="33">
        <v>0</v>
      </c>
      <c r="AE34" s="33"/>
      <c r="AF34" s="33"/>
      <c r="AG34" s="33">
        <v>0</v>
      </c>
      <c r="AH34" s="33">
        <v>0</v>
      </c>
      <c r="AI34" s="33">
        <v>0</v>
      </c>
      <c r="AJ34" s="49">
        <v>0</v>
      </c>
      <c r="AK34" s="49"/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181"/>
      <c r="AT34" s="133"/>
    </row>
    <row r="35" spans="1:48" s="2" customFormat="1" ht="30" customHeight="1">
      <c r="A35" s="232"/>
      <c r="B35" s="191"/>
      <c r="C35" s="229"/>
      <c r="D35" s="217"/>
      <c r="E35" s="4" t="s">
        <v>102</v>
      </c>
      <c r="F35" s="32">
        <f t="shared" si="9"/>
        <v>85000</v>
      </c>
      <c r="G35" s="45">
        <f t="shared" si="9"/>
        <v>85000</v>
      </c>
      <c r="H35" s="32">
        <f>G35/F35*100</f>
        <v>100</v>
      </c>
      <c r="I35" s="33"/>
      <c r="J35" s="33"/>
      <c r="K35" s="33"/>
      <c r="L35" s="33"/>
      <c r="M35" s="33"/>
      <c r="N35" s="33"/>
      <c r="O35" s="33"/>
      <c r="P35" s="33"/>
      <c r="Q35" s="33"/>
      <c r="R35" s="33">
        <v>16500</v>
      </c>
      <c r="S35" s="33"/>
      <c r="T35" s="33"/>
      <c r="U35" s="33">
        <v>20000</v>
      </c>
      <c r="V35" s="33">
        <v>16500</v>
      </c>
      <c r="W35" s="49">
        <f>V35/U35*100</f>
        <v>82.5</v>
      </c>
      <c r="X35" s="33">
        <v>15000</v>
      </c>
      <c r="Y35" s="33">
        <v>20000</v>
      </c>
      <c r="Z35" s="33"/>
      <c r="AA35" s="37">
        <v>15000</v>
      </c>
      <c r="AB35" s="37">
        <v>17016.7</v>
      </c>
      <c r="AC35" s="49">
        <f>AB35/AA35*100</f>
        <v>113.44466666666668</v>
      </c>
      <c r="AD35" s="33">
        <v>10000</v>
      </c>
      <c r="AE35" s="33"/>
      <c r="AF35" s="33"/>
      <c r="AG35" s="33">
        <v>6000</v>
      </c>
      <c r="AH35" s="33">
        <v>7432.9</v>
      </c>
      <c r="AI35" s="33"/>
      <c r="AJ35" s="49">
        <v>2500</v>
      </c>
      <c r="AK35" s="49"/>
      <c r="AL35" s="49"/>
      <c r="AM35" s="49"/>
      <c r="AN35" s="49">
        <v>19024.900000000001</v>
      </c>
      <c r="AO35" s="49"/>
      <c r="AP35" s="49"/>
      <c r="AQ35" s="49">
        <v>5025.5</v>
      </c>
      <c r="AR35" s="49"/>
      <c r="AS35" s="182"/>
      <c r="AT35" s="134"/>
    </row>
    <row r="36" spans="1:48" s="2" customFormat="1" ht="15.75">
      <c r="A36" s="143" t="s">
        <v>103</v>
      </c>
      <c r="B36" s="189" t="s">
        <v>93</v>
      </c>
      <c r="C36" s="147" t="s">
        <v>115</v>
      </c>
      <c r="D36" s="233">
        <v>1.5</v>
      </c>
      <c r="E36" s="5" t="s">
        <v>31</v>
      </c>
      <c r="F36" s="45">
        <f>F37+F38</f>
        <v>0</v>
      </c>
      <c r="G36" s="45">
        <f>G37+G38</f>
        <v>397.9</v>
      </c>
      <c r="H36" s="45">
        <v>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7"/>
      <c r="AB36" s="37"/>
      <c r="AC36" s="37"/>
      <c r="AD36" s="33"/>
      <c r="AE36" s="33"/>
      <c r="AF36" s="33"/>
      <c r="AG36" s="33"/>
      <c r="AH36" s="33"/>
      <c r="AI36" s="33"/>
      <c r="AJ36" s="49"/>
      <c r="AK36" s="49"/>
      <c r="AL36" s="49"/>
      <c r="AM36" s="49"/>
      <c r="AN36" s="49"/>
      <c r="AO36" s="49"/>
      <c r="AP36" s="49"/>
      <c r="AQ36" s="49"/>
      <c r="AR36" s="49"/>
      <c r="AS36" s="180" t="s">
        <v>142</v>
      </c>
      <c r="AT36" s="132"/>
    </row>
    <row r="37" spans="1:48" s="2" customFormat="1" ht="25.5">
      <c r="A37" s="143"/>
      <c r="B37" s="190"/>
      <c r="C37" s="148"/>
      <c r="D37" s="234"/>
      <c r="E37" s="4" t="s">
        <v>32</v>
      </c>
      <c r="F37" s="45">
        <f>I37+L37+O37+R37+U37+X37+AA37+AD37+AG37+AJ37+AM37+AP37</f>
        <v>0</v>
      </c>
      <c r="G37" s="45">
        <f>J37+M37+P37+S37+V37+Y37+AB37+AE37+AH37+AK37+AN37+AQ37</f>
        <v>0</v>
      </c>
      <c r="H37" s="45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7"/>
      <c r="AB37" s="37"/>
      <c r="AC37" s="37"/>
      <c r="AD37" s="33"/>
      <c r="AE37" s="33"/>
      <c r="AF37" s="33"/>
      <c r="AG37" s="33"/>
      <c r="AH37" s="33"/>
      <c r="AI37" s="33"/>
      <c r="AJ37" s="49"/>
      <c r="AK37" s="49"/>
      <c r="AL37" s="49"/>
      <c r="AM37" s="49"/>
      <c r="AN37" s="49"/>
      <c r="AO37" s="49"/>
      <c r="AP37" s="49"/>
      <c r="AQ37" s="49"/>
      <c r="AR37" s="49"/>
      <c r="AS37" s="181"/>
      <c r="AT37" s="133"/>
    </row>
    <row r="38" spans="1:48" s="2" customFormat="1" ht="38.25">
      <c r="A38" s="143"/>
      <c r="B38" s="191"/>
      <c r="C38" s="149"/>
      <c r="D38" s="235"/>
      <c r="E38" s="4" t="s">
        <v>204</v>
      </c>
      <c r="F38" s="32">
        <f>I38+L38+O38+R38+U38+X38+AA38+AD38+AG38+AJ38+AM38+AP38</f>
        <v>0</v>
      </c>
      <c r="G38" s="45">
        <f>J38+M38+P38+S38+V38+Y38+AB38+AE38+AH38+AK38+AN38+AQ38</f>
        <v>397.9</v>
      </c>
      <c r="H38" s="45">
        <v>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>
        <v>397.9</v>
      </c>
      <c r="T38" s="33"/>
      <c r="U38" s="33"/>
      <c r="V38" s="33"/>
      <c r="W38" s="33"/>
      <c r="X38" s="33"/>
      <c r="Y38" s="33"/>
      <c r="Z38" s="33"/>
      <c r="AA38" s="37"/>
      <c r="AB38" s="37"/>
      <c r="AC38" s="37"/>
      <c r="AD38" s="33"/>
      <c r="AE38" s="33"/>
      <c r="AF38" s="33"/>
      <c r="AG38" s="33"/>
      <c r="AH38" s="33"/>
      <c r="AI38" s="33"/>
      <c r="AJ38" s="49"/>
      <c r="AK38" s="49"/>
      <c r="AL38" s="49"/>
      <c r="AM38" s="49"/>
      <c r="AN38" s="49"/>
      <c r="AO38" s="49"/>
      <c r="AP38" s="49">
        <v>0</v>
      </c>
      <c r="AQ38" s="49"/>
      <c r="AR38" s="49"/>
      <c r="AS38" s="182"/>
      <c r="AT38" s="134"/>
    </row>
    <row r="39" spans="1:48" s="2" customFormat="1" ht="21" customHeight="1">
      <c r="A39" s="236" t="s">
        <v>114</v>
      </c>
      <c r="B39" s="189" t="s">
        <v>104</v>
      </c>
      <c r="C39" s="147" t="s">
        <v>111</v>
      </c>
      <c r="D39" s="233"/>
      <c r="E39" s="5" t="s">
        <v>31</v>
      </c>
      <c r="F39" s="45">
        <f>F40+F41+F42</f>
        <v>0</v>
      </c>
      <c r="G39" s="45">
        <f>G40+G41+G42</f>
        <v>1441.3</v>
      </c>
      <c r="H39" s="45">
        <f>H40+H41+H42</f>
        <v>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7"/>
      <c r="AB39" s="37"/>
      <c r="AC39" s="37"/>
      <c r="AD39" s="33"/>
      <c r="AE39" s="33"/>
      <c r="AF39" s="33"/>
      <c r="AG39" s="33"/>
      <c r="AH39" s="33"/>
      <c r="AI39" s="33"/>
      <c r="AJ39" s="49"/>
      <c r="AK39" s="49"/>
      <c r="AL39" s="49"/>
      <c r="AM39" s="49"/>
      <c r="AN39" s="49"/>
      <c r="AO39" s="49"/>
      <c r="AP39" s="49"/>
      <c r="AQ39" s="49"/>
      <c r="AR39" s="49"/>
      <c r="AS39" s="180" t="s">
        <v>143</v>
      </c>
      <c r="AT39" s="132"/>
    </row>
    <row r="40" spans="1:48" s="2" customFormat="1" ht="29.25" customHeight="1">
      <c r="A40" s="237"/>
      <c r="B40" s="190"/>
      <c r="C40" s="148"/>
      <c r="D40" s="234"/>
      <c r="E40" s="4" t="s">
        <v>32</v>
      </c>
      <c r="F40" s="45">
        <f>I40+L40+O40+R40+U40+X40+AA40+AD40+AG40+AJ40+AM40+AP40</f>
        <v>0</v>
      </c>
      <c r="G40" s="45">
        <f>J40+M40+P40+S40+V40+Y40+AB40+AE40+AH40+AK40+AN40+AQ40</f>
        <v>0</v>
      </c>
      <c r="H40" s="45">
        <v>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7"/>
      <c r="AB40" s="37"/>
      <c r="AC40" s="37"/>
      <c r="AD40" s="33"/>
      <c r="AE40" s="33"/>
      <c r="AF40" s="33"/>
      <c r="AG40" s="33"/>
      <c r="AH40" s="33"/>
      <c r="AI40" s="33"/>
      <c r="AJ40" s="49"/>
      <c r="AK40" s="49"/>
      <c r="AL40" s="49"/>
      <c r="AM40" s="49"/>
      <c r="AN40" s="49"/>
      <c r="AO40" s="49"/>
      <c r="AP40" s="49"/>
      <c r="AQ40" s="49"/>
      <c r="AR40" s="49"/>
      <c r="AS40" s="181"/>
      <c r="AT40" s="133"/>
    </row>
    <row r="41" spans="1:48" s="2" customFormat="1" ht="43.5" customHeight="1">
      <c r="A41" s="238"/>
      <c r="B41" s="191"/>
      <c r="C41" s="149"/>
      <c r="D41" s="235"/>
      <c r="E41" s="4" t="s">
        <v>204</v>
      </c>
      <c r="F41" s="32">
        <f>I41+L41+O41+R41+U41+X41+AA41+AD41+AG41+AJ41+AM41+AP41</f>
        <v>0</v>
      </c>
      <c r="G41" s="45">
        <f>J41+M41+P41+S41+V41+Y41+AB41+AE41+AH41+AK41+AN41+AQ41</f>
        <v>1441.3</v>
      </c>
      <c r="H41" s="45">
        <v>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7"/>
      <c r="AB41" s="37">
        <v>126</v>
      </c>
      <c r="AC41" s="37"/>
      <c r="AD41" s="33"/>
      <c r="AE41" s="33">
        <v>667.3</v>
      </c>
      <c r="AF41" s="33"/>
      <c r="AG41" s="33"/>
      <c r="AH41" s="33">
        <v>648</v>
      </c>
      <c r="AI41" s="33"/>
      <c r="AJ41" s="49"/>
      <c r="AK41" s="49"/>
      <c r="AL41" s="49"/>
      <c r="AM41" s="49"/>
      <c r="AN41" s="49"/>
      <c r="AO41" s="49"/>
      <c r="AP41" s="49"/>
      <c r="AQ41" s="49"/>
      <c r="AR41" s="49"/>
      <c r="AS41" s="182"/>
      <c r="AT41" s="134"/>
    </row>
    <row r="42" spans="1:48" s="2" customFormat="1" ht="21.75" customHeight="1">
      <c r="A42" s="96">
        <v>2</v>
      </c>
      <c r="B42" s="29" t="s">
        <v>91</v>
      </c>
      <c r="C42" s="183" t="s">
        <v>197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5"/>
      <c r="AT42" s="25"/>
    </row>
    <row r="43" spans="1:48" s="2" customFormat="1" ht="21.75" customHeight="1">
      <c r="A43" s="96" t="s">
        <v>78</v>
      </c>
      <c r="B43" s="29" t="s">
        <v>92</v>
      </c>
      <c r="C43" s="186" t="s">
        <v>198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/>
      <c r="AT43" s="25"/>
    </row>
    <row r="44" spans="1:48" s="2" customFormat="1" ht="31.5">
      <c r="A44" s="96" t="s">
        <v>79</v>
      </c>
      <c r="B44" s="8" t="s">
        <v>58</v>
      </c>
      <c r="C44" s="93"/>
      <c r="D44" s="94"/>
      <c r="E44" s="4"/>
      <c r="F44" s="23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50"/>
      <c r="AK44" s="50"/>
      <c r="AL44" s="50"/>
      <c r="AM44" s="50"/>
      <c r="AN44" s="50"/>
      <c r="AO44" s="50"/>
      <c r="AP44" s="50"/>
      <c r="AQ44" s="50"/>
      <c r="AR44" s="50"/>
      <c r="AS44" s="95"/>
      <c r="AT44" s="25"/>
      <c r="AU44" s="9"/>
      <c r="AV44" s="9"/>
    </row>
    <row r="45" spans="1:48" s="2" customFormat="1" ht="23.25" customHeight="1">
      <c r="A45" s="159" t="s">
        <v>80</v>
      </c>
      <c r="B45" s="160" t="s">
        <v>64</v>
      </c>
      <c r="C45" s="147" t="s">
        <v>59</v>
      </c>
      <c r="D45" s="218">
        <v>1</v>
      </c>
      <c r="E45" s="163" t="s">
        <v>38</v>
      </c>
      <c r="F45" s="156">
        <v>0</v>
      </c>
      <c r="G45" s="156">
        <v>0</v>
      </c>
      <c r="H45" s="156">
        <v>0</v>
      </c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9" t="s">
        <v>123</v>
      </c>
      <c r="AT45" s="175"/>
      <c r="AU45" s="176"/>
      <c r="AV45" s="9"/>
    </row>
    <row r="46" spans="1:48" s="2" customFormat="1" ht="23.25" customHeight="1">
      <c r="A46" s="159"/>
      <c r="B46" s="161"/>
      <c r="C46" s="148"/>
      <c r="D46" s="216"/>
      <c r="E46" s="164"/>
      <c r="F46" s="157"/>
      <c r="G46" s="157"/>
      <c r="H46" s="15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70"/>
      <c r="AT46" s="175"/>
      <c r="AU46" s="176"/>
      <c r="AV46" s="9"/>
    </row>
    <row r="47" spans="1:48" s="2" customFormat="1" ht="71.25" customHeight="1">
      <c r="A47" s="159"/>
      <c r="B47" s="162"/>
      <c r="C47" s="149"/>
      <c r="D47" s="217"/>
      <c r="E47" s="165"/>
      <c r="F47" s="158"/>
      <c r="G47" s="158"/>
      <c r="H47" s="15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71"/>
      <c r="AT47" s="175"/>
      <c r="AU47" s="176"/>
      <c r="AV47" s="9"/>
    </row>
    <row r="48" spans="1:48" s="2" customFormat="1" ht="37.5" customHeight="1">
      <c r="A48" s="159" t="s">
        <v>81</v>
      </c>
      <c r="B48" s="160" t="s">
        <v>65</v>
      </c>
      <c r="C48" s="147" t="s">
        <v>122</v>
      </c>
      <c r="D48" s="218">
        <v>2</v>
      </c>
      <c r="E48" s="163" t="s">
        <v>38</v>
      </c>
      <c r="F48" s="156">
        <v>0</v>
      </c>
      <c r="G48" s="156">
        <v>0</v>
      </c>
      <c r="H48" s="156">
        <v>0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35"/>
      <c r="AK48" s="135"/>
      <c r="AL48" s="135"/>
      <c r="AM48" s="135"/>
      <c r="AN48" s="135"/>
      <c r="AO48" s="135"/>
      <c r="AP48" s="135"/>
      <c r="AQ48" s="135"/>
      <c r="AR48" s="135"/>
      <c r="AS48" s="138" t="s">
        <v>124</v>
      </c>
      <c r="AT48" s="141"/>
      <c r="AU48" s="142"/>
      <c r="AV48" s="9"/>
    </row>
    <row r="49" spans="1:48" s="2" customFormat="1" ht="37.5" customHeight="1">
      <c r="A49" s="159"/>
      <c r="B49" s="161"/>
      <c r="C49" s="148"/>
      <c r="D49" s="216"/>
      <c r="E49" s="164"/>
      <c r="F49" s="157"/>
      <c r="G49" s="157"/>
      <c r="H49" s="157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36"/>
      <c r="AK49" s="136"/>
      <c r="AL49" s="136"/>
      <c r="AM49" s="136"/>
      <c r="AN49" s="136"/>
      <c r="AO49" s="136"/>
      <c r="AP49" s="136"/>
      <c r="AQ49" s="136"/>
      <c r="AR49" s="136"/>
      <c r="AS49" s="139"/>
      <c r="AT49" s="141"/>
      <c r="AU49" s="142"/>
      <c r="AV49" s="9"/>
    </row>
    <row r="50" spans="1:48" s="2" customFormat="1" ht="37.5" customHeight="1">
      <c r="A50" s="159"/>
      <c r="B50" s="162"/>
      <c r="C50" s="149"/>
      <c r="D50" s="217"/>
      <c r="E50" s="165"/>
      <c r="F50" s="158"/>
      <c r="G50" s="158"/>
      <c r="H50" s="158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37"/>
      <c r="AK50" s="137"/>
      <c r="AL50" s="137"/>
      <c r="AM50" s="137"/>
      <c r="AN50" s="137"/>
      <c r="AO50" s="137"/>
      <c r="AP50" s="137"/>
      <c r="AQ50" s="137"/>
      <c r="AR50" s="137"/>
      <c r="AS50" s="140"/>
      <c r="AT50" s="141"/>
      <c r="AU50" s="142"/>
      <c r="AV50" s="9"/>
    </row>
    <row r="51" spans="1:48" s="2" customFormat="1" ht="25.5" customHeight="1">
      <c r="A51" s="159" t="s">
        <v>82</v>
      </c>
      <c r="B51" s="160" t="s">
        <v>66</v>
      </c>
      <c r="C51" s="147" t="s">
        <v>61</v>
      </c>
      <c r="D51" s="218">
        <v>1</v>
      </c>
      <c r="E51" s="163" t="s">
        <v>38</v>
      </c>
      <c r="F51" s="156">
        <v>0</v>
      </c>
      <c r="G51" s="156">
        <v>0</v>
      </c>
      <c r="H51" s="156">
        <v>0</v>
      </c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35"/>
      <c r="AK51" s="135"/>
      <c r="AL51" s="135"/>
      <c r="AM51" s="135"/>
      <c r="AN51" s="135"/>
      <c r="AO51" s="135"/>
      <c r="AP51" s="135"/>
      <c r="AQ51" s="135"/>
      <c r="AR51" s="135"/>
      <c r="AS51" s="138" t="s">
        <v>125</v>
      </c>
      <c r="AT51" s="141"/>
      <c r="AU51" s="142"/>
      <c r="AV51" s="9"/>
    </row>
    <row r="52" spans="1:48" s="2" customFormat="1" ht="25.5" customHeight="1">
      <c r="A52" s="159"/>
      <c r="B52" s="161"/>
      <c r="C52" s="148"/>
      <c r="D52" s="216"/>
      <c r="E52" s="164"/>
      <c r="F52" s="157"/>
      <c r="G52" s="157"/>
      <c r="H52" s="157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36"/>
      <c r="AK52" s="136"/>
      <c r="AL52" s="136"/>
      <c r="AM52" s="136"/>
      <c r="AN52" s="136"/>
      <c r="AO52" s="136"/>
      <c r="AP52" s="136"/>
      <c r="AQ52" s="136"/>
      <c r="AR52" s="136"/>
      <c r="AS52" s="139"/>
      <c r="AT52" s="141"/>
      <c r="AU52" s="142"/>
      <c r="AV52" s="9"/>
    </row>
    <row r="53" spans="1:48" s="2" customFormat="1" ht="45" customHeight="1">
      <c r="A53" s="159"/>
      <c r="B53" s="162"/>
      <c r="C53" s="149"/>
      <c r="D53" s="217"/>
      <c r="E53" s="165"/>
      <c r="F53" s="158"/>
      <c r="G53" s="158"/>
      <c r="H53" s="158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37"/>
      <c r="AK53" s="137"/>
      <c r="AL53" s="137"/>
      <c r="AM53" s="137"/>
      <c r="AN53" s="137"/>
      <c r="AO53" s="137"/>
      <c r="AP53" s="137"/>
      <c r="AQ53" s="137"/>
      <c r="AR53" s="137"/>
      <c r="AS53" s="140"/>
      <c r="AT53" s="141"/>
      <c r="AU53" s="142"/>
      <c r="AV53" s="9"/>
    </row>
    <row r="54" spans="1:48" s="2" customFormat="1" ht="15.75" customHeight="1">
      <c r="A54" s="159" t="s">
        <v>83</v>
      </c>
      <c r="B54" s="160" t="s">
        <v>67</v>
      </c>
      <c r="C54" s="147" t="s">
        <v>121</v>
      </c>
      <c r="D54" s="218">
        <v>1</v>
      </c>
      <c r="E54" s="163" t="s">
        <v>38</v>
      </c>
      <c r="F54" s="156">
        <v>0</v>
      </c>
      <c r="G54" s="156">
        <v>0</v>
      </c>
      <c r="H54" s="156">
        <v>0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35"/>
      <c r="AK54" s="135"/>
      <c r="AL54" s="135"/>
      <c r="AM54" s="135"/>
      <c r="AN54" s="135"/>
      <c r="AO54" s="135"/>
      <c r="AP54" s="135"/>
      <c r="AQ54" s="135"/>
      <c r="AR54" s="135"/>
      <c r="AS54" s="138" t="s">
        <v>126</v>
      </c>
      <c r="AT54" s="141"/>
      <c r="AU54" s="142"/>
      <c r="AV54" s="9"/>
    </row>
    <row r="55" spans="1:48" s="2" customFormat="1" ht="15" customHeight="1">
      <c r="A55" s="159"/>
      <c r="B55" s="161"/>
      <c r="C55" s="148"/>
      <c r="D55" s="216"/>
      <c r="E55" s="164"/>
      <c r="F55" s="157"/>
      <c r="G55" s="157"/>
      <c r="H55" s="157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36"/>
      <c r="AK55" s="136"/>
      <c r="AL55" s="136"/>
      <c r="AM55" s="136"/>
      <c r="AN55" s="136"/>
      <c r="AO55" s="136"/>
      <c r="AP55" s="136"/>
      <c r="AQ55" s="136"/>
      <c r="AR55" s="136"/>
      <c r="AS55" s="139"/>
      <c r="AT55" s="141"/>
      <c r="AU55" s="142"/>
      <c r="AV55" s="9"/>
    </row>
    <row r="56" spans="1:48" s="2" customFormat="1" ht="79.5" customHeight="1">
      <c r="A56" s="159"/>
      <c r="B56" s="162"/>
      <c r="C56" s="149"/>
      <c r="D56" s="217"/>
      <c r="E56" s="165"/>
      <c r="F56" s="158"/>
      <c r="G56" s="158"/>
      <c r="H56" s="158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37"/>
      <c r="AK56" s="137"/>
      <c r="AL56" s="137"/>
      <c r="AM56" s="137"/>
      <c r="AN56" s="137"/>
      <c r="AO56" s="137"/>
      <c r="AP56" s="137"/>
      <c r="AQ56" s="137"/>
      <c r="AR56" s="137"/>
      <c r="AS56" s="140"/>
      <c r="AT56" s="141"/>
      <c r="AU56" s="142"/>
      <c r="AV56" s="9"/>
    </row>
    <row r="57" spans="1:48" s="2" customFormat="1" ht="15.75" customHeight="1">
      <c r="A57" s="159" t="s">
        <v>84</v>
      </c>
      <c r="B57" s="160" t="s">
        <v>120</v>
      </c>
      <c r="C57" s="147" t="s">
        <v>119</v>
      </c>
      <c r="D57" s="218">
        <v>1</v>
      </c>
      <c r="E57" s="163" t="s">
        <v>38</v>
      </c>
      <c r="F57" s="156">
        <v>0</v>
      </c>
      <c r="G57" s="156">
        <v>0</v>
      </c>
      <c r="H57" s="156">
        <v>0</v>
      </c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35"/>
      <c r="AK57" s="135"/>
      <c r="AL57" s="135"/>
      <c r="AM57" s="135"/>
      <c r="AN57" s="135"/>
      <c r="AO57" s="135"/>
      <c r="AP57" s="135"/>
      <c r="AQ57" s="135"/>
      <c r="AR57" s="135"/>
      <c r="AS57" s="138" t="s">
        <v>127</v>
      </c>
      <c r="AT57" s="141"/>
      <c r="AU57" s="142"/>
      <c r="AV57" s="9"/>
    </row>
    <row r="58" spans="1:48" s="2" customFormat="1" ht="15" customHeight="1">
      <c r="A58" s="159"/>
      <c r="B58" s="161"/>
      <c r="C58" s="148"/>
      <c r="D58" s="216"/>
      <c r="E58" s="164"/>
      <c r="F58" s="157"/>
      <c r="G58" s="157"/>
      <c r="H58" s="157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36"/>
      <c r="AK58" s="136"/>
      <c r="AL58" s="136"/>
      <c r="AM58" s="136"/>
      <c r="AN58" s="136"/>
      <c r="AO58" s="136"/>
      <c r="AP58" s="136"/>
      <c r="AQ58" s="136"/>
      <c r="AR58" s="136"/>
      <c r="AS58" s="139"/>
      <c r="AT58" s="141"/>
      <c r="AU58" s="142"/>
      <c r="AV58" s="9"/>
    </row>
    <row r="59" spans="1:48" s="2" customFormat="1" ht="111" customHeight="1">
      <c r="A59" s="159"/>
      <c r="B59" s="162"/>
      <c r="C59" s="149"/>
      <c r="D59" s="217"/>
      <c r="E59" s="165"/>
      <c r="F59" s="158"/>
      <c r="G59" s="158"/>
      <c r="H59" s="158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37"/>
      <c r="AK59" s="137"/>
      <c r="AL59" s="137"/>
      <c r="AM59" s="137"/>
      <c r="AN59" s="137"/>
      <c r="AO59" s="137"/>
      <c r="AP59" s="137"/>
      <c r="AQ59" s="137"/>
      <c r="AR59" s="137"/>
      <c r="AS59" s="140"/>
      <c r="AT59" s="141"/>
      <c r="AU59" s="142"/>
      <c r="AV59" s="9"/>
    </row>
    <row r="60" spans="1:48" s="2" customFormat="1" ht="19.5" customHeight="1">
      <c r="A60" s="236"/>
      <c r="B60" s="239" t="s">
        <v>34</v>
      </c>
      <c r="C60" s="218"/>
      <c r="D60" s="150"/>
      <c r="E60" s="5" t="s">
        <v>207</v>
      </c>
      <c r="F60" s="32">
        <f>F61+F62+F63</f>
        <v>208708.02</v>
      </c>
      <c r="G60" s="32">
        <f>G61+G62+G63+G64</f>
        <v>210547.01</v>
      </c>
      <c r="H60" s="45">
        <f>G60/F60*100</f>
        <v>100.88113049033767</v>
      </c>
      <c r="I60" s="49">
        <f>I61+I62+I63</f>
        <v>3764.13</v>
      </c>
      <c r="J60" s="49">
        <f>J61+J62+J63</f>
        <v>3764.13</v>
      </c>
      <c r="K60" s="33">
        <f>J60/I60*100</f>
        <v>100</v>
      </c>
      <c r="L60" s="49">
        <f>L61+L62+L63</f>
        <v>10445.469999999999</v>
      </c>
      <c r="M60" s="49">
        <f>M61+M62+M63</f>
        <v>9352.1</v>
      </c>
      <c r="N60" s="33">
        <f>M60/L60*100</f>
        <v>89.532591640203847</v>
      </c>
      <c r="O60" s="49">
        <f>O61+O62+O63</f>
        <v>10289.25</v>
      </c>
      <c r="P60" s="49">
        <f>P61+P62+P63</f>
        <v>8978.93</v>
      </c>
      <c r="Q60" s="33">
        <f>P60/O60*100</f>
        <v>87.265155380615695</v>
      </c>
      <c r="R60" s="49">
        <f>R61+R62+R63</f>
        <v>27369.1</v>
      </c>
      <c r="S60" s="49">
        <f>S61+S62+S63+S64</f>
        <v>11276.2</v>
      </c>
      <c r="T60" s="33">
        <f>S60/R60*100</f>
        <v>41.20047791122105</v>
      </c>
      <c r="U60" s="49">
        <f>U61+U62+U63</f>
        <v>33844.270000000004</v>
      </c>
      <c r="V60" s="49">
        <f>V61+V62+V63</f>
        <v>29875.7</v>
      </c>
      <c r="W60" s="33">
        <f>V60/U60*100</f>
        <v>88.274026888451132</v>
      </c>
      <c r="X60" s="49">
        <f>X61+X62+X63</f>
        <v>26493.200000000001</v>
      </c>
      <c r="Y60" s="49">
        <f>Y61+Y62+Y63</f>
        <v>32808.699999999997</v>
      </c>
      <c r="Z60" s="33">
        <f>Y60/X60*100</f>
        <v>123.83819244183411</v>
      </c>
      <c r="AA60" s="49">
        <f>AA61+AA62+AA63</f>
        <v>25838.2</v>
      </c>
      <c r="AB60" s="49">
        <f>AB61+AB62+AB63</f>
        <v>30945.54</v>
      </c>
      <c r="AC60" s="33">
        <f>AB60/AA60*100</f>
        <v>119.76662461007346</v>
      </c>
      <c r="AD60" s="49">
        <f>AD61+AD62+AD63</f>
        <v>18028.5</v>
      </c>
      <c r="AE60" s="49">
        <f>AE61+AE62+AE63</f>
        <v>4696.2999999999993</v>
      </c>
      <c r="AF60" s="33">
        <f>AE60/AD60*100</f>
        <v>26.049310813434278</v>
      </c>
      <c r="AG60" s="49">
        <f>AG61+AG62+AG63</f>
        <v>16373.7</v>
      </c>
      <c r="AH60" s="49">
        <f>AH61+AH62+AH63</f>
        <v>18640.199999999997</v>
      </c>
      <c r="AI60" s="33">
        <f>AH60/AG60*100</f>
        <v>113.84232030634492</v>
      </c>
      <c r="AJ60" s="49">
        <f>AJ61+AJ62+AJ63</f>
        <v>9514.1</v>
      </c>
      <c r="AK60" s="49">
        <f>AK61+AK62+AK63</f>
        <v>7223.7000000000007</v>
      </c>
      <c r="AL60" s="33">
        <f>AK60/AJ60*100</f>
        <v>75.926256818826801</v>
      </c>
      <c r="AM60" s="49">
        <f>AM61+AM62+AM63</f>
        <v>9933.7000000000007</v>
      </c>
      <c r="AN60" s="49">
        <f>AN61+AN62+AN63</f>
        <v>28934.410000000003</v>
      </c>
      <c r="AO60" s="33">
        <f>AN60/AM60*100</f>
        <v>291.27525494025389</v>
      </c>
      <c r="AP60" s="49">
        <f>AP61+AP62+AP63</f>
        <v>16814.400000000001</v>
      </c>
      <c r="AQ60" s="49">
        <f>AQ61+AQ62+AQ63</f>
        <v>22609.8</v>
      </c>
      <c r="AR60" s="33">
        <f>AQ60/AP60*100</f>
        <v>134.46688552669139</v>
      </c>
      <c r="AS60" s="132"/>
      <c r="AT60" s="132"/>
    </row>
    <row r="61" spans="1:48" s="2" customFormat="1" ht="25.5">
      <c r="A61" s="237"/>
      <c r="B61" s="240"/>
      <c r="C61" s="216"/>
      <c r="D61" s="151"/>
      <c r="E61" s="4" t="s">
        <v>205</v>
      </c>
      <c r="F61" s="32">
        <f>I61+L61+O61+R61+U61+X61+AA61+AD61+AG61+AJ61+AM61+AP61</f>
        <v>24761.100000000002</v>
      </c>
      <c r="G61" s="32">
        <f t="shared" ref="F61:G64" si="10">J61+M61+P61+S61+V61+Y61+AB61+AE61+AH61+AK61+AN61+AQ61</f>
        <v>24760.91</v>
      </c>
      <c r="H61" s="45">
        <f>G61/F61*100</f>
        <v>99.99923266736937</v>
      </c>
      <c r="I61" s="33">
        <f>I17+I20+I24+I27+I33</f>
        <v>0</v>
      </c>
      <c r="J61" s="33">
        <f>J17+J20+J24+J27+J33</f>
        <v>0</v>
      </c>
      <c r="K61" s="33">
        <v>0</v>
      </c>
      <c r="L61" s="33">
        <f>L17+L20+L24+L27+L33</f>
        <v>1642.85</v>
      </c>
      <c r="M61" s="33">
        <f>M17+M20+M24+M27+M33</f>
        <v>310</v>
      </c>
      <c r="N61" s="33">
        <f>M61/L61*100</f>
        <v>18.869647259335913</v>
      </c>
      <c r="O61" s="33">
        <f>O17+O20+O24+O27+O33</f>
        <v>1642.85</v>
      </c>
      <c r="P61" s="33">
        <f>P17+P20+P24+P27+P33</f>
        <v>546.6</v>
      </c>
      <c r="Q61" s="33">
        <f>P61/O61*100</f>
        <v>33.271449006300031</v>
      </c>
      <c r="R61" s="33">
        <f>R17+R20+R24+R27+R33</f>
        <v>1218.5</v>
      </c>
      <c r="S61" s="33">
        <f>S17+S20+S24+S27+S33</f>
        <v>1473.1</v>
      </c>
      <c r="T61" s="33">
        <f>S61/R61*100</f>
        <v>120.89454247025031</v>
      </c>
      <c r="U61" s="33">
        <f>U17+U20+U24+U27+U33</f>
        <v>2163.8000000000002</v>
      </c>
      <c r="V61" s="33">
        <f>V17+V20+V24+V27+V33</f>
        <v>1499.7</v>
      </c>
      <c r="W61" s="33">
        <f>V61/U61*100</f>
        <v>69.308623717533962</v>
      </c>
      <c r="X61" s="33">
        <f>X17+X20+X24+X27+X33</f>
        <v>850</v>
      </c>
      <c r="Y61" s="33">
        <f>Y17+Y20+Y24+Y27+Y33</f>
        <v>2141.8000000000002</v>
      </c>
      <c r="Z61" s="33">
        <f>Y61/X61*100</f>
        <v>251.97647058823534</v>
      </c>
      <c r="AA61" s="33">
        <f>AA17+AA20+AA24+AA27+AA33</f>
        <v>2173</v>
      </c>
      <c r="AB61" s="33">
        <f>AB17+AB20+AB24+AB27+AB33</f>
        <v>1012.3</v>
      </c>
      <c r="AC61" s="33">
        <f>AB61/AA61*100</f>
        <v>46.58536585365853</v>
      </c>
      <c r="AD61" s="33">
        <f>AD17+AD20+AD24+AD27+AD33</f>
        <v>417.2</v>
      </c>
      <c r="AE61" s="33">
        <f>AE17+AE20+AE24+AE27+AE33</f>
        <v>517.4</v>
      </c>
      <c r="AF61" s="33">
        <f>AE61/AD61*100</f>
        <v>124.01725790987537</v>
      </c>
      <c r="AG61" s="33">
        <f>AG17+AG20+AG24+AG27+AG33</f>
        <v>5761.2</v>
      </c>
      <c r="AH61" s="33">
        <f>AH17+AH20+AH24+AH27+AH33</f>
        <v>7428.3</v>
      </c>
      <c r="AI61" s="33">
        <f>AH61/AG61*100</f>
        <v>128.93667985836285</v>
      </c>
      <c r="AJ61" s="49">
        <f>AJ17+AJ20+AJ24+AJ27+AJ33</f>
        <v>391.4</v>
      </c>
      <c r="AK61" s="49">
        <f>AK17+AK20+AK24+AK27+AK33</f>
        <v>1290.9000000000001</v>
      </c>
      <c r="AL61" s="49">
        <f>AK61/AJ61*100</f>
        <v>329.81604496678597</v>
      </c>
      <c r="AM61" s="49">
        <f>AM17+AM20+AM24+AM27+AM33</f>
        <v>2701.3</v>
      </c>
      <c r="AN61" s="49">
        <f>AN17+AN20+AN24+AN27+AN33</f>
        <v>2721.81</v>
      </c>
      <c r="AO61" s="49">
        <f>AN61/AM61*100</f>
        <v>100.75926405804611</v>
      </c>
      <c r="AP61" s="49">
        <f>AP17+AP20+AP24+AP27+AP33</f>
        <v>5799</v>
      </c>
      <c r="AQ61" s="49">
        <f>AQ17+AQ20+AQ24+AQ27+AQ33</f>
        <v>5819</v>
      </c>
      <c r="AR61" s="49">
        <f>AQ61/AP61*100</f>
        <v>100.34488704949129</v>
      </c>
      <c r="AS61" s="133"/>
      <c r="AT61" s="133"/>
    </row>
    <row r="62" spans="1:48" s="2" customFormat="1" ht="38.25">
      <c r="A62" s="237"/>
      <c r="B62" s="240"/>
      <c r="C62" s="216"/>
      <c r="D62" s="151"/>
      <c r="E62" s="4" t="s">
        <v>204</v>
      </c>
      <c r="F62" s="32">
        <f>I62+L62+O62+R62+U62+X62+AA62+AD62+AG62+AJ62+AM62+AP62</f>
        <v>98946.919999999984</v>
      </c>
      <c r="G62" s="32">
        <f>J62+M62+P62+S62+V62+Y62+AB62+AE62+AH62+AK62+AN62+AQ62</f>
        <v>98946.9</v>
      </c>
      <c r="H62" s="45">
        <f>G62/F62*100</f>
        <v>99.999979787142451</v>
      </c>
      <c r="I62" s="33">
        <f>I18+I21+I25+I28+I34</f>
        <v>3764.13</v>
      </c>
      <c r="J62" s="33">
        <f>J18+J21+J25+J28+J34</f>
        <v>3764.13</v>
      </c>
      <c r="K62" s="33">
        <f>J62/I62*100</f>
        <v>100</v>
      </c>
      <c r="L62" s="33">
        <f>L18+L21+L25+L28+L34</f>
        <v>8802.619999999999</v>
      </c>
      <c r="M62" s="33">
        <f>M18+M21+M25+M28+M34</f>
        <v>9042.1</v>
      </c>
      <c r="N62" s="33">
        <f>M62/L62*100</f>
        <v>102.72055365334414</v>
      </c>
      <c r="O62" s="33">
        <f>O18+O21+O25+O28+O34</f>
        <v>8646.4</v>
      </c>
      <c r="P62" s="33">
        <f>P18+P21+P25+P28+P34</f>
        <v>8432.33</v>
      </c>
      <c r="Q62" s="33">
        <f>P62/O62*100</f>
        <v>97.52417190969652</v>
      </c>
      <c r="R62" s="33">
        <f>R18+R21+R25+R28+R34</f>
        <v>9650.5999999999985</v>
      </c>
      <c r="S62" s="33">
        <f>S18+S21+S25+S28+S34</f>
        <v>9405.2000000000007</v>
      </c>
      <c r="T62" s="33">
        <f>S62/R62*100</f>
        <v>97.457152923134345</v>
      </c>
      <c r="U62" s="33">
        <f>U18+U21+U25+U28+U34</f>
        <v>11680.470000000001</v>
      </c>
      <c r="V62" s="33">
        <f>V18+V21+V25+V28+V34</f>
        <v>11876</v>
      </c>
      <c r="W62" s="33">
        <f>V62/U62*100</f>
        <v>101.67399085824455</v>
      </c>
      <c r="X62" s="33">
        <f>X18+X21+X25+X28+X34</f>
        <v>10643.2</v>
      </c>
      <c r="Y62" s="33">
        <f>Y18+Y21+Y25+Y28+Y34</f>
        <v>10666.900000000001</v>
      </c>
      <c r="Z62" s="33">
        <f>Y62/X62*100</f>
        <v>100.22267739025858</v>
      </c>
      <c r="AA62" s="33">
        <f>AA18+AA21+AA25+AA28+AA34</f>
        <v>8665.2000000000007</v>
      </c>
      <c r="AB62" s="33">
        <f>AB18+AB21+AB25+AB28+AB34</f>
        <v>12916.54</v>
      </c>
      <c r="AC62" s="33">
        <f>AB62/AA62*100</f>
        <v>149.06222591515487</v>
      </c>
      <c r="AD62" s="33">
        <f>AD18+AD21+AD25+AD28+AD34</f>
        <v>7611.3</v>
      </c>
      <c r="AE62" s="33">
        <f>AE18+AE21+AE25+AE28+AE34</f>
        <v>4178.8999999999996</v>
      </c>
      <c r="AF62" s="33">
        <f>AE62/AD62*100</f>
        <v>54.903892896088699</v>
      </c>
      <c r="AG62" s="33">
        <f>AG18+AG21+AG25+AG28+AG34</f>
        <v>4612.5</v>
      </c>
      <c r="AH62" s="33">
        <f>AH18+AH21+AH25+AH28+AH34</f>
        <v>3779</v>
      </c>
      <c r="AI62" s="33">
        <f>AH62/AG62*100</f>
        <v>81.929539295392956</v>
      </c>
      <c r="AJ62" s="49">
        <f>AJ18+AJ21+AJ25+AJ28+AJ34</f>
        <v>6622.7000000000007</v>
      </c>
      <c r="AK62" s="49">
        <f>AK18+AK21+AK25+AK28+AK34</f>
        <v>5932.8</v>
      </c>
      <c r="AL62" s="49">
        <f>AK62/AJ62*100</f>
        <v>89.582798556479986</v>
      </c>
      <c r="AM62" s="49">
        <f>AM18+AM21+AM25+AM28+AM34</f>
        <v>7232.4</v>
      </c>
      <c r="AN62" s="49">
        <f>AN18+AN21+AN25+AN28+AN34</f>
        <v>7187.7000000000007</v>
      </c>
      <c r="AO62" s="49">
        <f>AN62/AM62*100</f>
        <v>99.381947901111673</v>
      </c>
      <c r="AP62" s="49">
        <f>AP18+AP21+AP25+AP28+AP34+AP38</f>
        <v>11015.400000000001</v>
      </c>
      <c r="AQ62" s="49">
        <f>AQ18+AQ21+AQ25+AQ28+AQ34</f>
        <v>11765.3</v>
      </c>
      <c r="AR62" s="49">
        <f>AQ62/AP62*100</f>
        <v>106.80774188862863</v>
      </c>
      <c r="AS62" s="134"/>
      <c r="AT62" s="134"/>
    </row>
    <row r="63" spans="1:48" s="2" customFormat="1" ht="33.75" customHeight="1">
      <c r="A63" s="237"/>
      <c r="B63" s="240"/>
      <c r="C63" s="216"/>
      <c r="D63" s="151"/>
      <c r="E63" s="4" t="s">
        <v>102</v>
      </c>
      <c r="F63" s="32">
        <f t="shared" si="10"/>
        <v>85000</v>
      </c>
      <c r="G63" s="32">
        <f t="shared" si="10"/>
        <v>85000</v>
      </c>
      <c r="H63" s="45">
        <f>G63/F63*100</f>
        <v>100</v>
      </c>
      <c r="I63" s="33">
        <f>I35</f>
        <v>0</v>
      </c>
      <c r="J63" s="33">
        <f t="shared" ref="J63:AR63" si="11">J35</f>
        <v>0</v>
      </c>
      <c r="K63" s="33">
        <f t="shared" si="11"/>
        <v>0</v>
      </c>
      <c r="L63" s="33">
        <f t="shared" si="11"/>
        <v>0</v>
      </c>
      <c r="M63" s="33">
        <f t="shared" si="11"/>
        <v>0</v>
      </c>
      <c r="N63" s="33">
        <f t="shared" si="11"/>
        <v>0</v>
      </c>
      <c r="O63" s="33">
        <f t="shared" si="11"/>
        <v>0</v>
      </c>
      <c r="P63" s="33">
        <f t="shared" si="11"/>
        <v>0</v>
      </c>
      <c r="Q63" s="33">
        <f t="shared" si="11"/>
        <v>0</v>
      </c>
      <c r="R63" s="33">
        <f t="shared" si="11"/>
        <v>16500</v>
      </c>
      <c r="S63" s="33">
        <f t="shared" si="11"/>
        <v>0</v>
      </c>
      <c r="T63" s="33">
        <f t="shared" si="11"/>
        <v>0</v>
      </c>
      <c r="U63" s="33">
        <f t="shared" si="11"/>
        <v>20000</v>
      </c>
      <c r="V63" s="33">
        <f t="shared" si="11"/>
        <v>16500</v>
      </c>
      <c r="W63" s="33">
        <f t="shared" si="11"/>
        <v>82.5</v>
      </c>
      <c r="X63" s="33">
        <f t="shared" si="11"/>
        <v>15000</v>
      </c>
      <c r="Y63" s="33">
        <f t="shared" si="11"/>
        <v>20000</v>
      </c>
      <c r="Z63" s="33">
        <f>Y63/X63*100</f>
        <v>133.33333333333331</v>
      </c>
      <c r="AA63" s="33">
        <f t="shared" si="11"/>
        <v>15000</v>
      </c>
      <c r="AB63" s="33">
        <f t="shared" si="11"/>
        <v>17016.7</v>
      </c>
      <c r="AC63" s="33">
        <f t="shared" si="11"/>
        <v>113.44466666666668</v>
      </c>
      <c r="AD63" s="33">
        <f t="shared" si="11"/>
        <v>10000</v>
      </c>
      <c r="AE63" s="33">
        <f t="shared" si="11"/>
        <v>0</v>
      </c>
      <c r="AF63" s="33">
        <f t="shared" si="11"/>
        <v>0</v>
      </c>
      <c r="AG63" s="33">
        <f t="shared" si="11"/>
        <v>6000</v>
      </c>
      <c r="AH63" s="33">
        <f t="shared" si="11"/>
        <v>7432.9</v>
      </c>
      <c r="AI63" s="33">
        <f>AH63/AG63*100</f>
        <v>123.88166666666666</v>
      </c>
      <c r="AJ63" s="33">
        <f t="shared" si="11"/>
        <v>2500</v>
      </c>
      <c r="AK63" s="33">
        <f t="shared" si="11"/>
        <v>0</v>
      </c>
      <c r="AL63" s="33">
        <f t="shared" si="11"/>
        <v>0</v>
      </c>
      <c r="AM63" s="33">
        <f t="shared" si="11"/>
        <v>0</v>
      </c>
      <c r="AN63" s="33">
        <f t="shared" si="11"/>
        <v>19024.900000000001</v>
      </c>
      <c r="AO63" s="33">
        <f t="shared" si="11"/>
        <v>0</v>
      </c>
      <c r="AP63" s="33">
        <f t="shared" si="11"/>
        <v>0</v>
      </c>
      <c r="AQ63" s="33">
        <f t="shared" si="11"/>
        <v>5025.5</v>
      </c>
      <c r="AR63" s="33">
        <f t="shared" si="11"/>
        <v>0</v>
      </c>
      <c r="AS63" s="76"/>
      <c r="AT63" s="76"/>
    </row>
    <row r="64" spans="1:48" s="2" customFormat="1" ht="89.25" customHeight="1">
      <c r="A64" s="238"/>
      <c r="B64" s="241"/>
      <c r="C64" s="217"/>
      <c r="D64" s="152"/>
      <c r="E64" s="4" t="s">
        <v>208</v>
      </c>
      <c r="F64" s="32">
        <f t="shared" si="10"/>
        <v>0</v>
      </c>
      <c r="G64" s="32">
        <f t="shared" si="10"/>
        <v>1839.1999999999998</v>
      </c>
      <c r="H64" s="45">
        <v>0</v>
      </c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33">
        <f>S38</f>
        <v>397.9</v>
      </c>
      <c r="T64" s="85"/>
      <c r="U64" s="85"/>
      <c r="V64" s="85"/>
      <c r="W64" s="85"/>
      <c r="X64" s="85"/>
      <c r="Y64" s="85"/>
      <c r="Z64" s="85"/>
      <c r="AA64" s="85"/>
      <c r="AB64" s="87">
        <f>AB41</f>
        <v>126</v>
      </c>
      <c r="AC64" s="88"/>
      <c r="AD64" s="88"/>
      <c r="AE64" s="87">
        <f>AE41</f>
        <v>667.3</v>
      </c>
      <c r="AF64" s="88"/>
      <c r="AG64" s="88"/>
      <c r="AH64" s="87">
        <f>AH41</f>
        <v>648</v>
      </c>
      <c r="AI64" s="85"/>
      <c r="AJ64" s="86"/>
      <c r="AK64" s="86"/>
      <c r="AL64" s="86"/>
      <c r="AM64" s="86"/>
      <c r="AN64" s="86"/>
      <c r="AO64" s="86"/>
      <c r="AP64" s="86"/>
      <c r="AQ64" s="86"/>
      <c r="AR64" s="86"/>
      <c r="AS64" s="85"/>
      <c r="AT64" s="85"/>
    </row>
    <row r="65" spans="1:46" s="2" customFormat="1" ht="12.75">
      <c r="B65" s="3"/>
      <c r="C65" s="3"/>
      <c r="D65" s="3"/>
      <c r="I65" s="57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6" s="2" customFormat="1" ht="15.75">
      <c r="A66" s="40" t="s">
        <v>27</v>
      </c>
      <c r="B66" s="41"/>
      <c r="C66" s="41"/>
      <c r="D66" s="41"/>
      <c r="E66" s="40"/>
      <c r="F66" s="40"/>
      <c r="G66" s="59"/>
      <c r="H66" s="40"/>
      <c r="I66" s="40" t="s">
        <v>94</v>
      </c>
      <c r="J66" s="40"/>
      <c r="K66" s="40"/>
      <c r="L66" s="57"/>
      <c r="M66" s="40"/>
      <c r="O66" s="57"/>
      <c r="R66" s="57"/>
      <c r="U66" s="57"/>
      <c r="X66" s="57"/>
      <c r="AA66" s="57"/>
      <c r="AD66" s="57"/>
      <c r="AF66" s="97"/>
      <c r="AG66" s="57"/>
      <c r="AJ66" s="57"/>
      <c r="AK66" s="57"/>
      <c r="AL66" s="56"/>
      <c r="AM66" s="57"/>
      <c r="AN66" s="56"/>
      <c r="AO66" s="56"/>
      <c r="AP66" s="57"/>
      <c r="AQ66" s="56"/>
      <c r="AR66" s="57"/>
    </row>
    <row r="67" spans="1:46" s="2" customFormat="1" ht="15.75">
      <c r="A67" s="40" t="s">
        <v>28</v>
      </c>
      <c r="B67" s="41"/>
      <c r="C67" s="41"/>
      <c r="D67" s="41"/>
      <c r="E67" s="40"/>
      <c r="F67" s="40"/>
      <c r="G67" s="59"/>
      <c r="H67" s="40"/>
      <c r="I67" s="40" t="s">
        <v>95</v>
      </c>
      <c r="J67" s="40"/>
      <c r="K67" s="40"/>
      <c r="L67" s="40"/>
      <c r="M67" s="59"/>
      <c r="R67" s="44"/>
      <c r="S67" s="44"/>
      <c r="AA67" s="44"/>
      <c r="AB67" s="44"/>
      <c r="AH67" s="44"/>
      <c r="AJ67" s="57"/>
      <c r="AK67" s="56"/>
      <c r="AL67" s="56"/>
      <c r="AM67" s="57"/>
      <c r="AN67" s="56"/>
      <c r="AO67" s="56"/>
      <c r="AP67" s="56"/>
      <c r="AQ67" s="56"/>
      <c r="AR67" s="56"/>
    </row>
    <row r="68" spans="1:46" s="2" customFormat="1" ht="15.75">
      <c r="A68" s="40" t="s">
        <v>52</v>
      </c>
      <c r="B68" s="41"/>
      <c r="C68" s="41"/>
      <c r="D68" s="41"/>
      <c r="E68" s="40"/>
      <c r="F68" s="59"/>
      <c r="G68" s="59"/>
      <c r="H68" s="40"/>
      <c r="I68" s="40" t="s">
        <v>29</v>
      </c>
      <c r="J68" s="40"/>
      <c r="K68" s="40"/>
      <c r="L68" s="40"/>
      <c r="M68" s="59"/>
      <c r="N68" s="44"/>
      <c r="R68" s="44"/>
      <c r="AA68" s="44"/>
      <c r="AJ68" s="57"/>
      <c r="AK68" s="56"/>
      <c r="AL68" s="56"/>
      <c r="AM68" s="56"/>
      <c r="AN68" s="56"/>
      <c r="AO68" s="56"/>
      <c r="AP68" s="56"/>
      <c r="AQ68" s="56"/>
      <c r="AR68" s="56"/>
    </row>
    <row r="69" spans="1:46" s="2" customFormat="1" ht="15.75">
      <c r="A69" s="40" t="s">
        <v>53</v>
      </c>
      <c r="B69" s="41"/>
      <c r="C69" s="41"/>
      <c r="D69" s="41"/>
      <c r="E69" s="40"/>
      <c r="F69" s="40"/>
      <c r="G69" s="40"/>
      <c r="H69" s="40"/>
      <c r="I69" s="40"/>
      <c r="J69" s="40"/>
      <c r="K69" s="40"/>
      <c r="L69" s="40"/>
      <c r="M69" s="40"/>
      <c r="N69" s="77"/>
      <c r="AH69" s="44"/>
      <c r="AJ69" s="56"/>
      <c r="AK69" s="56"/>
      <c r="AL69" s="56"/>
      <c r="AM69" s="57"/>
      <c r="AN69" s="56"/>
      <c r="AO69" s="56"/>
      <c r="AP69" s="56"/>
      <c r="AQ69" s="56"/>
      <c r="AR69" s="56"/>
    </row>
    <row r="70" spans="1:46" s="2" customFormat="1" ht="15.75">
      <c r="A70" s="42"/>
      <c r="B70" s="43"/>
      <c r="C70" s="41" t="s">
        <v>54</v>
      </c>
      <c r="D70" s="41"/>
      <c r="E70" s="40"/>
      <c r="F70" s="40"/>
      <c r="G70" s="40"/>
      <c r="H70" s="40"/>
      <c r="I70" s="42"/>
      <c r="J70" s="42"/>
      <c r="K70" s="42"/>
      <c r="L70" s="42"/>
      <c r="M70" s="59"/>
      <c r="N70" s="44"/>
      <c r="AH70" s="44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6" s="2" customFormat="1" ht="15.75">
      <c r="A71" s="40" t="s">
        <v>139</v>
      </c>
      <c r="B71" s="41"/>
      <c r="C71" s="41"/>
      <c r="D71" s="41"/>
      <c r="E71" s="40"/>
      <c r="F71" s="40"/>
      <c r="G71" s="40"/>
      <c r="H71" s="40"/>
      <c r="I71" s="40" t="s">
        <v>140</v>
      </c>
      <c r="J71" s="41"/>
      <c r="K71" s="40"/>
      <c r="L71" s="40"/>
      <c r="M71" s="40"/>
      <c r="N71" s="44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1:46" s="2" customFormat="1" ht="15.75">
      <c r="A72" s="40"/>
      <c r="B72" s="41"/>
      <c r="C72" s="41"/>
      <c r="D72" s="41"/>
      <c r="E72" s="40"/>
      <c r="F72" s="40"/>
      <c r="G72" s="40"/>
      <c r="H72" s="40"/>
      <c r="I72" s="40"/>
      <c r="J72" s="40"/>
      <c r="K72" s="40"/>
      <c r="L72" s="40"/>
      <c r="M72" s="40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6" s="2" customFormat="1" ht="12.75">
      <c r="A73" s="38"/>
      <c r="B73" s="39"/>
      <c r="C73" s="39"/>
      <c r="D73" s="39"/>
      <c r="E73" s="38"/>
      <c r="F73" s="38"/>
      <c r="G73" s="38"/>
      <c r="H73" s="38"/>
      <c r="I73" s="38"/>
      <c r="J73" s="38"/>
      <c r="K73" s="38"/>
      <c r="L73" s="38"/>
      <c r="M73" s="38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1:46" s="2" customFormat="1" ht="12.75">
      <c r="A74" s="38" t="s">
        <v>136</v>
      </c>
      <c r="B74" s="39"/>
      <c r="C74" s="39"/>
      <c r="D74" s="39"/>
      <c r="E74" s="38"/>
      <c r="F74" s="38"/>
      <c r="G74" s="38"/>
      <c r="H74" s="38"/>
      <c r="I74" s="38"/>
      <c r="J74" s="38"/>
      <c r="K74" s="38"/>
      <c r="L74" s="38"/>
      <c r="M74" s="38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6" s="2" customFormat="1" ht="12.75">
      <c r="A75" s="106" t="s">
        <v>55</v>
      </c>
      <c r="B75" s="39"/>
      <c r="C75" s="39"/>
      <c r="D75" s="39"/>
      <c r="E75" s="38"/>
      <c r="F75" s="38"/>
      <c r="G75" s="38"/>
      <c r="H75" s="38"/>
      <c r="I75" s="38"/>
      <c r="J75" s="38"/>
      <c r="K75" s="38"/>
      <c r="L75" s="38"/>
      <c r="M75" s="38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6" s="63" customFormat="1" ht="12.75">
      <c r="A76" s="106" t="s">
        <v>29</v>
      </c>
      <c r="B76" s="61"/>
      <c r="C76" s="61"/>
      <c r="D76" s="61"/>
      <c r="E76" s="60"/>
      <c r="F76" s="60"/>
      <c r="G76" s="60"/>
      <c r="H76" s="60"/>
      <c r="I76" s="60"/>
      <c r="J76" s="62"/>
      <c r="K76" s="60"/>
      <c r="L76" s="60"/>
      <c r="M76" s="60"/>
      <c r="R76" s="64"/>
      <c r="AB76" s="64"/>
      <c r="AG76" s="2"/>
      <c r="AJ76" s="56"/>
      <c r="AK76" s="56"/>
      <c r="AL76" s="57"/>
      <c r="AM76" s="56"/>
      <c r="AN76" s="56"/>
      <c r="AO76" s="56"/>
      <c r="AP76" s="56"/>
      <c r="AQ76" s="56"/>
      <c r="AR76" s="56"/>
    </row>
    <row r="77" spans="1:46" s="2" customFormat="1" ht="12.75">
      <c r="A77" s="106" t="s">
        <v>141</v>
      </c>
      <c r="B77" s="39"/>
      <c r="C77" s="39"/>
      <c r="D77" s="39"/>
      <c r="E77" s="38"/>
      <c r="F77" s="38"/>
      <c r="G77" s="38"/>
      <c r="H77" s="38"/>
      <c r="I77" s="38"/>
      <c r="J77" s="38"/>
      <c r="K77" s="38"/>
      <c r="L77" s="38"/>
      <c r="M77" s="38"/>
      <c r="AG77" s="63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6" s="2" customFormat="1" ht="12.75">
      <c r="A78" s="38" t="s">
        <v>137</v>
      </c>
      <c r="B78" s="39"/>
      <c r="C78" s="3"/>
      <c r="D78" s="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</row>
    <row r="79" spans="1:46" s="2" customFormat="1" ht="12.75">
      <c r="A79" s="38" t="s">
        <v>53</v>
      </c>
      <c r="B79" s="39"/>
      <c r="C79" s="3"/>
      <c r="D79" s="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</row>
    <row r="80" spans="1:46" s="2" customFormat="1" ht="12.75">
      <c r="A80" s="38" t="s">
        <v>138</v>
      </c>
      <c r="B80" s="39"/>
      <c r="C80" s="3"/>
      <c r="D80" s="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</row>
    <row r="81" spans="2:46" s="2" customFormat="1" ht="12.75">
      <c r="B81" s="3"/>
      <c r="C81" s="3"/>
      <c r="D81" s="3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</row>
    <row r="82" spans="2:46" s="2" customFormat="1" ht="12.75">
      <c r="B82" s="3"/>
      <c r="C82" s="3"/>
      <c r="D82" s="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</row>
    <row r="83" spans="2:46" s="2" customFormat="1" ht="12.75">
      <c r="B83" s="3"/>
      <c r="C83" s="3"/>
      <c r="D83" s="3"/>
      <c r="AG83" s="44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2:46" s="2" customFormat="1" ht="12.75">
      <c r="B84" s="3"/>
      <c r="C84" s="3"/>
      <c r="D84" s="3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2:46" s="2" customFormat="1" ht="12.75">
      <c r="B85" s="3"/>
      <c r="C85" s="3"/>
      <c r="D85" s="3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2:46" s="2" customFormat="1" ht="12.75">
      <c r="B86" s="3"/>
      <c r="C86" s="3"/>
      <c r="D86" s="3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2:46" s="2" customFormat="1" ht="12.75">
      <c r="B87" s="3"/>
      <c r="C87" s="3"/>
      <c r="D87" s="3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2:46" s="2" customFormat="1" ht="12.75">
      <c r="B88" s="3"/>
      <c r="C88" s="3"/>
      <c r="D88" s="3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2:46" s="2" customFormat="1" ht="12.75">
      <c r="B89" s="3"/>
      <c r="C89" s="3"/>
      <c r="D89" s="3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2:46" s="2" customFormat="1" ht="12.75">
      <c r="B90" s="3"/>
      <c r="C90" s="3"/>
      <c r="D90" s="3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2:46" s="2" customFormat="1" ht="12.75">
      <c r="B91" s="3"/>
      <c r="C91" s="3"/>
      <c r="D91" s="3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2:46" s="2" customFormat="1" ht="12.75">
      <c r="B92" s="3"/>
      <c r="C92" s="3"/>
      <c r="D92" s="3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2:46" s="2" customFormat="1" ht="12.75">
      <c r="B93" s="3"/>
      <c r="C93" s="3"/>
      <c r="D93" s="3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2:46" s="2" customFormat="1" ht="12.75">
      <c r="B94" s="3"/>
      <c r="C94" s="3"/>
      <c r="D94" s="3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2:46" s="2" customFormat="1" ht="12.75">
      <c r="B95" s="3"/>
      <c r="C95" s="3"/>
      <c r="D95" s="3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2:46" s="2" customFormat="1" ht="12.75">
      <c r="B96" s="3"/>
      <c r="C96" s="3"/>
      <c r="D96" s="3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2:44" s="2" customFormat="1" ht="12.75">
      <c r="B97" s="3"/>
      <c r="C97" s="3"/>
      <c r="D97" s="3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2:44" s="2" customFormat="1" ht="12.75">
      <c r="B98" s="3"/>
      <c r="C98" s="3"/>
      <c r="D98" s="3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2:44" s="2" customFormat="1" ht="12.75">
      <c r="B99" s="3"/>
      <c r="C99" s="3"/>
      <c r="D99" s="3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2:44" s="2" customFormat="1" ht="12.75">
      <c r="B100" s="3"/>
      <c r="C100" s="3"/>
      <c r="D100" s="3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2:44" s="2" customFormat="1" ht="12.75">
      <c r="B101" s="3"/>
      <c r="C101" s="3"/>
      <c r="D101" s="3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2:44" s="2" customFormat="1" ht="12.75">
      <c r="B102" s="3"/>
      <c r="C102" s="3"/>
      <c r="D102" s="3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2:44" s="2" customFormat="1" ht="12.75">
      <c r="B103" s="3"/>
      <c r="C103" s="3"/>
      <c r="D103" s="3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2:44" s="2" customFormat="1" ht="12.75">
      <c r="B104" s="3"/>
      <c r="C104" s="3"/>
      <c r="D104" s="3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2:44" s="2" customFormat="1" ht="12.75">
      <c r="B105" s="3"/>
      <c r="C105" s="3"/>
      <c r="D105" s="3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2:44" s="2" customFormat="1" ht="12.75">
      <c r="B106" s="3"/>
      <c r="C106" s="3"/>
      <c r="D106" s="3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2:44" s="2" customFormat="1" ht="12.75">
      <c r="B107" s="3"/>
      <c r="C107" s="3"/>
      <c r="D107" s="3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2:44" s="2" customFormat="1" ht="12.75">
      <c r="B108" s="3"/>
      <c r="C108" s="3"/>
      <c r="D108" s="3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2:44" s="2" customFormat="1" ht="12.75">
      <c r="B109" s="3"/>
      <c r="C109" s="3"/>
      <c r="D109" s="3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2:44" s="2" customFormat="1" ht="12.75">
      <c r="B110" s="3"/>
      <c r="C110" s="3"/>
      <c r="D110" s="3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2:44" s="2" customFormat="1" ht="12.75">
      <c r="B111" s="3"/>
      <c r="C111" s="3"/>
      <c r="D111" s="3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2:44" s="2" customFormat="1" ht="12.75">
      <c r="B112" s="3"/>
      <c r="C112" s="3"/>
      <c r="D112" s="3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2:44" s="2" customFormat="1" ht="12.75">
      <c r="B113" s="3"/>
      <c r="C113" s="3"/>
      <c r="D113" s="3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2:44" s="2" customFormat="1" ht="12.75">
      <c r="B114" s="3"/>
      <c r="C114" s="3"/>
      <c r="D114" s="3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2:44" s="2" customFormat="1" ht="12.75">
      <c r="B115" s="3"/>
      <c r="C115" s="3"/>
      <c r="D115" s="3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2:44" s="2" customFormat="1" ht="12.75">
      <c r="B116" s="3"/>
      <c r="C116" s="3"/>
      <c r="D116" s="3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2:44" s="2" customFormat="1" ht="12.75">
      <c r="B117" s="3"/>
      <c r="C117" s="3"/>
      <c r="D117" s="3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2:44" s="2" customFormat="1" ht="12.75">
      <c r="B118" s="3"/>
      <c r="C118" s="3"/>
      <c r="D118" s="3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2:44" s="2" customFormat="1" ht="12.75">
      <c r="B119" s="3"/>
      <c r="C119" s="3"/>
      <c r="D119" s="3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2:44" s="2" customFormat="1" ht="12.75">
      <c r="B120" s="3"/>
      <c r="C120" s="3"/>
      <c r="D120" s="3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2:44" s="2" customFormat="1" ht="12.75">
      <c r="B121" s="3"/>
      <c r="C121" s="3"/>
      <c r="D121" s="3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2:44" s="2" customFormat="1" ht="12.75">
      <c r="B122" s="3"/>
      <c r="C122" s="3"/>
      <c r="D122" s="3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2:44" s="2" customFormat="1" ht="12.75">
      <c r="B123" s="3"/>
      <c r="C123" s="3"/>
      <c r="D123" s="3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2:44" s="2" customFormat="1" ht="12.75">
      <c r="B124" s="3"/>
      <c r="C124" s="3"/>
      <c r="D124" s="3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2:44" s="2" customFormat="1" ht="12.75">
      <c r="B125" s="3"/>
      <c r="C125" s="3"/>
      <c r="D125" s="3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2:44" s="2" customFormat="1" ht="12.75">
      <c r="B126" s="3"/>
      <c r="C126" s="3"/>
      <c r="D126" s="3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2:44" s="2" customFormat="1" ht="12.75">
      <c r="B127" s="3"/>
      <c r="C127" s="3"/>
      <c r="D127" s="3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2:44" s="2" customFormat="1" ht="12.75">
      <c r="B128" s="3"/>
      <c r="C128" s="3"/>
      <c r="D128" s="3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2:44" s="2" customFormat="1" ht="12.75">
      <c r="B129" s="3"/>
      <c r="C129" s="3"/>
      <c r="D129" s="3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2:44" s="2" customFormat="1" ht="12.75">
      <c r="B130" s="3"/>
      <c r="C130" s="3"/>
      <c r="D130" s="3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2:44" s="2" customFormat="1" ht="12.75">
      <c r="B131" s="3"/>
      <c r="C131" s="3"/>
      <c r="D131" s="3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2:44" s="2" customFormat="1" ht="12.75">
      <c r="B132" s="3"/>
      <c r="C132" s="3"/>
      <c r="D132" s="3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2:44" s="2" customFormat="1" ht="12.75">
      <c r="B133" s="3"/>
      <c r="C133" s="3"/>
      <c r="D133" s="3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2:44" s="2" customFormat="1" ht="12.75">
      <c r="B134" s="3"/>
      <c r="C134" s="3"/>
      <c r="D134" s="3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2:44" s="2" customFormat="1" ht="12.75">
      <c r="B135" s="3"/>
      <c r="C135" s="3"/>
      <c r="D135" s="3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2:44" s="2" customFormat="1" ht="12.75">
      <c r="B136" s="3"/>
      <c r="C136" s="3"/>
      <c r="D136" s="3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2:44" s="2" customFormat="1" ht="12.75">
      <c r="B137" s="3"/>
      <c r="C137" s="3"/>
      <c r="D137" s="3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2:44" s="2" customFormat="1" ht="12.75">
      <c r="B138" s="3"/>
      <c r="C138" s="3"/>
      <c r="D138" s="3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2:44" s="2" customFormat="1" ht="12.75">
      <c r="B139" s="3"/>
      <c r="C139" s="3"/>
      <c r="D139" s="3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2:44" s="2" customFormat="1" ht="12.75">
      <c r="B140" s="3"/>
      <c r="C140" s="3"/>
      <c r="D140" s="3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2:44" s="2" customFormat="1" ht="12.75">
      <c r="B141" s="3"/>
      <c r="C141" s="3"/>
      <c r="D141" s="3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2:44" s="2" customFormat="1" ht="12.75">
      <c r="B142" s="3"/>
      <c r="C142" s="3"/>
      <c r="D142" s="3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2:44" s="2" customFormat="1" ht="12.75">
      <c r="B143" s="3"/>
      <c r="C143" s="3"/>
      <c r="D143" s="3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2:44" s="2" customFormat="1" ht="12.75">
      <c r="B144" s="3"/>
      <c r="C144" s="3"/>
      <c r="D144" s="3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2:44" s="2" customFormat="1" ht="12.75">
      <c r="B145" s="3"/>
      <c r="C145" s="3"/>
      <c r="D145" s="3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2:44" s="2" customFormat="1" ht="12.75">
      <c r="B146" s="3"/>
      <c r="C146" s="3"/>
      <c r="D146" s="3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2:44" s="2" customFormat="1" ht="12.75">
      <c r="B147" s="3"/>
      <c r="C147" s="3"/>
      <c r="D147" s="3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2:44" s="2" customFormat="1" ht="12.75">
      <c r="B148" s="3"/>
      <c r="C148" s="3"/>
      <c r="D148" s="3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2:44" s="2" customFormat="1" ht="12.75">
      <c r="B149" s="3"/>
      <c r="C149" s="3"/>
      <c r="D149" s="3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2:44" s="2" customFormat="1" ht="12.75">
      <c r="B150" s="3"/>
      <c r="C150" s="3"/>
      <c r="D150" s="3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2:44" s="2" customFormat="1" ht="12.75">
      <c r="B151" s="3"/>
      <c r="C151" s="3"/>
      <c r="D151" s="3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2:44" s="2" customFormat="1" ht="12.75">
      <c r="B152" s="3"/>
      <c r="C152" s="3"/>
      <c r="D152" s="3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2:44" s="2" customFormat="1" ht="12.75">
      <c r="B153" s="3"/>
      <c r="C153" s="3"/>
      <c r="D153" s="3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2:44" s="2" customFormat="1" ht="12.75">
      <c r="B154" s="3"/>
      <c r="C154" s="3"/>
      <c r="D154" s="3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2:44" s="2" customFormat="1" ht="12.75">
      <c r="B155" s="3"/>
      <c r="C155" s="3"/>
      <c r="D155" s="3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2:44" s="2" customFormat="1" ht="12.75">
      <c r="B156" s="3"/>
      <c r="C156" s="3"/>
      <c r="D156" s="3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2:44" s="2" customFormat="1" ht="12.75">
      <c r="B157" s="3"/>
      <c r="C157" s="3"/>
      <c r="D157" s="3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2:44" s="2" customFormat="1" ht="12.75">
      <c r="B158" s="3"/>
      <c r="C158" s="3"/>
      <c r="D158" s="3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2:44" s="2" customFormat="1" ht="12.75">
      <c r="B159" s="3"/>
      <c r="C159" s="3"/>
      <c r="D159" s="3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2:44" s="2" customFormat="1" ht="12.75">
      <c r="B160" s="3"/>
      <c r="C160" s="3"/>
      <c r="D160" s="3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2:44" s="2" customFormat="1" ht="12.75">
      <c r="B161" s="3"/>
      <c r="C161" s="3"/>
      <c r="D161" s="3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2:44" s="2" customFormat="1" ht="12.75">
      <c r="B162" s="3"/>
      <c r="C162" s="3"/>
      <c r="D162" s="3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2:44" s="2" customFormat="1" ht="12.75">
      <c r="B163" s="3"/>
      <c r="C163" s="3"/>
      <c r="D163" s="3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2:44" s="2" customFormat="1" ht="12.75">
      <c r="B164" s="3"/>
      <c r="C164" s="3"/>
      <c r="D164" s="3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2:44" s="2" customFormat="1" ht="12.75">
      <c r="B165" s="3"/>
      <c r="C165" s="3"/>
      <c r="D165" s="3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2:44" s="2" customFormat="1" ht="12.75">
      <c r="B166" s="3"/>
      <c r="C166" s="3"/>
      <c r="D166" s="3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2:44" s="2" customFormat="1" ht="12.75">
      <c r="B167" s="3"/>
      <c r="C167" s="3"/>
      <c r="D167" s="3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2:44" s="2" customFormat="1" ht="12.75">
      <c r="B168" s="3"/>
      <c r="C168" s="3"/>
      <c r="D168" s="3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2:44" s="2" customFormat="1" ht="12.75">
      <c r="B169" s="3"/>
      <c r="C169" s="3"/>
      <c r="D169" s="3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2:44" s="2" customFormat="1" ht="12.75">
      <c r="B170" s="3"/>
      <c r="C170" s="3"/>
      <c r="D170" s="3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2:44" s="2" customFormat="1" ht="12.75">
      <c r="B171" s="3"/>
      <c r="C171" s="3"/>
      <c r="D171" s="3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2:44" s="2" customFormat="1" ht="12.75">
      <c r="B172" s="3"/>
      <c r="C172" s="3"/>
      <c r="D172" s="3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2:44" s="2" customFormat="1" ht="12.75">
      <c r="B173" s="3"/>
      <c r="C173" s="3"/>
      <c r="D173" s="3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2:44" s="2" customFormat="1" ht="12.75">
      <c r="B174" s="3"/>
      <c r="C174" s="3"/>
      <c r="D174" s="3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2:44" s="2" customFormat="1" ht="12.75">
      <c r="B175" s="3"/>
      <c r="C175" s="3"/>
      <c r="D175" s="3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2:44" s="2" customFormat="1" ht="12.75">
      <c r="B176" s="3"/>
      <c r="C176" s="3"/>
      <c r="D176" s="3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2:44" s="2" customFormat="1" ht="12.75">
      <c r="B177" s="3"/>
      <c r="C177" s="3"/>
      <c r="D177" s="3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2:44" s="2" customFormat="1" ht="12.75">
      <c r="B178" s="3"/>
      <c r="C178" s="3"/>
      <c r="D178" s="3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2:44" s="2" customFormat="1" ht="12.75">
      <c r="B179" s="3"/>
      <c r="C179" s="3"/>
      <c r="D179" s="3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2:44" s="2" customFormat="1" ht="12.75">
      <c r="B180" s="3"/>
      <c r="C180" s="3"/>
      <c r="D180" s="3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2:44" s="2" customFormat="1" ht="12.75">
      <c r="B181" s="3"/>
      <c r="C181" s="3"/>
      <c r="D181" s="3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2:44" s="2" customFormat="1" ht="12.75">
      <c r="B182" s="3"/>
      <c r="C182" s="3"/>
      <c r="D182" s="3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2:44" s="2" customFormat="1" ht="12.75">
      <c r="B183" s="3"/>
      <c r="C183" s="3"/>
      <c r="D183" s="3"/>
      <c r="AJ183" s="56"/>
      <c r="AK183" s="56"/>
      <c r="AL183" s="56"/>
      <c r="AM183" s="56"/>
      <c r="AN183" s="56"/>
      <c r="AO183" s="56"/>
      <c r="AP183" s="56"/>
      <c r="AQ183" s="56"/>
      <c r="AR183" s="56"/>
    </row>
    <row r="184" spans="2:44" s="2" customFormat="1" ht="12.75">
      <c r="B184" s="3"/>
      <c r="C184" s="3"/>
      <c r="D184" s="3"/>
      <c r="AJ184" s="56"/>
      <c r="AK184" s="56"/>
      <c r="AL184" s="56"/>
      <c r="AM184" s="56"/>
      <c r="AN184" s="56"/>
      <c r="AO184" s="56"/>
      <c r="AP184" s="56"/>
      <c r="AQ184" s="56"/>
      <c r="AR184" s="56"/>
    </row>
    <row r="185" spans="2:44" s="2" customFormat="1" ht="12.75">
      <c r="B185" s="3"/>
      <c r="C185" s="3"/>
      <c r="D185" s="3"/>
      <c r="AJ185" s="56"/>
      <c r="AK185" s="56"/>
      <c r="AL185" s="56"/>
      <c r="AM185" s="56"/>
      <c r="AN185" s="56"/>
      <c r="AO185" s="56"/>
      <c r="AP185" s="56"/>
      <c r="AQ185" s="56"/>
      <c r="AR185" s="56"/>
    </row>
    <row r="186" spans="2:44" s="2" customFormat="1" ht="12.75">
      <c r="B186" s="3"/>
      <c r="C186" s="3"/>
      <c r="D186" s="3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2:44" s="2" customFormat="1" ht="12.75">
      <c r="B187" s="3"/>
      <c r="C187" s="3"/>
      <c r="D187" s="3"/>
      <c r="AJ187" s="56"/>
      <c r="AK187" s="56"/>
      <c r="AL187" s="56"/>
      <c r="AM187" s="56"/>
      <c r="AN187" s="56"/>
      <c r="AO187" s="56"/>
      <c r="AP187" s="56"/>
      <c r="AQ187" s="56"/>
      <c r="AR187" s="56"/>
    </row>
    <row r="188" spans="2:44" s="2" customFormat="1" ht="12.75">
      <c r="B188" s="3"/>
      <c r="C188" s="3"/>
      <c r="D188" s="3"/>
      <c r="AJ188" s="56"/>
      <c r="AK188" s="56"/>
      <c r="AL188" s="56"/>
      <c r="AM188" s="56"/>
      <c r="AN188" s="56"/>
      <c r="AO188" s="56"/>
      <c r="AP188" s="56"/>
      <c r="AQ188" s="56"/>
      <c r="AR188" s="56"/>
    </row>
    <row r="189" spans="2:44" s="2" customFormat="1" ht="12.75">
      <c r="B189" s="3"/>
      <c r="C189" s="3"/>
      <c r="D189" s="3"/>
      <c r="AJ189" s="56"/>
      <c r="AK189" s="56"/>
      <c r="AL189" s="56"/>
      <c r="AM189" s="56"/>
      <c r="AN189" s="56"/>
      <c r="AO189" s="56"/>
      <c r="AP189" s="56"/>
      <c r="AQ189" s="56"/>
      <c r="AR189" s="56"/>
    </row>
    <row r="190" spans="2:44" s="2" customFormat="1" ht="12.75">
      <c r="B190" s="3"/>
      <c r="C190" s="3"/>
      <c r="D190" s="3"/>
      <c r="AJ190" s="56"/>
      <c r="AK190" s="56"/>
      <c r="AL190" s="56"/>
      <c r="AM190" s="56"/>
      <c r="AN190" s="56"/>
      <c r="AO190" s="56"/>
      <c r="AP190" s="56"/>
      <c r="AQ190" s="56"/>
      <c r="AR190" s="56"/>
    </row>
    <row r="191" spans="2:44" s="2" customFormat="1" ht="12.75">
      <c r="B191" s="3"/>
      <c r="C191" s="3"/>
      <c r="D191" s="3"/>
      <c r="AJ191" s="56"/>
      <c r="AK191" s="56"/>
      <c r="AL191" s="56"/>
      <c r="AM191" s="56"/>
      <c r="AN191" s="56"/>
      <c r="AO191" s="56"/>
      <c r="AP191" s="56"/>
      <c r="AQ191" s="56"/>
      <c r="AR191" s="56"/>
    </row>
    <row r="192" spans="2:44" s="2" customFormat="1" ht="12.75">
      <c r="B192" s="3"/>
      <c r="C192" s="3"/>
      <c r="D192" s="3"/>
      <c r="AJ192" s="56"/>
      <c r="AK192" s="56"/>
      <c r="AL192" s="56"/>
      <c r="AM192" s="56"/>
      <c r="AN192" s="56"/>
      <c r="AO192" s="56"/>
      <c r="AP192" s="56"/>
      <c r="AQ192" s="56"/>
      <c r="AR192" s="56"/>
    </row>
    <row r="193" spans="2:44" s="2" customFormat="1" ht="12.75">
      <c r="B193" s="3"/>
      <c r="C193" s="3"/>
      <c r="D193" s="3"/>
      <c r="AJ193" s="56"/>
      <c r="AK193" s="56"/>
      <c r="AL193" s="56"/>
      <c r="AM193" s="56"/>
      <c r="AN193" s="56"/>
      <c r="AO193" s="56"/>
      <c r="AP193" s="56"/>
      <c r="AQ193" s="56"/>
      <c r="AR193" s="56"/>
    </row>
    <row r="194" spans="2:44" s="2" customFormat="1" ht="12.75">
      <c r="B194" s="3"/>
      <c r="C194" s="3"/>
      <c r="D194" s="3"/>
      <c r="AJ194" s="56"/>
      <c r="AK194" s="56"/>
      <c r="AL194" s="56"/>
      <c r="AM194" s="56"/>
      <c r="AN194" s="56"/>
      <c r="AO194" s="56"/>
      <c r="AP194" s="56"/>
      <c r="AQ194" s="56"/>
      <c r="AR194" s="56"/>
    </row>
    <row r="195" spans="2:44" s="2" customFormat="1" ht="12.75">
      <c r="B195" s="3"/>
      <c r="C195" s="3"/>
      <c r="D195" s="3"/>
      <c r="AJ195" s="56"/>
      <c r="AK195" s="56"/>
      <c r="AL195" s="56"/>
      <c r="AM195" s="56"/>
      <c r="AN195" s="56"/>
      <c r="AO195" s="56"/>
      <c r="AP195" s="56"/>
      <c r="AQ195" s="56"/>
      <c r="AR195" s="56"/>
    </row>
    <row r="196" spans="2:44" s="2" customFormat="1" ht="12.75">
      <c r="B196" s="3"/>
      <c r="C196" s="3"/>
      <c r="D196" s="3"/>
      <c r="AJ196" s="56"/>
      <c r="AK196" s="56"/>
      <c r="AL196" s="56"/>
      <c r="AM196" s="56"/>
      <c r="AN196" s="56"/>
      <c r="AO196" s="56"/>
      <c r="AP196" s="56"/>
      <c r="AQ196" s="56"/>
      <c r="AR196" s="56"/>
    </row>
    <row r="197" spans="2:44" s="2" customFormat="1" ht="12.75">
      <c r="B197" s="3"/>
      <c r="C197" s="3"/>
      <c r="D197" s="3"/>
      <c r="AJ197" s="56"/>
      <c r="AK197" s="56"/>
      <c r="AL197" s="56"/>
      <c r="AM197" s="56"/>
      <c r="AN197" s="56"/>
      <c r="AO197" s="56"/>
      <c r="AP197" s="56"/>
      <c r="AQ197" s="56"/>
      <c r="AR197" s="56"/>
    </row>
    <row r="198" spans="2:44" s="2" customFormat="1" ht="12.75">
      <c r="B198" s="3"/>
      <c r="C198" s="3"/>
      <c r="D198" s="3"/>
      <c r="AJ198" s="56"/>
      <c r="AK198" s="56"/>
      <c r="AL198" s="56"/>
      <c r="AM198" s="56"/>
      <c r="AN198" s="56"/>
      <c r="AO198" s="56"/>
      <c r="AP198" s="56"/>
      <c r="AQ198" s="56"/>
      <c r="AR198" s="56"/>
    </row>
    <row r="199" spans="2:44">
      <c r="AG199" s="2"/>
    </row>
  </sheetData>
  <mergeCells count="314">
    <mergeCell ref="AU57:AU59"/>
    <mergeCell ref="AS60:AS62"/>
    <mergeCell ref="AK57:AK59"/>
    <mergeCell ref="AL57:AL59"/>
    <mergeCell ref="AM57:AM59"/>
    <mergeCell ref="AN57:AN59"/>
    <mergeCell ref="AO57:AO59"/>
    <mergeCell ref="AT60:AT62"/>
    <mergeCell ref="AQ57:AQ59"/>
    <mergeCell ref="AR57:AR59"/>
    <mergeCell ref="AS57:AS59"/>
    <mergeCell ref="AT57:AT59"/>
    <mergeCell ref="AD57:AD59"/>
    <mergeCell ref="AP57:AP59"/>
    <mergeCell ref="AE57:AE59"/>
    <mergeCell ref="AF57:AF59"/>
    <mergeCell ref="AG57:AG59"/>
    <mergeCell ref="AH57:AH59"/>
    <mergeCell ref="AI57:AI59"/>
    <mergeCell ref="AJ57:AJ59"/>
    <mergeCell ref="A60:A64"/>
    <mergeCell ref="B60:B64"/>
    <mergeCell ref="C60:C64"/>
    <mergeCell ref="D60:D64"/>
    <mergeCell ref="U57:U59"/>
    <mergeCell ref="V57:V59"/>
    <mergeCell ref="W57:W59"/>
    <mergeCell ref="X57:X59"/>
    <mergeCell ref="Y57:Y59"/>
    <mergeCell ref="Z57:Z59"/>
    <mergeCell ref="AA57:AA59"/>
    <mergeCell ref="AB57:AB59"/>
    <mergeCell ref="AC57:AC59"/>
    <mergeCell ref="AR54:AR56"/>
    <mergeCell ref="AS54:AS56"/>
    <mergeCell ref="AT54:AT56"/>
    <mergeCell ref="AU54:AU56"/>
    <mergeCell ref="A57:A59"/>
    <mergeCell ref="B57:B59"/>
    <mergeCell ref="C57:C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R57:R59"/>
    <mergeCell ref="S57:S59"/>
    <mergeCell ref="T57:T59"/>
    <mergeCell ref="AI54:AI56"/>
    <mergeCell ref="AJ54:AJ56"/>
    <mergeCell ref="AK54:AK56"/>
    <mergeCell ref="AL54:AL56"/>
    <mergeCell ref="AM54:AM56"/>
    <mergeCell ref="AN54:AN56"/>
    <mergeCell ref="AO54:AO56"/>
    <mergeCell ref="AP54:AP56"/>
    <mergeCell ref="AQ54:AQ56"/>
    <mergeCell ref="Z54:Z56"/>
    <mergeCell ref="AA54:AA56"/>
    <mergeCell ref="AB54:AB56"/>
    <mergeCell ref="AC54:AC56"/>
    <mergeCell ref="AD54:AD56"/>
    <mergeCell ref="AE54:AE56"/>
    <mergeCell ref="AF54:AF56"/>
    <mergeCell ref="AG54:AG56"/>
    <mergeCell ref="AH54:AH56"/>
    <mergeCell ref="Q54:Q56"/>
    <mergeCell ref="R54:R56"/>
    <mergeCell ref="S54:S56"/>
    <mergeCell ref="T54:T56"/>
    <mergeCell ref="U54:U56"/>
    <mergeCell ref="V54:V56"/>
    <mergeCell ref="W54:W56"/>
    <mergeCell ref="X54:X56"/>
    <mergeCell ref="Y54:Y56"/>
    <mergeCell ref="AN51:AN53"/>
    <mergeCell ref="AO51:AO53"/>
    <mergeCell ref="AP51:AP53"/>
    <mergeCell ref="AQ51:AQ53"/>
    <mergeCell ref="AR51:AR53"/>
    <mergeCell ref="AS51:AS53"/>
    <mergeCell ref="AT51:AT53"/>
    <mergeCell ref="AU51:AU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AE51:AE53"/>
    <mergeCell ref="AF51:AF53"/>
    <mergeCell ref="AG51:AG53"/>
    <mergeCell ref="AH51:AH53"/>
    <mergeCell ref="AI51:AI53"/>
    <mergeCell ref="AJ51:AJ53"/>
    <mergeCell ref="AK51:AK53"/>
    <mergeCell ref="AL51:AL53"/>
    <mergeCell ref="AM51:AM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S48:AS50"/>
    <mergeCell ref="AT48:AT50"/>
    <mergeCell ref="AU48:AU50"/>
    <mergeCell ref="A51:A53"/>
    <mergeCell ref="B51:B53"/>
    <mergeCell ref="C51:C53"/>
    <mergeCell ref="D51:D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AJ48:AJ50"/>
    <mergeCell ref="AK48:AK50"/>
    <mergeCell ref="AL48:AL50"/>
    <mergeCell ref="AM48:AM50"/>
    <mergeCell ref="AN48:AN50"/>
    <mergeCell ref="AO48:AO50"/>
    <mergeCell ref="AP48:AP50"/>
    <mergeCell ref="AQ48:AQ50"/>
    <mergeCell ref="AR48:AR50"/>
    <mergeCell ref="AA48:AA50"/>
    <mergeCell ref="AB48:AB50"/>
    <mergeCell ref="AC48:AC50"/>
    <mergeCell ref="AD48:AD50"/>
    <mergeCell ref="AE48:AE50"/>
    <mergeCell ref="AF48:AF50"/>
    <mergeCell ref="AG48:AG50"/>
    <mergeCell ref="AH48:AH50"/>
    <mergeCell ref="AI48:AI50"/>
    <mergeCell ref="R48:R50"/>
    <mergeCell ref="S48:S50"/>
    <mergeCell ref="T48:T50"/>
    <mergeCell ref="U48:U50"/>
    <mergeCell ref="V48:V50"/>
    <mergeCell ref="W48:W50"/>
    <mergeCell ref="X48:X50"/>
    <mergeCell ref="Y48:Y50"/>
    <mergeCell ref="Z48:Z50"/>
    <mergeCell ref="AO45:AO47"/>
    <mergeCell ref="AP45:AP47"/>
    <mergeCell ref="AQ45:AQ47"/>
    <mergeCell ref="AR45:AR47"/>
    <mergeCell ref="AS45:AS47"/>
    <mergeCell ref="AT45:AT47"/>
    <mergeCell ref="AU45:AU47"/>
    <mergeCell ref="A48:A50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Q48:Q50"/>
    <mergeCell ref="AF45:AF47"/>
    <mergeCell ref="AG45:AG47"/>
    <mergeCell ref="AH45:AH47"/>
    <mergeCell ref="AI45:AI47"/>
    <mergeCell ref="AJ45:AJ47"/>
    <mergeCell ref="AK45:AK47"/>
    <mergeCell ref="AL45:AL47"/>
    <mergeCell ref="AM45:AM47"/>
    <mergeCell ref="AN45:AN47"/>
    <mergeCell ref="W45:W47"/>
    <mergeCell ref="X45:X47"/>
    <mergeCell ref="Y45:Y47"/>
    <mergeCell ref="Z45:Z47"/>
    <mergeCell ref="AA45:AA47"/>
    <mergeCell ref="AB45:AB47"/>
    <mergeCell ref="AC45:AC47"/>
    <mergeCell ref="AD45:AD47"/>
    <mergeCell ref="AE45:AE47"/>
    <mergeCell ref="C42:AS42"/>
    <mergeCell ref="C43:AS43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A36:A38"/>
    <mergeCell ref="B36:B38"/>
    <mergeCell ref="C36:C38"/>
    <mergeCell ref="D36:D38"/>
    <mergeCell ref="AS36:AS38"/>
    <mergeCell ref="AT36:AT38"/>
    <mergeCell ref="A39:A41"/>
    <mergeCell ref="B39:B41"/>
    <mergeCell ref="C39:C41"/>
    <mergeCell ref="D39:D41"/>
    <mergeCell ref="AS39:AS41"/>
    <mergeCell ref="AT39:AT41"/>
    <mergeCell ref="A26:A28"/>
    <mergeCell ref="B26:B28"/>
    <mergeCell ref="C26:C28"/>
    <mergeCell ref="D26:D28"/>
    <mergeCell ref="AS26:AS28"/>
    <mergeCell ref="AT26:AT28"/>
    <mergeCell ref="A32:A35"/>
    <mergeCell ref="B32:B35"/>
    <mergeCell ref="C32:C35"/>
    <mergeCell ref="D32:D35"/>
    <mergeCell ref="AS32:AS35"/>
    <mergeCell ref="AT32:AT35"/>
    <mergeCell ref="AT16:AT18"/>
    <mergeCell ref="A19:A21"/>
    <mergeCell ref="B19:B21"/>
    <mergeCell ref="C19:C21"/>
    <mergeCell ref="D19:D21"/>
    <mergeCell ref="AS19:AS21"/>
    <mergeCell ref="AT19:AT21"/>
    <mergeCell ref="A23:A25"/>
    <mergeCell ref="B23:B25"/>
    <mergeCell ref="C23:C25"/>
    <mergeCell ref="D23:D25"/>
    <mergeCell ref="AS23:AS25"/>
    <mergeCell ref="AT23:AT25"/>
    <mergeCell ref="C9:AS9"/>
    <mergeCell ref="C10:AS10"/>
    <mergeCell ref="AS5:AS7"/>
    <mergeCell ref="B11:B15"/>
    <mergeCell ref="D11:D14"/>
    <mergeCell ref="A13:A15"/>
    <mergeCell ref="A16:A18"/>
    <mergeCell ref="B16:B18"/>
    <mergeCell ref="C16:C18"/>
    <mergeCell ref="D16:D18"/>
    <mergeCell ref="AS16:AS18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</mergeCells>
  <pageMargins left="0.59055118110236227" right="0" top="0" bottom="0" header="0.31496062992125984" footer="0.31496062992125984"/>
  <pageSetup paperSize="8" scale="31" fitToHeight="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43"/>
  <sheetViews>
    <sheetView view="pageBreakPreview" zoomScale="55" zoomScaleNormal="55" zoomScaleSheetLayoutView="55" workbookViewId="0">
      <selection activeCell="C28" sqref="C28:E28"/>
    </sheetView>
  </sheetViews>
  <sheetFormatPr defaultRowHeight="15"/>
  <cols>
    <col min="2" max="2" width="13.140625" bestFit="1" customWidth="1"/>
    <col min="5" max="5" width="31.140625" customWidth="1"/>
    <col min="6" max="6" width="8.42578125" customWidth="1"/>
    <col min="9" max="9" width="2.7109375" customWidth="1"/>
    <col min="10" max="10" width="10.28515625" customWidth="1"/>
    <col min="11" max="11" width="11.42578125" customWidth="1"/>
    <col min="17" max="17" width="43.42578125" customWidth="1"/>
    <col min="18" max="18" width="5.28515625" customWidth="1"/>
    <col min="24" max="24" width="13.85546875" customWidth="1"/>
    <col min="25" max="25" width="3.42578125" customWidth="1"/>
  </cols>
  <sheetData>
    <row r="2" spans="2:26">
      <c r="G2" s="126"/>
    </row>
    <row r="3" spans="2:26" ht="15.75">
      <c r="D3" s="118"/>
      <c r="E3" s="123"/>
      <c r="F3" s="123"/>
      <c r="G3" s="124"/>
      <c r="H3" s="124"/>
      <c r="I3" s="124"/>
      <c r="J3" s="125" t="s">
        <v>0</v>
      </c>
      <c r="K3" s="124"/>
      <c r="L3" s="124"/>
      <c r="M3" s="124"/>
      <c r="N3" s="123"/>
      <c r="O3" s="123"/>
      <c r="P3" s="118"/>
      <c r="Q3" s="118"/>
    </row>
    <row r="4" spans="2:26" ht="15.75">
      <c r="D4" s="118"/>
      <c r="E4" s="123"/>
      <c r="F4" s="123"/>
      <c r="G4" s="124"/>
      <c r="H4" s="124"/>
      <c r="I4" s="124"/>
      <c r="J4" s="125" t="s">
        <v>185</v>
      </c>
      <c r="K4" s="124"/>
      <c r="L4" s="124"/>
      <c r="M4" s="124"/>
      <c r="N4" s="123"/>
      <c r="O4" s="123"/>
      <c r="P4" s="118"/>
      <c r="Q4" s="118"/>
    </row>
    <row r="5" spans="2:26" ht="15.75">
      <c r="D5" s="118"/>
      <c r="E5" s="123"/>
      <c r="F5" s="123"/>
      <c r="G5" s="124"/>
      <c r="H5" s="124"/>
      <c r="I5" s="124"/>
      <c r="J5" s="125" t="s">
        <v>186</v>
      </c>
      <c r="K5" s="124"/>
      <c r="L5" s="124"/>
      <c r="M5" s="124"/>
      <c r="N5" s="123"/>
      <c r="O5" s="123"/>
      <c r="P5" s="118"/>
      <c r="Q5" s="118"/>
    </row>
    <row r="6" spans="2:26" ht="12.75" customHeight="1"/>
    <row r="7" spans="2:26" ht="38.25" customHeight="1">
      <c r="B7" s="260" t="s">
        <v>2</v>
      </c>
      <c r="C7" s="243" t="s">
        <v>184</v>
      </c>
      <c r="D7" s="243"/>
      <c r="E7" s="243"/>
      <c r="F7" s="243" t="s">
        <v>183</v>
      </c>
      <c r="G7" s="263" t="s">
        <v>182</v>
      </c>
      <c r="H7" s="264"/>
      <c r="I7" s="264"/>
      <c r="J7" s="264"/>
      <c r="K7" s="265"/>
      <c r="L7" s="243" t="s">
        <v>181</v>
      </c>
      <c r="M7" s="243"/>
      <c r="N7" s="243"/>
      <c r="O7" s="266" t="s">
        <v>180</v>
      </c>
      <c r="P7" s="267"/>
      <c r="Q7" s="268"/>
    </row>
    <row r="8" spans="2:26">
      <c r="B8" s="261"/>
      <c r="C8" s="243"/>
      <c r="D8" s="243"/>
      <c r="E8" s="243"/>
      <c r="F8" s="243"/>
      <c r="G8" s="266" t="s">
        <v>179</v>
      </c>
      <c r="H8" s="267"/>
      <c r="I8" s="268"/>
      <c r="J8" s="272" t="s">
        <v>178</v>
      </c>
      <c r="K8" s="272" t="s">
        <v>177</v>
      </c>
      <c r="L8" s="243"/>
      <c r="M8" s="243"/>
      <c r="N8" s="243"/>
      <c r="O8" s="277"/>
      <c r="P8" s="278"/>
      <c r="Q8" s="279"/>
    </row>
    <row r="9" spans="2:26" ht="38.25" customHeight="1">
      <c r="B9" s="262"/>
      <c r="C9" s="243"/>
      <c r="D9" s="243"/>
      <c r="E9" s="243"/>
      <c r="F9" s="243"/>
      <c r="G9" s="269"/>
      <c r="H9" s="270"/>
      <c r="I9" s="271"/>
      <c r="J9" s="273"/>
      <c r="K9" s="273"/>
      <c r="L9" s="243"/>
      <c r="M9" s="243"/>
      <c r="N9" s="243"/>
      <c r="O9" s="269"/>
      <c r="P9" s="270"/>
      <c r="Q9" s="271"/>
    </row>
    <row r="10" spans="2:26" ht="15.75">
      <c r="B10" s="111">
        <v>1</v>
      </c>
      <c r="C10" s="274">
        <v>2</v>
      </c>
      <c r="D10" s="275"/>
      <c r="E10" s="276"/>
      <c r="F10" s="111">
        <v>3</v>
      </c>
      <c r="G10" s="263">
        <v>4</v>
      </c>
      <c r="H10" s="264"/>
      <c r="I10" s="265"/>
      <c r="J10" s="111">
        <v>5</v>
      </c>
      <c r="K10" s="111">
        <v>6</v>
      </c>
      <c r="L10" s="274" t="s">
        <v>176</v>
      </c>
      <c r="M10" s="275"/>
      <c r="N10" s="276"/>
      <c r="O10" s="263">
        <v>8</v>
      </c>
      <c r="P10" s="264"/>
      <c r="Q10" s="265"/>
    </row>
    <row r="11" spans="2:26" ht="33.75" customHeight="1">
      <c r="B11" s="121" t="s">
        <v>175</v>
      </c>
      <c r="C11" s="280" t="s">
        <v>174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2"/>
    </row>
    <row r="12" spans="2:26" ht="33.75" customHeight="1">
      <c r="B12" s="121" t="s">
        <v>69</v>
      </c>
      <c r="C12" s="280" t="s">
        <v>173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2"/>
    </row>
    <row r="13" spans="2:26" ht="33.75" customHeight="1">
      <c r="B13" s="121" t="s">
        <v>171</v>
      </c>
      <c r="C13" s="280" t="s">
        <v>172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2"/>
    </row>
    <row r="14" spans="2:26" ht="33.75" customHeight="1">
      <c r="B14" s="121" t="s">
        <v>155</v>
      </c>
      <c r="C14" s="280" t="s">
        <v>170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2"/>
    </row>
    <row r="15" spans="2:26" ht="33.75" customHeight="1">
      <c r="B15" s="121" t="s">
        <v>78</v>
      </c>
      <c r="C15" s="280" t="s">
        <v>169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2"/>
    </row>
    <row r="16" spans="2:26" ht="33.75" customHeight="1">
      <c r="B16" s="121" t="s">
        <v>199</v>
      </c>
      <c r="C16" s="256" t="s">
        <v>168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122"/>
      <c r="S16" s="122"/>
      <c r="T16" s="122"/>
      <c r="U16" s="122"/>
      <c r="V16" s="122"/>
      <c r="W16" s="122"/>
      <c r="X16" s="122"/>
      <c r="Y16" s="118"/>
      <c r="Z16" s="118"/>
    </row>
    <row r="17" spans="2:31" ht="33.75" customHeight="1">
      <c r="B17" s="121" t="s">
        <v>200</v>
      </c>
      <c r="C17" s="256" t="s">
        <v>167</v>
      </c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113"/>
      <c r="S17" s="120"/>
      <c r="T17" s="120"/>
      <c r="U17" s="120"/>
      <c r="V17" s="120"/>
      <c r="W17" s="120"/>
      <c r="X17" s="120"/>
      <c r="Y17" s="120"/>
      <c r="Z17" s="118"/>
    </row>
    <row r="18" spans="2:31" ht="28.5" customHeight="1">
      <c r="B18" s="127" t="s">
        <v>166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5"/>
      <c r="R18" s="113"/>
      <c r="S18" s="109"/>
      <c r="T18" s="109"/>
      <c r="U18" s="109"/>
      <c r="V18" s="109"/>
      <c r="W18" s="109"/>
      <c r="X18" s="109"/>
      <c r="Y18" s="118"/>
      <c r="Z18" s="118"/>
    </row>
    <row r="19" spans="2:31" ht="111" customHeight="1">
      <c r="B19" s="128">
        <v>1</v>
      </c>
      <c r="C19" s="243" t="s">
        <v>165</v>
      </c>
      <c r="D19" s="243"/>
      <c r="E19" s="243"/>
      <c r="F19" s="111" t="s">
        <v>145</v>
      </c>
      <c r="G19" s="283">
        <v>35.700000000000003</v>
      </c>
      <c r="H19" s="283"/>
      <c r="I19" s="283"/>
      <c r="J19" s="111">
        <v>36.5</v>
      </c>
      <c r="K19" s="111">
        <v>47.7</v>
      </c>
      <c r="L19" s="242">
        <f>(K19/J19)*100</f>
        <v>130.68493150684932</v>
      </c>
      <c r="M19" s="242"/>
      <c r="N19" s="242"/>
      <c r="O19" s="249" t="s">
        <v>189</v>
      </c>
      <c r="P19" s="249"/>
      <c r="Q19" s="249"/>
      <c r="R19" s="113"/>
      <c r="S19" s="109"/>
      <c r="T19" s="109"/>
      <c r="U19" s="109"/>
      <c r="V19" s="109"/>
      <c r="W19" s="109"/>
      <c r="X19" s="109"/>
    </row>
    <row r="20" spans="2:31" ht="120.75" customHeight="1">
      <c r="B20" s="128">
        <v>2</v>
      </c>
      <c r="C20" s="243" t="s">
        <v>164</v>
      </c>
      <c r="D20" s="243"/>
      <c r="E20" s="243"/>
      <c r="F20" s="111" t="s">
        <v>145</v>
      </c>
      <c r="G20" s="283">
        <v>55.5</v>
      </c>
      <c r="H20" s="283"/>
      <c r="I20" s="283"/>
      <c r="J20" s="111">
        <v>56.5</v>
      </c>
      <c r="K20" s="111">
        <v>53.7</v>
      </c>
      <c r="L20" s="242">
        <f t="shared" ref="L20:L28" si="0">(K20/J20)*100</f>
        <v>95.04424778761063</v>
      </c>
      <c r="M20" s="242"/>
      <c r="N20" s="242"/>
      <c r="O20" s="249" t="s">
        <v>193</v>
      </c>
      <c r="P20" s="249"/>
      <c r="Q20" s="249"/>
      <c r="R20" s="113"/>
      <c r="S20" s="109"/>
      <c r="T20" s="109"/>
      <c r="U20" s="109"/>
      <c r="V20" s="109"/>
      <c r="W20" s="109"/>
      <c r="X20" s="109"/>
    </row>
    <row r="21" spans="2:31" ht="150.75" customHeight="1">
      <c r="B21" s="128">
        <v>3</v>
      </c>
      <c r="C21" s="243" t="s">
        <v>163</v>
      </c>
      <c r="D21" s="243"/>
      <c r="E21" s="243"/>
      <c r="F21" s="110" t="s">
        <v>149</v>
      </c>
      <c r="G21" s="245">
        <v>1625</v>
      </c>
      <c r="H21" s="246"/>
      <c r="I21" s="247"/>
      <c r="J21" s="111">
        <v>1600</v>
      </c>
      <c r="K21" s="111">
        <v>1536</v>
      </c>
      <c r="L21" s="244">
        <f t="shared" si="0"/>
        <v>96</v>
      </c>
      <c r="M21" s="244"/>
      <c r="N21" s="244"/>
      <c r="O21" s="249" t="s">
        <v>209</v>
      </c>
      <c r="P21" s="249"/>
      <c r="Q21" s="249"/>
      <c r="R21" s="113"/>
      <c r="S21" s="109"/>
      <c r="T21" s="109"/>
      <c r="U21" s="109"/>
      <c r="V21" s="109"/>
      <c r="W21" s="109"/>
      <c r="X21" s="109"/>
    </row>
    <row r="22" spans="2:31" ht="202.5" customHeight="1">
      <c r="B22" s="128">
        <v>4</v>
      </c>
      <c r="C22" s="243" t="s">
        <v>162</v>
      </c>
      <c r="D22" s="243"/>
      <c r="E22" s="243"/>
      <c r="F22" s="111" t="s">
        <v>145</v>
      </c>
      <c r="G22" s="245">
        <v>4.9000000000000004</v>
      </c>
      <c r="H22" s="246"/>
      <c r="I22" s="247"/>
      <c r="J22" s="111">
        <v>5</v>
      </c>
      <c r="K22" s="111">
        <v>2.8</v>
      </c>
      <c r="L22" s="242">
        <f t="shared" si="0"/>
        <v>55.999999999999993</v>
      </c>
      <c r="M22" s="242"/>
      <c r="N22" s="242"/>
      <c r="O22" s="257" t="s">
        <v>194</v>
      </c>
      <c r="P22" s="258"/>
      <c r="Q22" s="259"/>
      <c r="R22" s="119"/>
      <c r="S22" s="109"/>
      <c r="T22" s="109"/>
      <c r="U22" s="109"/>
      <c r="V22" s="109"/>
      <c r="W22" s="109"/>
      <c r="X22" s="109"/>
      <c r="Y22" s="118"/>
      <c r="Z22" s="118"/>
      <c r="AA22" s="118"/>
      <c r="AB22" s="118"/>
      <c r="AC22" s="118"/>
      <c r="AD22" s="118"/>
      <c r="AE22" s="118"/>
    </row>
    <row r="23" spans="2:31" ht="84.75" customHeight="1">
      <c r="B23" s="128">
        <v>5</v>
      </c>
      <c r="C23" s="243" t="s">
        <v>161</v>
      </c>
      <c r="D23" s="243"/>
      <c r="E23" s="243"/>
      <c r="F23" s="111" t="s">
        <v>145</v>
      </c>
      <c r="G23" s="245">
        <v>49.2</v>
      </c>
      <c r="H23" s="246"/>
      <c r="I23" s="247"/>
      <c r="J23" s="111">
        <v>47.2</v>
      </c>
      <c r="K23" s="111">
        <v>54.7</v>
      </c>
      <c r="L23" s="242">
        <f t="shared" si="0"/>
        <v>115.88983050847457</v>
      </c>
      <c r="M23" s="242"/>
      <c r="N23" s="242"/>
      <c r="O23" s="249" t="s">
        <v>192</v>
      </c>
      <c r="P23" s="249"/>
      <c r="Q23" s="249"/>
      <c r="R23" s="113"/>
      <c r="S23" s="109"/>
      <c r="T23" s="109"/>
      <c r="U23" s="109"/>
      <c r="V23" s="109"/>
      <c r="W23" s="109"/>
      <c r="X23" s="109"/>
      <c r="Y23" s="118"/>
      <c r="Z23" s="118"/>
      <c r="AA23" s="118"/>
      <c r="AB23" s="118"/>
      <c r="AC23" s="118"/>
      <c r="AD23" s="118"/>
      <c r="AE23" s="118"/>
    </row>
    <row r="24" spans="2:31" ht="98.25" customHeight="1">
      <c r="B24" s="128">
        <v>6</v>
      </c>
      <c r="C24" s="243" t="s">
        <v>160</v>
      </c>
      <c r="D24" s="243"/>
      <c r="E24" s="243"/>
      <c r="F24" s="111" t="s">
        <v>145</v>
      </c>
      <c r="G24" s="245">
        <v>17.329999999999998</v>
      </c>
      <c r="H24" s="246"/>
      <c r="I24" s="247"/>
      <c r="J24" s="111">
        <v>24</v>
      </c>
      <c r="K24" s="114">
        <v>33.4</v>
      </c>
      <c r="L24" s="242">
        <f t="shared" si="0"/>
        <v>139.16666666666666</v>
      </c>
      <c r="M24" s="242"/>
      <c r="N24" s="242"/>
      <c r="O24" s="252" t="s">
        <v>191</v>
      </c>
      <c r="P24" s="252"/>
      <c r="Q24" s="252"/>
      <c r="R24" s="113"/>
      <c r="S24" s="109"/>
      <c r="T24" s="109"/>
      <c r="U24" s="109"/>
      <c r="V24" s="109"/>
      <c r="W24" s="109"/>
      <c r="X24" s="109"/>
      <c r="Y24" s="248"/>
      <c r="Z24" s="248"/>
      <c r="AA24" s="248"/>
      <c r="AB24" s="248"/>
      <c r="AC24" s="248"/>
      <c r="AD24" s="248"/>
      <c r="AE24" s="118"/>
    </row>
    <row r="25" spans="2:31" ht="74.25" customHeight="1">
      <c r="B25" s="128">
        <v>7</v>
      </c>
      <c r="C25" s="243" t="s">
        <v>159</v>
      </c>
      <c r="D25" s="243"/>
      <c r="E25" s="243"/>
      <c r="F25" s="111" t="s">
        <v>145</v>
      </c>
      <c r="G25" s="245">
        <v>71.3</v>
      </c>
      <c r="H25" s="246"/>
      <c r="I25" s="247"/>
      <c r="J25" s="111">
        <v>72</v>
      </c>
      <c r="K25" s="131">
        <v>72</v>
      </c>
      <c r="L25" s="244">
        <f t="shared" si="0"/>
        <v>100</v>
      </c>
      <c r="M25" s="244"/>
      <c r="N25" s="244"/>
      <c r="O25" s="249" t="s">
        <v>146</v>
      </c>
      <c r="P25" s="249"/>
      <c r="Q25" s="249"/>
      <c r="R25" s="113"/>
      <c r="S25" s="109"/>
      <c r="T25" s="109"/>
      <c r="U25" s="109"/>
      <c r="V25" s="109"/>
      <c r="W25" s="109"/>
      <c r="X25" s="109"/>
    </row>
    <row r="26" spans="2:31" ht="149.25" customHeight="1">
      <c r="B26" s="128">
        <v>8</v>
      </c>
      <c r="C26" s="243" t="s">
        <v>158</v>
      </c>
      <c r="D26" s="243"/>
      <c r="E26" s="243"/>
      <c r="F26" s="111" t="s">
        <v>145</v>
      </c>
      <c r="G26" s="245">
        <v>9.3000000000000007</v>
      </c>
      <c r="H26" s="246"/>
      <c r="I26" s="247"/>
      <c r="J26" s="111">
        <v>14.1</v>
      </c>
      <c r="K26" s="111">
        <v>34.799999999999997</v>
      </c>
      <c r="L26" s="242">
        <f t="shared" si="0"/>
        <v>246.80851063829786</v>
      </c>
      <c r="M26" s="242"/>
      <c r="N26" s="242"/>
      <c r="O26" s="243" t="s">
        <v>196</v>
      </c>
      <c r="P26" s="243"/>
      <c r="Q26" s="243"/>
      <c r="R26" s="113"/>
      <c r="S26" s="109"/>
      <c r="T26" s="109"/>
      <c r="U26" s="109"/>
      <c r="V26" s="109"/>
      <c r="W26" s="109"/>
      <c r="X26" s="109"/>
    </row>
    <row r="27" spans="2:31" ht="171" customHeight="1">
      <c r="B27" s="128">
        <v>9</v>
      </c>
      <c r="C27" s="243" t="s">
        <v>157</v>
      </c>
      <c r="D27" s="243"/>
      <c r="E27" s="243"/>
      <c r="F27" s="111" t="s">
        <v>145</v>
      </c>
      <c r="G27" s="245">
        <v>46.2</v>
      </c>
      <c r="H27" s="246"/>
      <c r="I27" s="247"/>
      <c r="J27" s="111">
        <v>30</v>
      </c>
      <c r="K27" s="111">
        <v>47.7</v>
      </c>
      <c r="L27" s="242">
        <f t="shared" si="0"/>
        <v>159</v>
      </c>
      <c r="M27" s="242"/>
      <c r="N27" s="242"/>
      <c r="O27" s="243" t="s">
        <v>195</v>
      </c>
      <c r="P27" s="243"/>
      <c r="Q27" s="243"/>
      <c r="R27" s="113"/>
      <c r="S27" s="109"/>
      <c r="T27" s="109"/>
      <c r="U27" s="109"/>
      <c r="V27" s="109"/>
      <c r="W27" s="109"/>
      <c r="X27" s="109"/>
    </row>
    <row r="28" spans="2:31" ht="165.75" customHeight="1">
      <c r="B28" s="129" t="s">
        <v>210</v>
      </c>
      <c r="C28" s="243" t="s">
        <v>156</v>
      </c>
      <c r="D28" s="243"/>
      <c r="E28" s="243"/>
      <c r="F28" s="111" t="s">
        <v>145</v>
      </c>
      <c r="G28" s="245">
        <v>68.8</v>
      </c>
      <c r="H28" s="246"/>
      <c r="I28" s="247"/>
      <c r="J28" s="111">
        <v>50</v>
      </c>
      <c r="K28" s="111">
        <v>77.8</v>
      </c>
      <c r="L28" s="242">
        <f t="shared" si="0"/>
        <v>155.6</v>
      </c>
      <c r="M28" s="242"/>
      <c r="N28" s="242"/>
      <c r="O28" s="243" t="s">
        <v>195</v>
      </c>
      <c r="P28" s="243"/>
      <c r="Q28" s="243"/>
      <c r="R28" s="113"/>
      <c r="S28" s="109"/>
      <c r="T28" s="109"/>
      <c r="U28" s="109"/>
      <c r="V28" s="109"/>
      <c r="W28" s="109"/>
      <c r="X28" s="109"/>
    </row>
    <row r="29" spans="2:31" ht="22.5" customHeight="1">
      <c r="B29" s="117" t="s">
        <v>201</v>
      </c>
      <c r="C29" s="253" t="s">
        <v>154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5"/>
      <c r="R29" s="113"/>
      <c r="S29" s="109"/>
      <c r="T29" s="109"/>
      <c r="U29" s="109"/>
      <c r="V29" s="109"/>
      <c r="W29" s="109"/>
      <c r="X29" s="109"/>
    </row>
    <row r="30" spans="2:31" ht="23.25" customHeight="1">
      <c r="B30" s="117" t="s">
        <v>202</v>
      </c>
      <c r="C30" s="253" t="s">
        <v>153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113"/>
      <c r="S30" s="109"/>
      <c r="T30" s="109"/>
      <c r="U30" s="109"/>
      <c r="V30" s="109"/>
      <c r="W30" s="109"/>
      <c r="X30" s="109"/>
    </row>
    <row r="31" spans="2:31" ht="24" customHeight="1">
      <c r="B31" s="117" t="s">
        <v>203</v>
      </c>
      <c r="C31" s="253" t="s">
        <v>152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5"/>
      <c r="R31" s="113"/>
      <c r="S31" s="109"/>
      <c r="T31" s="109"/>
      <c r="U31" s="109"/>
      <c r="V31" s="109"/>
      <c r="W31" s="109"/>
      <c r="X31" s="109"/>
    </row>
    <row r="32" spans="2:31" ht="21.75" customHeight="1">
      <c r="B32" s="127" t="s">
        <v>151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5"/>
      <c r="R32" s="113"/>
      <c r="S32" s="113"/>
      <c r="T32" s="113"/>
      <c r="U32" s="113"/>
      <c r="V32" s="113"/>
      <c r="W32" s="113"/>
      <c r="X32" s="113"/>
    </row>
    <row r="33" spans="2:24" ht="78" customHeight="1">
      <c r="B33" s="111">
        <v>1</v>
      </c>
      <c r="C33" s="249" t="s">
        <v>150</v>
      </c>
      <c r="D33" s="249"/>
      <c r="E33" s="249"/>
      <c r="F33" s="110" t="s">
        <v>149</v>
      </c>
      <c r="G33" s="251">
        <v>5117</v>
      </c>
      <c r="H33" s="251"/>
      <c r="I33" s="251"/>
      <c r="J33" s="110">
        <v>3100</v>
      </c>
      <c r="K33" s="114">
        <v>4365</v>
      </c>
      <c r="L33" s="244">
        <f>(K33/J33)*100</f>
        <v>140.8064516129032</v>
      </c>
      <c r="M33" s="244"/>
      <c r="N33" s="244"/>
      <c r="O33" s="249" t="s">
        <v>190</v>
      </c>
      <c r="P33" s="249"/>
      <c r="Q33" s="249"/>
      <c r="R33" s="113"/>
      <c r="S33" s="109"/>
      <c r="T33" s="109"/>
      <c r="U33" s="109"/>
      <c r="V33" s="109"/>
      <c r="W33" s="109"/>
      <c r="X33" s="109"/>
    </row>
    <row r="34" spans="2:24" ht="53.25" customHeight="1">
      <c r="B34" s="111">
        <v>2</v>
      </c>
      <c r="C34" s="249" t="s">
        <v>148</v>
      </c>
      <c r="D34" s="249"/>
      <c r="E34" s="249"/>
      <c r="F34" s="110" t="s">
        <v>147</v>
      </c>
      <c r="G34" s="251">
        <v>4</v>
      </c>
      <c r="H34" s="251"/>
      <c r="I34" s="251"/>
      <c r="J34" s="110">
        <v>5</v>
      </c>
      <c r="K34" s="110">
        <v>5</v>
      </c>
      <c r="L34" s="244">
        <f t="shared" ref="L34" si="1">(K34/J34)*100</f>
        <v>100</v>
      </c>
      <c r="M34" s="244"/>
      <c r="N34" s="244"/>
      <c r="O34" s="251" t="s">
        <v>146</v>
      </c>
      <c r="P34" s="251"/>
      <c r="Q34" s="251"/>
      <c r="R34" s="113"/>
      <c r="S34" s="112"/>
      <c r="T34" s="112"/>
      <c r="U34" s="112"/>
      <c r="V34" s="112"/>
      <c r="W34" s="112"/>
      <c r="X34" s="112"/>
    </row>
    <row r="36" spans="2:24" ht="15.75" customHeight="1">
      <c r="B36" s="108" t="s">
        <v>27</v>
      </c>
      <c r="C36" s="40"/>
      <c r="D36" s="40"/>
      <c r="E36" s="40"/>
    </row>
    <row r="37" spans="2:24" ht="15.75" customHeight="1">
      <c r="B37" s="108" t="s">
        <v>28</v>
      </c>
      <c r="C37" s="40"/>
      <c r="D37" s="40"/>
      <c r="E37" s="40"/>
      <c r="J37" s="130"/>
    </row>
    <row r="38" spans="2:24" ht="15.75">
      <c r="B38" s="40" t="s">
        <v>52</v>
      </c>
      <c r="C38" s="40"/>
      <c r="D38" s="40"/>
      <c r="E38" s="40"/>
    </row>
    <row r="39" spans="2:24" ht="15.75">
      <c r="B39" s="40" t="s">
        <v>53</v>
      </c>
      <c r="C39" s="40"/>
      <c r="D39" s="40"/>
      <c r="E39" s="40"/>
    </row>
    <row r="40" spans="2:24" ht="15.75">
      <c r="B40" s="107" t="s">
        <v>187</v>
      </c>
      <c r="C40" s="40"/>
      <c r="D40" s="40"/>
      <c r="E40" s="40"/>
    </row>
    <row r="41" spans="2:24">
      <c r="C41" s="250"/>
      <c r="D41" s="250"/>
      <c r="E41" s="250"/>
    </row>
    <row r="42" spans="2:24" ht="15.75">
      <c r="B42" s="40" t="s">
        <v>144</v>
      </c>
    </row>
    <row r="43" spans="2:24" ht="15.75">
      <c r="B43" s="40" t="s">
        <v>188</v>
      </c>
    </row>
  </sheetData>
  <mergeCells count="73">
    <mergeCell ref="C13:Q13"/>
    <mergeCell ref="C11:Q11"/>
    <mergeCell ref="C12:Q12"/>
    <mergeCell ref="C21:E21"/>
    <mergeCell ref="C30:Q30"/>
    <mergeCell ref="C17:Q17"/>
    <mergeCell ref="C15:Q15"/>
    <mergeCell ref="O28:Q28"/>
    <mergeCell ref="O27:Q27"/>
    <mergeCell ref="L19:N19"/>
    <mergeCell ref="O19:Q19"/>
    <mergeCell ref="G19:I19"/>
    <mergeCell ref="C20:E20"/>
    <mergeCell ref="G20:I20"/>
    <mergeCell ref="C23:E23"/>
    <mergeCell ref="C14:Q14"/>
    <mergeCell ref="C10:E10"/>
    <mergeCell ref="L7:N9"/>
    <mergeCell ref="O7:Q9"/>
    <mergeCell ref="C7:E9"/>
    <mergeCell ref="L10:N10"/>
    <mergeCell ref="G10:I10"/>
    <mergeCell ref="O10:Q10"/>
    <mergeCell ref="B7:B9"/>
    <mergeCell ref="F7:F9"/>
    <mergeCell ref="G7:K7"/>
    <mergeCell ref="G8:I9"/>
    <mergeCell ref="J8:J9"/>
    <mergeCell ref="K8:K9"/>
    <mergeCell ref="C16:Q16"/>
    <mergeCell ref="O22:Q22"/>
    <mergeCell ref="O23:Q23"/>
    <mergeCell ref="C19:E19"/>
    <mergeCell ref="O20:Q20"/>
    <mergeCell ref="C22:E22"/>
    <mergeCell ref="G23:I23"/>
    <mergeCell ref="G21:I21"/>
    <mergeCell ref="L21:N21"/>
    <mergeCell ref="L22:N22"/>
    <mergeCell ref="L23:N23"/>
    <mergeCell ref="L33:N33"/>
    <mergeCell ref="L34:N34"/>
    <mergeCell ref="O34:Q34"/>
    <mergeCell ref="L20:N20"/>
    <mergeCell ref="G26:I26"/>
    <mergeCell ref="L26:N26"/>
    <mergeCell ref="O26:Q26"/>
    <mergeCell ref="L24:N24"/>
    <mergeCell ref="O24:Q24"/>
    <mergeCell ref="O21:Q21"/>
    <mergeCell ref="G22:I22"/>
    <mergeCell ref="O33:Q33"/>
    <mergeCell ref="G24:I24"/>
    <mergeCell ref="C29:Q29"/>
    <mergeCell ref="C31:Q31"/>
    <mergeCell ref="C33:E33"/>
    <mergeCell ref="C41:E41"/>
    <mergeCell ref="C34:E34"/>
    <mergeCell ref="G34:I34"/>
    <mergeCell ref="G33:I33"/>
    <mergeCell ref="C24:E24"/>
    <mergeCell ref="C28:E28"/>
    <mergeCell ref="G28:I28"/>
    <mergeCell ref="L28:N28"/>
    <mergeCell ref="C26:E26"/>
    <mergeCell ref="L25:N25"/>
    <mergeCell ref="G25:I25"/>
    <mergeCell ref="Y24:AD24"/>
    <mergeCell ref="C27:E27"/>
    <mergeCell ref="G27:I27"/>
    <mergeCell ref="L27:N27"/>
    <mergeCell ref="O25:Q25"/>
    <mergeCell ref="C25:E25"/>
  </mergeCells>
  <pageMargins left="0.19685039370078741" right="0.11811023622047245" top="0.35433070866141736" bottom="0.35433070866141736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Решение Думы №105 </vt:lpstr>
      <vt:lpstr>Отчет за 12 месяцев </vt:lpstr>
      <vt:lpstr>целевые показатели</vt:lpstr>
      <vt:lpstr>'Отчет за 12 месяцев '!Область_печати</vt:lpstr>
      <vt:lpstr>'целевые показатели'!Область_печати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2019-02-28T10:16:30Z</dcterms:modified>
</cp:coreProperties>
</file>