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Приложение 1 Доходы" sheetId="3" r:id="rId1"/>
  </sheets>
  <definedNames>
    <definedName name="_xlnm.Print_Titles" localSheetId="0">'Приложение 1 Доходы'!$7:$8</definedName>
    <definedName name="сумм" localSheetId="0">'Приложение 1 Доходы'!#REF!</definedName>
    <definedName name="сумм">#REF!</definedName>
  </definedNames>
  <calcPr calcId="125725" fullCalcOnLoad="1"/>
</workbook>
</file>

<file path=xl/calcChain.xml><?xml version="1.0" encoding="utf-8"?>
<calcChain xmlns="http://schemas.openxmlformats.org/spreadsheetml/2006/main">
  <c r="C122" i="3"/>
  <c r="D54"/>
  <c r="D51"/>
  <c r="C51"/>
  <c r="D56"/>
  <c r="C56"/>
  <c r="D57"/>
  <c r="C57"/>
  <c r="D59"/>
  <c r="C59"/>
  <c r="E126"/>
  <c r="E127"/>
  <c r="C48"/>
  <c r="C140"/>
  <c r="C162"/>
  <c r="C143"/>
  <c r="C149"/>
  <c r="C151"/>
  <c r="C138"/>
  <c r="C134"/>
  <c r="C50"/>
  <c r="C49"/>
  <c r="C24"/>
  <c r="D11"/>
  <c r="E165"/>
  <c r="E151"/>
  <c r="E145"/>
  <c r="E138"/>
  <c r="E130"/>
  <c r="E125"/>
  <c r="E115"/>
  <c r="E113"/>
  <c r="E112"/>
  <c r="E108"/>
  <c r="E104"/>
  <c r="E103"/>
  <c r="E102"/>
  <c r="E101"/>
  <c r="E96"/>
  <c r="E94"/>
  <c r="E80"/>
  <c r="E77"/>
  <c r="E63"/>
  <c r="E55"/>
  <c r="E53"/>
  <c r="E47"/>
  <c r="E45"/>
  <c r="E43"/>
  <c r="E40"/>
  <c r="E38"/>
  <c r="E35"/>
  <c r="E32"/>
  <c r="E30"/>
  <c r="E28"/>
  <c r="E20"/>
  <c r="E19"/>
  <c r="E18"/>
  <c r="E15"/>
  <c r="E14"/>
  <c r="E13"/>
  <c r="E12"/>
  <c r="D169"/>
  <c r="C169"/>
  <c r="D167"/>
  <c r="C167"/>
  <c r="D93"/>
  <c r="E93"/>
  <c r="C93"/>
  <c r="D109"/>
  <c r="C109"/>
  <c r="D106"/>
  <c r="D105"/>
  <c r="E105"/>
  <c r="C106"/>
  <c r="C105"/>
  <c r="D97"/>
  <c r="C97"/>
  <c r="D90"/>
  <c r="C90"/>
  <c r="D62"/>
  <c r="D61"/>
  <c r="E61"/>
  <c r="D23"/>
  <c r="D164"/>
  <c r="E164"/>
  <c r="D161"/>
  <c r="D159"/>
  <c r="D156"/>
  <c r="D155"/>
  <c r="D154"/>
  <c r="D153"/>
  <c r="D152"/>
  <c r="D150"/>
  <c r="D141"/>
  <c r="D148"/>
  <c r="D146"/>
  <c r="D144"/>
  <c r="D142"/>
  <c r="D139"/>
  <c r="D137"/>
  <c r="D135"/>
  <c r="D133"/>
  <c r="D131"/>
  <c r="E131"/>
  <c r="D129"/>
  <c r="D126"/>
  <c r="D122"/>
  <c r="D121"/>
  <c r="D117"/>
  <c r="D116"/>
  <c r="D114"/>
  <c r="D111"/>
  <c r="D92"/>
  <c r="D100"/>
  <c r="D88"/>
  <c r="D86"/>
  <c r="D85"/>
  <c r="E85"/>
  <c r="D83"/>
  <c r="D82"/>
  <c r="D79"/>
  <c r="D78"/>
  <c r="D76"/>
  <c r="D75"/>
  <c r="D68"/>
  <c r="D67"/>
  <c r="E67"/>
  <c r="D65"/>
  <c r="D64"/>
  <c r="E64"/>
  <c r="D52"/>
  <c r="E52"/>
  <c r="D49"/>
  <c r="D46"/>
  <c r="D44"/>
  <c r="E44"/>
  <c r="D42"/>
  <c r="D39"/>
  <c r="E39"/>
  <c r="D37"/>
  <c r="D34"/>
  <c r="D31"/>
  <c r="D29"/>
  <c r="E29"/>
  <c r="D27"/>
  <c r="D17"/>
  <c r="D16"/>
  <c r="D10"/>
  <c r="E162"/>
  <c r="C136"/>
  <c r="E136"/>
  <c r="C166"/>
  <c r="C163"/>
  <c r="C66"/>
  <c r="C65"/>
  <c r="C84"/>
  <c r="C83"/>
  <c r="C137"/>
  <c r="E140"/>
  <c r="C153"/>
  <c r="C152"/>
  <c r="C132"/>
  <c r="E132"/>
  <c r="E149"/>
  <c r="C155"/>
  <c r="C154"/>
  <c r="E50"/>
  <c r="C161"/>
  <c r="C159"/>
  <c r="C157"/>
  <c r="E157"/>
  <c r="C150"/>
  <c r="C146"/>
  <c r="C144"/>
  <c r="E143"/>
  <c r="C139"/>
  <c r="E134"/>
  <c r="C129"/>
  <c r="C126"/>
  <c r="C121"/>
  <c r="C124"/>
  <c r="E124"/>
  <c r="C123"/>
  <c r="C117"/>
  <c r="C116"/>
  <c r="C114"/>
  <c r="C111"/>
  <c r="C100"/>
  <c r="C89"/>
  <c r="C88"/>
  <c r="E88"/>
  <c r="C87"/>
  <c r="C86"/>
  <c r="C79"/>
  <c r="C78"/>
  <c r="C76"/>
  <c r="C75"/>
  <c r="C72"/>
  <c r="E72"/>
  <c r="C71"/>
  <c r="E71"/>
  <c r="C70"/>
  <c r="C69"/>
  <c r="E69"/>
  <c r="C62"/>
  <c r="C61"/>
  <c r="C54"/>
  <c r="C52"/>
  <c r="C46"/>
  <c r="C44"/>
  <c r="C42"/>
  <c r="C39"/>
  <c r="C37"/>
  <c r="C34"/>
  <c r="E34"/>
  <c r="C31"/>
  <c r="C29"/>
  <c r="C27"/>
  <c r="C25"/>
  <c r="E25"/>
  <c r="E24"/>
  <c r="C17"/>
  <c r="C16"/>
  <c r="C11"/>
  <c r="C10"/>
  <c r="C158"/>
  <c r="E158"/>
  <c r="E66"/>
  <c r="E84"/>
  <c r="E123"/>
  <c r="E46"/>
  <c r="E111"/>
  <c r="C23"/>
  <c r="C22"/>
  <c r="C68"/>
  <c r="C67"/>
  <c r="D163"/>
  <c r="E166"/>
  <c r="C133"/>
  <c r="C131"/>
  <c r="C135"/>
  <c r="E135"/>
  <c r="C41"/>
  <c r="C156"/>
  <c r="E156"/>
  <c r="C164"/>
  <c r="E27"/>
  <c r="E31"/>
  <c r="D36"/>
  <c r="E54"/>
  <c r="E163"/>
  <c r="E10"/>
  <c r="C142"/>
  <c r="E129"/>
  <c r="E161"/>
  <c r="C92"/>
  <c r="C148"/>
  <c r="E68"/>
  <c r="D158"/>
  <c r="E89"/>
  <c r="E11"/>
  <c r="E37"/>
  <c r="E42"/>
  <c r="E49"/>
  <c r="C74"/>
  <c r="E100"/>
  <c r="E114"/>
  <c r="E144"/>
  <c r="E137"/>
  <c r="C82"/>
  <c r="E83"/>
  <c r="C85"/>
  <c r="E122"/>
  <c r="C64"/>
  <c r="D41"/>
  <c r="E75"/>
  <c r="C36"/>
  <c r="C33"/>
  <c r="E87"/>
  <c r="E79"/>
  <c r="E76"/>
  <c r="E36"/>
  <c r="E41"/>
  <c r="C81"/>
  <c r="D33"/>
  <c r="E33"/>
  <c r="D22"/>
  <c r="E16"/>
  <c r="E17"/>
  <c r="E86"/>
  <c r="E82"/>
  <c r="D81"/>
  <c r="E81"/>
  <c r="E78"/>
  <c r="D74"/>
  <c r="E74"/>
  <c r="E65"/>
  <c r="D48"/>
  <c r="E48"/>
  <c r="E62"/>
  <c r="E51"/>
  <c r="C141"/>
  <c r="E148"/>
  <c r="E142"/>
  <c r="E141"/>
  <c r="E139"/>
  <c r="C128"/>
  <c r="E133"/>
  <c r="C120"/>
  <c r="C119"/>
  <c r="C9"/>
  <c r="E22"/>
  <c r="E23"/>
  <c r="E150"/>
  <c r="D128"/>
  <c r="E121"/>
  <c r="D120"/>
  <c r="E120"/>
  <c r="E128"/>
  <c r="C171"/>
  <c r="D119"/>
  <c r="E119"/>
  <c r="D9"/>
  <c r="E92"/>
  <c r="E9"/>
  <c r="D171"/>
  <c r="E171"/>
</calcChain>
</file>

<file path=xl/sharedStrings.xml><?xml version="1.0" encoding="utf-8"?>
<sst xmlns="http://schemas.openxmlformats.org/spreadsheetml/2006/main" count="335" uniqueCount="333">
  <si>
    <t>тыс.руб.</t>
  </si>
  <si>
    <t>Наименование показателя</t>
  </si>
  <si>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</si>
  <si>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</si>
  <si>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</si>
  <si>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</si>
  <si>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</si>
  <si>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</si>
  <si>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</si>
  <si>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</si>
  <si>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</si>
  <si>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</si>
  <si>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</si>
  <si>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000 1 05 01000 00 0000 110</t>
  </si>
  <si>
    <t>Единый налог на вмененный доход для отдельных видов деятельности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</si>
  <si>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</si>
  <si>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</si>
  <si>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</si>
  <si>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</si>
  <si>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</si>
  <si>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</si>
  <si>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</si>
  <si>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</si>
  <si>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</si>
  <si>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</si>
  <si>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</si>
  <si>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</si>
  <si>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</si>
  <si>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</si>
  <si>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</si>
  <si>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</si>
  <si>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</si>
  <si>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</si>
  <si>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</si>
  <si>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</si>
  <si>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</si>
  <si>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</si>
  <si>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</si>
  <si>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</si>
  <si>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</si>
  <si>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</si>
  <si>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</si>
  <si>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</si>
  <si>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</si>
  <si>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</si>
  <si>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</si>
  <si>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</si>
  <si>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</si>
  <si>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</si>
  <si>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</si>
  <si>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</si>
  <si>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</si>
  <si>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</si>
  <si>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</si>
  <si>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</si>
  <si>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</si>
  <si>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</si>
  <si>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000 1 16 90040 04 0000 140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</si>
  <si>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</si>
  <si>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</si>
  <si>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</si>
  <si>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</si>
  <si>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</si>
  <si>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</si>
  <si>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 xml:space="preserve"> - дотации бюджетам городских округов на поддержку мер по обеспечению сбалансированности бюджетов</t>
  </si>
  <si>
    <t>Прочие субсидии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</si>
  <si>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</si>
  <si>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</si>
  <si>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</si>
  <si>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</si>
  <si>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БЕЗВОЗМЕЗДНЫЕ ПОСТУПЛЕНИЯ</t>
  </si>
  <si>
    <t>000 2 07 00000 00 0000 180</t>
  </si>
  <si>
    <t xml:space="preserve"> -прочие безвозмездные поступления в бюджеты городских округов</t>
  </si>
  <si>
    <t>000 2 07 04000 04 0000 180</t>
  </si>
  <si>
    <t>ИТОГО ДОХОДОВ</t>
  </si>
  <si>
    <t xml:space="preserve"> - дотации бюджетам городских округов на выравнивание бюджетной обеспеченности 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</si>
  <si>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</si>
  <si>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-межбюджетные трансферты, передаваемые бюджетам городских округов на комплектование книжных фондов библиотек муниципальных образований 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</si>
  <si>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</si>
  <si>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</si>
  <si>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Прочие дотации</t>
  </si>
  <si>
    <t>Прочие дотации бюджетам городских округов</t>
  </si>
  <si>
    <t>000 1 11 05010 00 0000 120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</si>
  <si>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</si>
  <si>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000 1 01 02030 01 0000 110</t>
  </si>
  <si>
    <t>000 1 01 02040 01 0000 110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</si>
  <si>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</si>
  <si>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</si>
  <si>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</si>
  <si>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</si>
  <si>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</si>
  <si>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</si>
  <si>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000 1 05 01021 01 0000 110</t>
  </si>
  <si>
    <t>000 1 05 02010 02 0000 110</t>
  </si>
  <si>
    <t>000 1 11 05012 04  0000 120</t>
  </si>
  <si>
    <t>ДОХОДЫ ОТ ОКАЗАНИЯ ПЛАТНЫХ УСЛУГ (РАБОТ) И КОМПЕНСАЦИИ ЗАТРАТ  ГОСУДАРСТВА</t>
  </si>
  <si>
    <t>000 1 14 02043 04 0000 410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</si>
  <si>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</si>
  <si>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</si>
  <si>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 (работ)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</si>
  <si>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</si>
  <si>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</si>
  <si>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</si>
  <si>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</si>
  <si>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</si>
  <si>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</si>
  <si>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</si>
  <si>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 xml:space="preserve"> - cубсидии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</si>
  <si>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Единый сельскохозяйственный налог</t>
  </si>
  <si>
    <t>000 1 05 03000 01 0000 110</t>
  </si>
  <si>
    <t>000 1 05 03010 01 0000 110</t>
  </si>
  <si>
    <t>000 1 11 07014 04 0000 120</t>
  </si>
  <si>
    <t>000 1 12 01010 01 0000 120</t>
  </si>
  <si>
    <t>000 1 12 01020 01 0000 120</t>
  </si>
  <si>
    <t>000 1 12 01030 01 0000 120</t>
  </si>
  <si>
    <t>000 1 12 01040 01 0000 120</t>
  </si>
  <si>
    <t>000 1 12 01050 01 0000 120</t>
  </si>
  <si>
    <t>000 1 16 25030 01 0000 140</t>
  </si>
  <si>
    <t>000 1 16 25050 01 0000 140</t>
  </si>
  <si>
    <t>000 1 16 25060 01 0000 140</t>
  </si>
  <si>
    <t>ПРОЧИЕ НЕНАЛОГОВЫЕ ДОХОДЫ</t>
  </si>
  <si>
    <t>000 1 17 00000 00 0000 000</t>
  </si>
  <si>
    <t xml:space="preserve">Прочие неналоговые доходы бюджетов городских округов </t>
  </si>
  <si>
    <t>000 1 17 05040 04 0000 180</t>
  </si>
  <si>
    <t>Субсидии бюджетам на реализацию федеральных целевых программ</t>
  </si>
  <si>
    <t xml:space="preserve"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
</t>
  </si>
  <si>
    <t xml:space="preserve">   000  1 08 07173 01 0000 110
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</si>
  <si>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</si>
  <si>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</si>
  <si>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</si>
  <si>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</si>
  <si>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</si>
  <si>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</si>
  <si>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</si>
  <si>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</si>
  <si>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</si>
  <si>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</si>
  <si>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</si>
  <si>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</si>
  <si>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</si>
  <si>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</si>
  <si>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000 1 05 02000 02 0000 110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</si>
  <si>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</si>
  <si>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000 1 08 07170 01 0000 110</t>
  </si>
  <si>
    <t>000 1 11 01040 04 0000 120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</si>
  <si>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</si>
  <si>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- доходы от перечисления части прибыли, оставшейся после уплаты налогов и иных обязательных платежей муниципальных унитарных предприятий, созданных городскими округами </t>
  </si>
  <si>
    <t>Платежи от государственных и муниципальных унитарных предприятий</t>
  </si>
  <si>
    <t>000 1 11 07000 00 0000 120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</si>
  <si>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</si>
  <si>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</si>
  <si>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
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</si>
  <si>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</si>
  <si>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</si>
  <si>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</si>
  <si>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 xml:space="preserve"> -плата за выбросы загрязняющих веществ в атмосферный воздух стационарными объектами</t>
  </si>
  <si>
    <t xml:space="preserve"> - плата за выбросы загрязняющих веществ в атмосферный воздух передвижными объектами</t>
  </si>
  <si>
    <t xml:space="preserve"> - плата за сбросы загрязняющих веществ в водные объекты</t>
  </si>
  <si>
    <t xml:space="preserve"> - плата за размещение отходов производства и потребления</t>
  </si>
  <si>
    <t xml:space="preserve"> - плата за иные виды негативного воздействия на окружающую среду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</si>
  <si>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</si>
  <si>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</si>
  <si>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</si>
  <si>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</si>
  <si>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</si>
  <si>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</si>
  <si>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 xml:space="preserve"> - денежные взыскания (штрафы) за нарушение законодательства в области охраны окружающей среды</t>
  </si>
  <si>
    <t xml:space="preserve"> - денежные взыскания (штрафы) за нарушение земельного законодательства</t>
  </si>
  <si>
    <t>000 1 16 37000 00 0000 140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</si>
  <si>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тяжеловестных и (или) крупногабаритных грузов</t>
  </si>
  <si>
    <t xml:space="preserve"> -поступления сумм в возмещение вреда, причиняемого автомобильным дорогам транспортными средствами, осуществляющими перевозки тяжеловестных и (или) крупногабаритных грузов, зачисляемые в бюджеты городских округов</t>
  </si>
  <si>
    <t xml:space="preserve">СУБСИДИИ БЮДЖЕТАМ БЮДЖЕТНОЙ СИСТЕМЫ РОССИЙСКОЙ ФЕДЕРАЦИИ (МЕЖБЮДЖЕТНЫЕ СУБСИДИИ)               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</si>
  <si>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</si>
  <si>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 - субсидии бюджетам городских округов на софинансирование капитальных вложений в объекты муниципальной собственности</t>
  </si>
  <si>
    <t xml:space="preserve"> - прочие субсидии бюджетам городских округов</t>
  </si>
  <si>
    <t xml:space="preserve"> - 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</si>
  <si>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000 2 07 04010 04 0000 180</t>
  </si>
  <si>
    <t>000 2 07 04050 04 0000 180</t>
  </si>
  <si>
    <t>Прочие безвозмездные поступления в бюджеты городских округов</t>
  </si>
  <si>
    <t>Прочие неналоговые доходы</t>
  </si>
  <si>
    <t>000 1 17 05000 00 0000 180</t>
  </si>
  <si>
    <t>000 1 16 37030 04 0000 140</t>
  </si>
  <si>
    <t>000  1  16  06000  01  0000  140</t>
  </si>
  <si>
    <t>000 1 16 33040 04 0000 140</t>
  </si>
  <si>
    <t>000 1 16 33000 00 0000 140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</si>
  <si>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</si>
  <si>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</si>
  <si>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</si>
  <si>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</si>
  <si>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</si>
  <si>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</si>
  <si>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</si>
  <si>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>000 1 14 06024 04 0000 430</t>
  </si>
  <si>
    <t>000 1 14 06020 00 0000 430</t>
  </si>
  <si>
    <t xml:space="preserve"> - доходы от продажи земельных участков, находящихся в собственности городских оругов (за исключением земельных участков муниципальных бюжетных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</si>
  <si>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</si>
  <si>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- субсидии бюджетам городских округов на реализацию федеральных целевых программ</t>
  </si>
  <si>
    <t>000 1 11 01000 00 0000 120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</si>
  <si>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</si>
  <si>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</si>
  <si>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 xml:space="preserve">  -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 Российской Федерации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</si>
  <si>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</si>
  <si>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- 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</si>
  <si>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</si>
  <si>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</si>
  <si>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-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</si>
  <si>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</si>
  <si>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Приложение 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</si>
  <si>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</si>
  <si>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</si>
  <si>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</si>
  <si>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</si>
  <si>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</si>
  <si>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</si>
  <si>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</si>
  <si>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</si>
  <si>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</si>
  <si>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с налогоплательщиков, выбравших в качестве объекта налогообложения доходы</t>
  </si>
  <si>
    <t>000 1 06 06030 00 0000 110</t>
  </si>
  <si>
    <t xml:space="preserve"> Государственная пошлина за выдачу разрешения на установку рекламной конструкции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</si>
  <si>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тяжеловестных и (или) крупногабаритных грузов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</si>
  <si>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</si>
  <si>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-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</si>
  <si>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</si>
  <si>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</si>
  <si>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</si>
  <si>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Субвенции бюджетам  муниципальных образований на 1 килограмм реализованного и (или) отгруженного на собственную переработку молока
</t>
  </si>
  <si>
    <t xml:space="preserve">Субвенции бюджетам городских округов на 1 килограмм реализованного и (или) отгруженного на собственную переработку молока
</t>
  </si>
  <si>
    <t>000 1 08 07150 01 0000 110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</si>
  <si>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</si>
  <si>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</si>
  <si>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</si>
  <si>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000 2 19 00000 00 0000 000
</t>
  </si>
  <si>
    <t xml:space="preserve"> - прочие поступления от денежных взысканий (штрафов) и иных сумм в возмещение ущерба зачисляемые в бюджеты городских округов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</si>
  <si>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</si>
  <si>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</si>
  <si>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</si>
  <si>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>000 1 16 30030 01 0000 140</t>
  </si>
  <si>
    <t>Прочие денежные взыскания (штрафы) за нарушение законодательства в области дорожного движения</t>
  </si>
  <si>
    <t>000 2 02 10000 00 0000 151</t>
  </si>
  <si>
    <t>000 2 02 15001 04 0000 151</t>
  </si>
  <si>
    <t>000 2 02 15002 00 0000 151</t>
  </si>
  <si>
    <t>000 2 02 15002 04 0000 151</t>
  </si>
  <si>
    <t>000 2 02 19999 00 0000 151</t>
  </si>
  <si>
    <t>000 2 02 19999 04 0000 151</t>
  </si>
  <si>
    <t>000 2 02 20000 00 0000 151</t>
  </si>
  <si>
    <t>000 2 02 20041 00 0000 151</t>
  </si>
  <si>
    <t>000 2 02 20041 04 0000 151</t>
  </si>
  <si>
    <t>000 2 02 20051 00 0000 151</t>
  </si>
  <si>
    <t>000 2 02 20051 04 0000 151</t>
  </si>
  <si>
    <t>000 2 02 20077 00 0000 151</t>
  </si>
  <si>
    <t>000 2 02 20077 04 0000 151</t>
  </si>
  <si>
    <t>000 2 02 29999 00 0000 151</t>
  </si>
  <si>
    <t>000 2 02 29999 04 0000 151</t>
  </si>
  <si>
    <t>000 2 02 30000 00 0000 151</t>
  </si>
  <si>
    <t>000 2 02 35930 00 0000 151</t>
  </si>
  <si>
    <t>000 2 02 35930 04 0000 151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</si>
  <si>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          </t>
  </si>
  <si>
    <t>000 2 02 35120 00 0000 151</t>
  </si>
  <si>
    <t>000 2 02 35120 04 0000 151</t>
  </si>
  <si>
    <t xml:space="preserve"> -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</si>
  <si>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000 2 02 30024 00 0000 151</t>
  </si>
  <si>
    <t>000 2 02 30024 04 0000 151</t>
  </si>
  <si>
    <t>000 2 02 30029 00 0000 151</t>
  </si>
  <si>
    <t>000 2 02 30029 04 0000 151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</si>
  <si>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</t>
  </si>
  <si>
    <t>000 2 02 35134 00 0000 151</t>
  </si>
  <si>
    <t>000 2 02 35134 04 0000 151</t>
  </si>
  <si>
    <t xml:space="preserve"> -субвенции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</t>
  </si>
  <si>
    <t>000 2 02 35135 00 0000 151</t>
  </si>
  <si>
    <t>000 2 02 35135 04 0000 151</t>
  </si>
  <si>
    <t>000 2 02 35043 00 0000 151</t>
  </si>
  <si>
    <t>000 2 02 35043 04 0000 151</t>
  </si>
  <si>
    <t>000 2 02 35082 00 0000 151</t>
  </si>
  <si>
    <t>000 2 02 35082 04 0000 151</t>
  </si>
  <si>
    <t>000 2 02 40000 00 0000 151</t>
  </si>
  <si>
    <t>000 2 02 45144 00 0000 151</t>
  </si>
  <si>
    <t>000 2 02 45144 04 0000 151</t>
  </si>
  <si>
    <t>000 2 02 49999 00 0000 151</t>
  </si>
  <si>
    <t>000 2 02 49999 04 0000 151</t>
  </si>
  <si>
    <t>000 2 02 15001 00 0000 151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</si>
  <si>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</si>
  <si>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</si>
  <si>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>000 2 02 25519 04 0000151</t>
  </si>
  <si>
    <t>Субсидия бюджетам на поддержку отрасли культуры</t>
  </si>
  <si>
    <t>000 2 02 25519 00 0000151</t>
  </si>
  <si>
    <t xml:space="preserve"> - Субсидия бюджетам  городских округов на поддержку отрасли культуры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</si>
  <si>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</si>
  <si>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000 2 02 25555 00 0000151</t>
  </si>
  <si>
    <t>000 2 02 25555 04 0000151</t>
  </si>
  <si>
    <t xml:space="preserve"> - 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</si>
  <si>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Минимальный налог, зачисляемый в бюджеты субъектов Российской Федерации (за налоговые периоды, истекшие до 1 января 2016 года)
</t>
  </si>
  <si>
    <t xml:space="preserve">
000 1 05 01050 01 0000 110
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</si>
  <si>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</si>
  <si>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</si>
  <si>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</si>
  <si>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000 1 14 06300 00 0000 430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</si>
  <si>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</si>
  <si>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</si>
  <si>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000 1 16 08010 01 0000 140</t>
  </si>
  <si>
    <t>000 1 16 08020 01 0000 140</t>
  </si>
  <si>
    <t xml:space="preserve"> -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</si>
  <si>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-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</si>
  <si>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000 1 16 30013 01 0000 140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</si>
  <si>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</si>
  <si>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</si>
  <si>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-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</si>
  <si>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000 1 16 30000 01 0000 140</t>
  </si>
  <si>
    <t>Денежные взыскания (штрафы) за правонарушения в области дорожного движения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</si>
  <si>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</si>
  <si>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</si>
  <si>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</si>
  <si>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</si>
  <si>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</si>
  <si>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000 2 19 60010 04 0000 151</t>
  </si>
  <si>
    <t>Исполнение по доходам бюджета городского округа город Урай за 9 месяцев  2017 года</t>
  </si>
  <si>
    <t>Исполнено на 01.10.2017</t>
  </si>
  <si>
    <t xml:space="preserve">  -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</si>
  <si>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>000 1 16 03030 01 0000 140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</si>
  <si>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</si>
  <si>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000 1 11 05300 00 0000 120
</t>
  </si>
  <si>
    <t xml:space="preserve"> -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
</t>
  </si>
  <si>
    <t xml:space="preserve">000 1 11 05312 04 0000 120
</t>
  </si>
  <si>
    <t xml:space="preserve">000 1 11 05324 04 0000 120
</t>
  </si>
  <si>
    <t xml:space="preserve">Плата по соглашениям об установлении сервитута в отношении земельных участков после разграничения государственной собственности на землю
</t>
  </si>
  <si>
    <t xml:space="preserve"> -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</si>
  <si>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 xml:space="preserve">000 1 11 05320 00 0000 120
</t>
  </si>
  <si>
    <t xml:space="preserve">Плата по соглашениям об установлении сервитута в отношении земельных участков, государственная собственность на которые не разграничена
</t>
  </si>
  <si>
    <t xml:space="preserve">000 1 11 05310 00 0000 120
</t>
  </si>
  <si>
    <t>План на 2017 год</t>
  </si>
  <si>
    <t xml:space="preserve">% исполнения </t>
  </si>
  <si>
    <t>к решению Думы города Урай</t>
  </si>
  <si>
    <t>от 24 ноября 2017 №89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</si>
</sst>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#,##0.0"/>
    <numFmt numFmtId="172" formatCode="0.0"/>
  </numFmts>
  <fonts count="12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Times New Roman"/>
      <family val="1"/>
      <charset val="204"/>
    </font>
    <font>
      <i/>
      <sz val="9"/>
      <name val="Arial"/>
      <family val="2"/>
      <charset val="204"/>
    </font>
    <font>
      <i/>
      <sz val="9"/>
      <name val="Times New Roman"/>
      <family val="1"/>
      <charset val="204"/>
    </font>
    <font>
      <b/>
      <i/>
      <sz val="9"/>
      <name val="Arial"/>
      <family val="2"/>
      <charset val="204"/>
    </font>
    <font>
      <i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2" borderId="1">
      <alignment horizontal="left" vertical="top" wrapText="1"/>
    </xf>
  </cellStyleXfs>
  <cellXfs count="63">
    <xf numFmtId="0" fontId="0" fillId="0" borderId="0" xfId="0"/>
    <xf numFmtId="0" fontId="3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/>
    <xf numFmtId="165" fontId="5" fillId="0" borderId="0" xfId="0" applyNumberFormat="1" applyFont="1" applyFill="1"/>
    <xf numFmtId="0" fontId="5" fillId="0" borderId="0" xfId="0" applyFont="1" applyFill="1" applyAlignment="1">
      <alignment vertical="top"/>
    </xf>
    <xf numFmtId="165" fontId="5" fillId="0" borderId="0" xfId="0" applyNumberFormat="1" applyFont="1" applyFill="1" applyAlignment="1">
      <alignment horizontal="right" vertical="top"/>
    </xf>
    <xf numFmtId="0" fontId="6" fillId="0" borderId="0" xfId="0" applyFont="1" applyFill="1" applyBorder="1" applyAlignment="1">
      <alignment horizontal="center" vertical="top"/>
    </xf>
    <xf numFmtId="0" fontId="3" fillId="0" borderId="0" xfId="0" applyFont="1" applyFill="1" applyBorder="1"/>
    <xf numFmtId="165" fontId="5" fillId="0" borderId="0" xfId="0" applyNumberFormat="1" applyFont="1" applyFill="1" applyBorder="1" applyAlignment="1">
      <alignment horizontal="right" vertical="top"/>
    </xf>
    <xf numFmtId="0" fontId="6" fillId="0" borderId="2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172" fontId="6" fillId="0" borderId="2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/>
    <xf numFmtId="0" fontId="6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 wrapText="1"/>
    </xf>
    <xf numFmtId="172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7" fillId="0" borderId="0" xfId="0" applyFont="1" applyFill="1"/>
    <xf numFmtId="0" fontId="6" fillId="0" borderId="1" xfId="2" applyFont="1" applyFill="1" applyAlignment="1">
      <alignment horizontal="left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0" fontId="5" fillId="0" borderId="1" xfId="2" applyFont="1" applyFill="1" applyAlignment="1">
      <alignment horizontal="left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8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top"/>
    </xf>
    <xf numFmtId="0" fontId="6" fillId="0" borderId="0" xfId="0" applyFont="1" applyFill="1" applyBorder="1" applyAlignment="1">
      <alignment horizontal="center" vertical="top"/>
    </xf>
  </cellXfs>
  <cellStyles count="3">
    <cellStyle name="Обычный" xfId="0" builtinId="0"/>
    <cellStyle name="Финансовый" xfId="1" builtinId="3"/>
    <cellStyle name="Элементы осей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1"/>
  <sheetViews>
    <sheetView tabSelected="1" zoomScaleNormal="100" workbookViewId="0">
      <pane xSplit="2" ySplit="8" topLeftCell="C161" activePane="bottomRight" state="frozen"/>
      <selection pane="topRight" activeCell="C1" sqref="C1"/>
      <selection pane="bottomLeft" activeCell="A9" sqref="A9"/>
      <selection pane="bottomRight" activeCell="L165" sqref="L165"/>
    </sheetView>
  </sheetViews>
  <sheetFormatPr defaultRowHeight="12"/>
  <cols>
    <col min="1" max="1" width="59.85546875" style="1" customWidth="1"/>
    <col min="2" max="2" width="27.28515625" style="1" customWidth="1"/>
    <col min="3" max="3" width="17" style="20" customWidth="1"/>
    <col min="4" max="4" width="12.7109375" style="1" customWidth="1"/>
    <col min="5" max="5" width="11.42578125" style="1" customWidth="1"/>
    <col min="6" max="6" width="17.140625" style="1" customWidth="1"/>
    <col min="7" max="16384" width="9.140625" style="1"/>
  </cols>
  <sheetData>
    <row r="1" spans="1:6">
      <c r="A1" s="5"/>
      <c r="B1" s="6"/>
      <c r="C1" s="7"/>
      <c r="D1" s="61" t="s">
        <v>207</v>
      </c>
      <c r="E1" s="61"/>
    </row>
    <row r="2" spans="1:6">
      <c r="A2" s="6"/>
      <c r="B2" s="61" t="s">
        <v>331</v>
      </c>
      <c r="C2" s="61"/>
      <c r="D2" s="61"/>
      <c r="E2" s="61"/>
    </row>
    <row r="3" spans="1:6">
      <c r="A3" s="6"/>
      <c r="B3" s="61" t="s">
        <v>332</v>
      </c>
      <c r="C3" s="61"/>
      <c r="D3" s="61"/>
      <c r="E3" s="61"/>
    </row>
    <row r="4" spans="1:6" ht="19.5" customHeight="1">
      <c r="A4" s="6"/>
      <c r="B4" s="8"/>
      <c r="C4" s="9"/>
      <c r="D4" s="6"/>
      <c r="E4" s="6"/>
    </row>
    <row r="5" spans="1:6" s="11" customFormat="1" ht="18" customHeight="1">
      <c r="A5" s="62" t="s">
        <v>315</v>
      </c>
      <c r="B5" s="62"/>
      <c r="C5" s="62"/>
      <c r="D5" s="62"/>
      <c r="E5" s="62"/>
    </row>
    <row r="6" spans="1:6" ht="15" customHeight="1">
      <c r="A6" s="10"/>
      <c r="B6" s="10"/>
      <c r="C6" s="7"/>
      <c r="D6" s="6"/>
      <c r="E6" s="12" t="s">
        <v>0</v>
      </c>
    </row>
    <row r="7" spans="1:6" ht="30.75" customHeight="1">
      <c r="A7" s="13" t="s">
        <v>1</v>
      </c>
      <c r="B7" s="13" t="s">
        <v>2</v>
      </c>
      <c r="C7" s="14" t="s">
        <v>329</v>
      </c>
      <c r="D7" s="14" t="s">
        <v>316</v>
      </c>
      <c r="E7" s="14" t="s">
        <v>330</v>
      </c>
      <c r="F7" s="15"/>
    </row>
    <row r="8" spans="1:6">
      <c r="A8" s="2">
        <v>1</v>
      </c>
      <c r="B8" s="2">
        <v>2</v>
      </c>
      <c r="C8" s="3">
        <v>3</v>
      </c>
      <c r="D8" s="4">
        <v>4</v>
      </c>
      <c r="E8" s="4">
        <v>5</v>
      </c>
    </row>
    <row r="9" spans="1:6">
      <c r="A9" s="17" t="s">
        <v>3</v>
      </c>
      <c r="B9" s="18" t="s">
        <v>4</v>
      </c>
      <c r="C9" s="14">
        <f>C10+C22+C33+C41+C48+C67+C74+C81+C92+C116+C16</f>
        <v>727774.49999999988</v>
      </c>
      <c r="D9" s="14">
        <f>D10+D22+D33+D41+D48+D67+D74+D81+D92+D116+D16</f>
        <v>553806</v>
      </c>
      <c r="E9" s="19">
        <f t="shared" ref="E9:E20" si="0">D9/C9*100</f>
        <v>76.09582363767899</v>
      </c>
      <c r="F9" s="20"/>
    </row>
    <row r="10" spans="1:6">
      <c r="A10" s="21" t="s">
        <v>5</v>
      </c>
      <c r="B10" s="18" t="s">
        <v>6</v>
      </c>
      <c r="C10" s="14">
        <f>C11</f>
        <v>419017.99999999994</v>
      </c>
      <c r="D10" s="14">
        <f>D11</f>
        <v>315497.8</v>
      </c>
      <c r="E10" s="19">
        <f t="shared" si="0"/>
        <v>75.294569684357242</v>
      </c>
    </row>
    <row r="11" spans="1:6">
      <c r="A11" s="22" t="s">
        <v>7</v>
      </c>
      <c r="B11" s="23" t="s">
        <v>8</v>
      </c>
      <c r="C11" s="24">
        <f>SUM(C12:C15)</f>
        <v>419017.99999999994</v>
      </c>
      <c r="D11" s="24">
        <f>SUM(D12:D15)</f>
        <v>315497.8</v>
      </c>
      <c r="E11" s="25">
        <f t="shared" si="0"/>
        <v>75.294569684357242</v>
      </c>
    </row>
    <row r="12" spans="1:6" ht="65.25" customHeight="1">
      <c r="A12" s="22" t="s">
        <v>206</v>
      </c>
      <c r="B12" s="23" t="s">
        <v>9</v>
      </c>
      <c r="C12" s="24">
        <v>409799.6</v>
      </c>
      <c r="D12" s="24">
        <v>309176.5</v>
      </c>
      <c r="E12" s="25">
        <f t="shared" si="0"/>
        <v>75.445778863620177</v>
      </c>
    </row>
    <row r="13" spans="1:6" ht="93.75" customHeight="1">
      <c r="A13" s="22" t="s">
        <v>97</v>
      </c>
      <c r="B13" s="23" t="s">
        <v>10</v>
      </c>
      <c r="C13" s="24">
        <v>4190.2</v>
      </c>
      <c r="D13" s="24">
        <v>2338.8000000000002</v>
      </c>
      <c r="E13" s="25">
        <f t="shared" si="0"/>
        <v>55.815951505894709</v>
      </c>
    </row>
    <row r="14" spans="1:6" ht="45.75" customHeight="1">
      <c r="A14" s="22" t="s">
        <v>98</v>
      </c>
      <c r="B14" s="26" t="s">
        <v>84</v>
      </c>
      <c r="C14" s="24">
        <v>2514.1</v>
      </c>
      <c r="D14" s="24">
        <v>1568.9</v>
      </c>
      <c r="E14" s="25">
        <f t="shared" si="0"/>
        <v>62.404041207589202</v>
      </c>
    </row>
    <row r="15" spans="1:6" ht="70.5" customHeight="1">
      <c r="A15" s="22" t="s">
        <v>208</v>
      </c>
      <c r="B15" s="23" t="s">
        <v>85</v>
      </c>
      <c r="C15" s="24">
        <v>2514.1</v>
      </c>
      <c r="D15" s="24">
        <v>2413.6</v>
      </c>
      <c r="E15" s="25">
        <f t="shared" si="0"/>
        <v>96.002545642575882</v>
      </c>
    </row>
    <row r="16" spans="1:6" ht="33" customHeight="1">
      <c r="A16" s="21" t="s">
        <v>133</v>
      </c>
      <c r="B16" s="18" t="s">
        <v>134</v>
      </c>
      <c r="C16" s="14">
        <f>C17</f>
        <v>13551</v>
      </c>
      <c r="D16" s="14">
        <f>D17</f>
        <v>8107.1</v>
      </c>
      <c r="E16" s="19">
        <f t="shared" si="0"/>
        <v>59.826581064128113</v>
      </c>
    </row>
    <row r="17" spans="1:5" ht="32.25" customHeight="1">
      <c r="A17" s="27" t="s">
        <v>135</v>
      </c>
      <c r="B17" s="23" t="s">
        <v>136</v>
      </c>
      <c r="C17" s="24">
        <f>C18+C19+C20+C21</f>
        <v>13551</v>
      </c>
      <c r="D17" s="24">
        <f>D18+D19+D20+D21</f>
        <v>8107.1</v>
      </c>
      <c r="E17" s="25">
        <f t="shared" si="0"/>
        <v>59.826581064128113</v>
      </c>
    </row>
    <row r="18" spans="1:5" ht="54.75" customHeight="1">
      <c r="A18" s="27" t="s">
        <v>187</v>
      </c>
      <c r="B18" s="23" t="s">
        <v>137</v>
      </c>
      <c r="C18" s="24">
        <v>4404.1000000000004</v>
      </c>
      <c r="D18" s="24">
        <v>3278.2</v>
      </c>
      <c r="E18" s="25">
        <f t="shared" si="0"/>
        <v>74.435185395426984</v>
      </c>
    </row>
    <row r="19" spans="1:5" ht="69" customHeight="1">
      <c r="A19" s="27" t="s">
        <v>188</v>
      </c>
      <c r="B19" s="23" t="s">
        <v>138</v>
      </c>
      <c r="C19" s="24">
        <v>67.7</v>
      </c>
      <c r="D19" s="24">
        <v>34.799999999999997</v>
      </c>
      <c r="E19" s="25">
        <f t="shared" si="0"/>
        <v>51.403249630723778</v>
      </c>
    </row>
    <row r="20" spans="1:5" ht="56.25" customHeight="1">
      <c r="A20" s="27" t="s">
        <v>189</v>
      </c>
      <c r="B20" s="23" t="s">
        <v>139</v>
      </c>
      <c r="C20" s="24">
        <v>9079.2000000000007</v>
      </c>
      <c r="D20" s="24">
        <v>5472.5</v>
      </c>
      <c r="E20" s="25">
        <f t="shared" si="0"/>
        <v>60.275134373072511</v>
      </c>
    </row>
    <row r="21" spans="1:5" ht="57" customHeight="1">
      <c r="A21" s="27" t="s">
        <v>190</v>
      </c>
      <c r="B21" s="23" t="s">
        <v>140</v>
      </c>
      <c r="C21" s="24">
        <v>0</v>
      </c>
      <c r="D21" s="24">
        <v>-678.4</v>
      </c>
      <c r="E21" s="25">
        <v>0</v>
      </c>
    </row>
    <row r="22" spans="1:5">
      <c r="A22" s="21" t="s">
        <v>11</v>
      </c>
      <c r="B22" s="18" t="s">
        <v>12</v>
      </c>
      <c r="C22" s="14">
        <f>C23+C27+C29+C31</f>
        <v>122671.5</v>
      </c>
      <c r="D22" s="14">
        <f>D23+D27+D29+D31</f>
        <v>100557.1</v>
      </c>
      <c r="E22" s="19">
        <f>D22/C22*100</f>
        <v>81.972666837855584</v>
      </c>
    </row>
    <row r="23" spans="1:5" s="28" customFormat="1" ht="33.75" customHeight="1">
      <c r="A23" s="21" t="s">
        <v>86</v>
      </c>
      <c r="B23" s="18" t="s">
        <v>13</v>
      </c>
      <c r="C23" s="14">
        <f>C24+C25+C26</f>
        <v>76570</v>
      </c>
      <c r="D23" s="14">
        <f>D24+D25+D26</f>
        <v>72474.8</v>
      </c>
      <c r="E23" s="19">
        <f>D23/C23*100</f>
        <v>94.651691262896691</v>
      </c>
    </row>
    <row r="24" spans="1:5" ht="24">
      <c r="A24" s="22" t="s">
        <v>217</v>
      </c>
      <c r="B24" s="23" t="s">
        <v>91</v>
      </c>
      <c r="C24" s="24">
        <f>62280-6920+7370</f>
        <v>62730</v>
      </c>
      <c r="D24" s="24">
        <v>58392.3</v>
      </c>
      <c r="E24" s="25">
        <f>D24/C24*100</f>
        <v>93.085126733620285</v>
      </c>
    </row>
    <row r="25" spans="1:5" ht="48">
      <c r="A25" s="22" t="s">
        <v>231</v>
      </c>
      <c r="B25" s="23" t="s">
        <v>92</v>
      </c>
      <c r="C25" s="24">
        <f>6920+6920</f>
        <v>13840</v>
      </c>
      <c r="D25" s="24">
        <v>13770.8</v>
      </c>
      <c r="E25" s="25">
        <f>D25/C25*100</f>
        <v>99.5</v>
      </c>
    </row>
    <row r="26" spans="1:5" ht="29.25" customHeight="1">
      <c r="A26" s="27" t="s">
        <v>291</v>
      </c>
      <c r="B26" s="16" t="s">
        <v>292</v>
      </c>
      <c r="C26" s="24">
        <v>0</v>
      </c>
      <c r="D26" s="24">
        <v>311.7</v>
      </c>
      <c r="E26" s="25">
        <v>0</v>
      </c>
    </row>
    <row r="27" spans="1:5" ht="21.75" customHeight="1">
      <c r="A27" s="21" t="s">
        <v>14</v>
      </c>
      <c r="B27" s="18" t="s">
        <v>141</v>
      </c>
      <c r="C27" s="14">
        <f>C28</f>
        <v>41500</v>
      </c>
      <c r="D27" s="14">
        <f>D28</f>
        <v>23416</v>
      </c>
      <c r="E27" s="19">
        <f t="shared" ref="E27:E69" si="1">D27/C27*100</f>
        <v>56.424096385542164</v>
      </c>
    </row>
    <row r="28" spans="1:5" ht="20.25" customHeight="1">
      <c r="A28" s="22" t="s">
        <v>14</v>
      </c>
      <c r="B28" s="23" t="s">
        <v>93</v>
      </c>
      <c r="C28" s="24">
        <v>41500</v>
      </c>
      <c r="D28" s="24">
        <v>23416</v>
      </c>
      <c r="E28" s="25">
        <f t="shared" si="1"/>
        <v>56.424096385542164</v>
      </c>
    </row>
    <row r="29" spans="1:5" ht="18" customHeight="1">
      <c r="A29" s="29" t="s">
        <v>108</v>
      </c>
      <c r="B29" s="30" t="s">
        <v>109</v>
      </c>
      <c r="C29" s="14">
        <f>C30</f>
        <v>51.5</v>
      </c>
      <c r="D29" s="14">
        <f>D30</f>
        <v>43.3</v>
      </c>
      <c r="E29" s="19">
        <f t="shared" si="1"/>
        <v>84.077669902912618</v>
      </c>
    </row>
    <row r="30" spans="1:5" s="28" customFormat="1" ht="15" customHeight="1">
      <c r="A30" s="31" t="s">
        <v>108</v>
      </c>
      <c r="B30" s="32" t="s">
        <v>110</v>
      </c>
      <c r="C30" s="24">
        <v>51.5</v>
      </c>
      <c r="D30" s="24">
        <v>43.3</v>
      </c>
      <c r="E30" s="25">
        <f t="shared" si="1"/>
        <v>84.077669902912618</v>
      </c>
    </row>
    <row r="31" spans="1:5" s="28" customFormat="1" ht="28.5" customHeight="1">
      <c r="A31" s="29" t="s">
        <v>130</v>
      </c>
      <c r="B31" s="30" t="s">
        <v>129</v>
      </c>
      <c r="C31" s="14">
        <f>C32</f>
        <v>4550</v>
      </c>
      <c r="D31" s="14">
        <f>D32</f>
        <v>4623</v>
      </c>
      <c r="E31" s="19">
        <f t="shared" si="1"/>
        <v>101.60439560439561</v>
      </c>
    </row>
    <row r="32" spans="1:5" s="28" customFormat="1" ht="30.75" customHeight="1">
      <c r="A32" s="31" t="s">
        <v>131</v>
      </c>
      <c r="B32" s="32" t="s">
        <v>132</v>
      </c>
      <c r="C32" s="24">
        <v>4550</v>
      </c>
      <c r="D32" s="24">
        <v>4623</v>
      </c>
      <c r="E32" s="25">
        <f t="shared" si="1"/>
        <v>101.60439560439561</v>
      </c>
    </row>
    <row r="33" spans="1:6">
      <c r="A33" s="21" t="s">
        <v>15</v>
      </c>
      <c r="B33" s="18" t="s">
        <v>16</v>
      </c>
      <c r="C33" s="14">
        <f>C34+C36</f>
        <v>25200</v>
      </c>
      <c r="D33" s="14">
        <f>D34+D36</f>
        <v>11138.1</v>
      </c>
      <c r="E33" s="19">
        <f t="shared" si="1"/>
        <v>44.198809523809523</v>
      </c>
    </row>
    <row r="34" spans="1:6" s="28" customFormat="1" ht="17.25" customHeight="1">
      <c r="A34" s="21" t="s">
        <v>17</v>
      </c>
      <c r="B34" s="18" t="s">
        <v>18</v>
      </c>
      <c r="C34" s="14">
        <f>C35</f>
        <v>7900</v>
      </c>
      <c r="D34" s="14">
        <f>D35</f>
        <v>1297.4000000000001</v>
      </c>
      <c r="E34" s="19">
        <f t="shared" si="1"/>
        <v>16.422784810126583</v>
      </c>
    </row>
    <row r="35" spans="1:6" ht="41.25" customHeight="1">
      <c r="A35" s="22" t="s">
        <v>142</v>
      </c>
      <c r="B35" s="23" t="s">
        <v>19</v>
      </c>
      <c r="C35" s="24">
        <v>7900</v>
      </c>
      <c r="D35" s="24">
        <v>1297.4000000000001</v>
      </c>
      <c r="E35" s="25">
        <f t="shared" si="1"/>
        <v>16.422784810126583</v>
      </c>
    </row>
    <row r="36" spans="1:6" ht="17.25" customHeight="1">
      <c r="A36" s="21" t="s">
        <v>20</v>
      </c>
      <c r="B36" s="18" t="s">
        <v>21</v>
      </c>
      <c r="C36" s="14">
        <f>C37+C39</f>
        <v>17300</v>
      </c>
      <c r="D36" s="14">
        <f>D37+D39</f>
        <v>9840.7000000000007</v>
      </c>
      <c r="E36" s="19">
        <f t="shared" si="1"/>
        <v>56.882658959537579</v>
      </c>
    </row>
    <row r="37" spans="1:6" ht="16.5" customHeight="1">
      <c r="A37" s="22" t="s">
        <v>209</v>
      </c>
      <c r="B37" s="23" t="s">
        <v>218</v>
      </c>
      <c r="C37" s="24">
        <f>C38</f>
        <v>13321</v>
      </c>
      <c r="D37" s="24">
        <f>D38</f>
        <v>9140.2000000000007</v>
      </c>
      <c r="E37" s="25">
        <f t="shared" si="1"/>
        <v>68.61496884618272</v>
      </c>
    </row>
    <row r="38" spans="1:6" s="37" customFormat="1" ht="30" customHeight="1">
      <c r="A38" s="33" t="s">
        <v>211</v>
      </c>
      <c r="B38" s="34" t="s">
        <v>210</v>
      </c>
      <c r="C38" s="35">
        <v>13321</v>
      </c>
      <c r="D38" s="35">
        <v>9140.2000000000007</v>
      </c>
      <c r="E38" s="36">
        <f t="shared" si="1"/>
        <v>68.61496884618272</v>
      </c>
    </row>
    <row r="39" spans="1:6">
      <c r="A39" s="22" t="s">
        <v>213</v>
      </c>
      <c r="B39" s="23" t="s">
        <v>212</v>
      </c>
      <c r="C39" s="24">
        <f>SUM(C40)</f>
        <v>3979</v>
      </c>
      <c r="D39" s="24">
        <f>SUM(D40)</f>
        <v>700.5</v>
      </c>
      <c r="E39" s="25">
        <f t="shared" si="1"/>
        <v>17.60492586076904</v>
      </c>
    </row>
    <row r="40" spans="1:6" ht="31.5" customHeight="1">
      <c r="A40" s="33" t="s">
        <v>215</v>
      </c>
      <c r="B40" s="34" t="s">
        <v>214</v>
      </c>
      <c r="C40" s="35">
        <v>3979</v>
      </c>
      <c r="D40" s="35">
        <v>700.5</v>
      </c>
      <c r="E40" s="36">
        <f t="shared" si="1"/>
        <v>17.60492586076904</v>
      </c>
    </row>
    <row r="41" spans="1:6" ht="15" customHeight="1">
      <c r="A41" s="21" t="s">
        <v>22</v>
      </c>
      <c r="B41" s="18" t="s">
        <v>23</v>
      </c>
      <c r="C41" s="14">
        <f>C42+C44</f>
        <v>5360.2</v>
      </c>
      <c r="D41" s="14">
        <f>D42+D44</f>
        <v>5222.8</v>
      </c>
      <c r="E41" s="19">
        <f t="shared" si="1"/>
        <v>97.43666281108915</v>
      </c>
    </row>
    <row r="42" spans="1:6" ht="30.75" customHeight="1">
      <c r="A42" s="22" t="s">
        <v>24</v>
      </c>
      <c r="B42" s="23" t="s">
        <v>25</v>
      </c>
      <c r="C42" s="24">
        <f>C43</f>
        <v>5300</v>
      </c>
      <c r="D42" s="24">
        <f>D43</f>
        <v>5153</v>
      </c>
      <c r="E42" s="25">
        <f t="shared" si="1"/>
        <v>97.226415094339629</v>
      </c>
    </row>
    <row r="43" spans="1:6" ht="42" customHeight="1">
      <c r="A43" s="33" t="s">
        <v>78</v>
      </c>
      <c r="B43" s="34" t="s">
        <v>26</v>
      </c>
      <c r="C43" s="35">
        <v>5300</v>
      </c>
      <c r="D43" s="35">
        <v>5153</v>
      </c>
      <c r="E43" s="36">
        <f t="shared" si="1"/>
        <v>97.226415094339629</v>
      </c>
    </row>
    <row r="44" spans="1:6" ht="28.5" customHeight="1">
      <c r="A44" s="22" t="s">
        <v>27</v>
      </c>
      <c r="B44" s="23" t="s">
        <v>28</v>
      </c>
      <c r="C44" s="24">
        <f>C45+C46</f>
        <v>60.2</v>
      </c>
      <c r="D44" s="24">
        <f>D45+D46</f>
        <v>69.8</v>
      </c>
      <c r="E44" s="25">
        <f t="shared" si="1"/>
        <v>115.9468438538206</v>
      </c>
    </row>
    <row r="45" spans="1:6" ht="29.25" customHeight="1">
      <c r="A45" s="22" t="s">
        <v>219</v>
      </c>
      <c r="B45" s="23" t="s">
        <v>228</v>
      </c>
      <c r="C45" s="24">
        <v>25</v>
      </c>
      <c r="D45" s="24">
        <v>25</v>
      </c>
      <c r="E45" s="25">
        <f t="shared" si="1"/>
        <v>100</v>
      </c>
    </row>
    <row r="46" spans="1:6" ht="57.75" customHeight="1">
      <c r="A46" s="22" t="s">
        <v>220</v>
      </c>
      <c r="B46" s="23" t="s">
        <v>143</v>
      </c>
      <c r="C46" s="24">
        <f>C47</f>
        <v>35.200000000000003</v>
      </c>
      <c r="D46" s="24">
        <f>D47</f>
        <v>44.8</v>
      </c>
      <c r="E46" s="25">
        <f t="shared" si="1"/>
        <v>127.27272727272725</v>
      </c>
    </row>
    <row r="47" spans="1:6" ht="81" customHeight="1">
      <c r="A47" s="33" t="s">
        <v>125</v>
      </c>
      <c r="B47" s="38" t="s">
        <v>126</v>
      </c>
      <c r="C47" s="35">
        <v>35.200000000000003</v>
      </c>
      <c r="D47" s="35">
        <v>44.8</v>
      </c>
      <c r="E47" s="36">
        <f t="shared" si="1"/>
        <v>127.27272727272725</v>
      </c>
    </row>
    <row r="48" spans="1:6" ht="43.9" customHeight="1">
      <c r="A48" s="21" t="s">
        <v>29</v>
      </c>
      <c r="B48" s="18" t="s">
        <v>30</v>
      </c>
      <c r="C48" s="14">
        <f>SUM(C51+C64+C49+C61)</f>
        <v>102627.69999999998</v>
      </c>
      <c r="D48" s="14">
        <f>SUM(D51+D64+D49+D61)</f>
        <v>73386.600000000006</v>
      </c>
      <c r="E48" s="19">
        <f t="shared" si="1"/>
        <v>71.507594928074994</v>
      </c>
      <c r="F48" s="20"/>
    </row>
    <row r="49" spans="1:5" ht="57" customHeight="1">
      <c r="A49" s="22" t="s">
        <v>79</v>
      </c>
      <c r="B49" s="39" t="s">
        <v>197</v>
      </c>
      <c r="C49" s="40">
        <f>C50</f>
        <v>1131.4000000000001</v>
      </c>
      <c r="D49" s="40">
        <f>D50</f>
        <v>1197.4000000000001</v>
      </c>
      <c r="E49" s="25">
        <f t="shared" si="1"/>
        <v>105.8334806434506</v>
      </c>
    </row>
    <row r="50" spans="1:5" s="37" customFormat="1" ht="48.75" customHeight="1">
      <c r="A50" s="33" t="s">
        <v>31</v>
      </c>
      <c r="B50" s="41" t="s">
        <v>144</v>
      </c>
      <c r="C50" s="42">
        <f>270+526.4+335</f>
        <v>1131.4000000000001</v>
      </c>
      <c r="D50" s="42">
        <v>1197.4000000000001</v>
      </c>
      <c r="E50" s="36">
        <f t="shared" si="1"/>
        <v>105.8334806434506</v>
      </c>
    </row>
    <row r="51" spans="1:5" ht="72" customHeight="1">
      <c r="A51" s="22" t="s">
        <v>87</v>
      </c>
      <c r="B51" s="23" t="s">
        <v>32</v>
      </c>
      <c r="C51" s="24">
        <f>SUM(C52+C54+C56)</f>
        <v>77138.899999999994</v>
      </c>
      <c r="D51" s="24">
        <f>SUM(D52+D54+D56)</f>
        <v>55493.8</v>
      </c>
      <c r="E51" s="25">
        <f t="shared" si="1"/>
        <v>71.940097667972978</v>
      </c>
    </row>
    <row r="52" spans="1:5" ht="53.25" customHeight="1">
      <c r="A52" s="22" t="s">
        <v>145</v>
      </c>
      <c r="B52" s="23" t="s">
        <v>82</v>
      </c>
      <c r="C52" s="24">
        <f>SUM(C53)</f>
        <v>75766.2</v>
      </c>
      <c r="D52" s="24">
        <f>SUM(D53)</f>
        <v>54324.7</v>
      </c>
      <c r="E52" s="25">
        <f t="shared" si="1"/>
        <v>71.700441621725787</v>
      </c>
    </row>
    <row r="53" spans="1:5" ht="66.75" customHeight="1">
      <c r="A53" s="33" t="s">
        <v>33</v>
      </c>
      <c r="B53" s="34" t="s">
        <v>94</v>
      </c>
      <c r="C53" s="35">
        <v>75766.2</v>
      </c>
      <c r="D53" s="35">
        <v>54324.7</v>
      </c>
      <c r="E53" s="36">
        <f t="shared" si="1"/>
        <v>71.700441621725787</v>
      </c>
    </row>
    <row r="54" spans="1:5" ht="73.5" customHeight="1">
      <c r="A54" s="22" t="s">
        <v>88</v>
      </c>
      <c r="B54" s="43" t="s">
        <v>34</v>
      </c>
      <c r="C54" s="24">
        <f>C55</f>
        <v>1372.7</v>
      </c>
      <c r="D54" s="24">
        <f>D55</f>
        <v>1168.3</v>
      </c>
      <c r="E54" s="25">
        <f t="shared" si="1"/>
        <v>85.109637939826612</v>
      </c>
    </row>
    <row r="55" spans="1:5" s="45" customFormat="1" ht="54.75" customHeight="1">
      <c r="A55" s="44" t="s">
        <v>151</v>
      </c>
      <c r="B55" s="34" t="s">
        <v>35</v>
      </c>
      <c r="C55" s="35">
        <v>1372.7</v>
      </c>
      <c r="D55" s="35">
        <v>1168.3</v>
      </c>
      <c r="E55" s="36">
        <f t="shared" si="1"/>
        <v>85.109637939826612</v>
      </c>
    </row>
    <row r="56" spans="1:5" s="45" customFormat="1" ht="42" customHeight="1">
      <c r="A56" s="27" t="s">
        <v>319</v>
      </c>
      <c r="B56" s="16" t="s">
        <v>320</v>
      </c>
      <c r="C56" s="35">
        <f>C57+C59</f>
        <v>0</v>
      </c>
      <c r="D56" s="35">
        <f>D57+D59</f>
        <v>0.8</v>
      </c>
      <c r="E56" s="36">
        <v>0</v>
      </c>
    </row>
    <row r="57" spans="1:5" s="45" customFormat="1" ht="42" customHeight="1">
      <c r="A57" s="27" t="s">
        <v>327</v>
      </c>
      <c r="B57" s="16" t="s">
        <v>328</v>
      </c>
      <c r="C57" s="35">
        <f>C58</f>
        <v>0</v>
      </c>
      <c r="D57" s="35">
        <f>D58</f>
        <v>0</v>
      </c>
      <c r="E57" s="36">
        <v>0</v>
      </c>
    </row>
    <row r="58" spans="1:5" s="45" customFormat="1" ht="98.25" customHeight="1">
      <c r="A58" s="44" t="s">
        <v>321</v>
      </c>
      <c r="B58" s="38" t="s">
        <v>322</v>
      </c>
      <c r="C58" s="35">
        <v>0</v>
      </c>
      <c r="D58" s="35">
        <v>0</v>
      </c>
      <c r="E58" s="36">
        <v>0</v>
      </c>
    </row>
    <row r="59" spans="1:5" s="45" customFormat="1" ht="54.75" customHeight="1">
      <c r="A59" s="27" t="s">
        <v>324</v>
      </c>
      <c r="B59" s="38" t="s">
        <v>326</v>
      </c>
      <c r="C59" s="35">
        <f>C60</f>
        <v>0</v>
      </c>
      <c r="D59" s="35">
        <f>D60</f>
        <v>0.8</v>
      </c>
      <c r="E59" s="36">
        <v>0</v>
      </c>
    </row>
    <row r="60" spans="1:5" s="45" customFormat="1" ht="77.25" customHeight="1">
      <c r="A60" s="44" t="s">
        <v>325</v>
      </c>
      <c r="B60" s="38" t="s">
        <v>323</v>
      </c>
      <c r="C60" s="35">
        <v>0</v>
      </c>
      <c r="D60" s="35">
        <v>0.8</v>
      </c>
      <c r="E60" s="36">
        <v>0</v>
      </c>
    </row>
    <row r="61" spans="1:5" s="46" customFormat="1" ht="30" customHeight="1">
      <c r="A61" s="22" t="s">
        <v>147</v>
      </c>
      <c r="B61" s="23" t="s">
        <v>148</v>
      </c>
      <c r="C61" s="24">
        <f>C62</f>
        <v>56</v>
      </c>
      <c r="D61" s="24">
        <f>D62</f>
        <v>102.6</v>
      </c>
      <c r="E61" s="25">
        <f t="shared" si="1"/>
        <v>183.21428571428569</v>
      </c>
    </row>
    <row r="62" spans="1:5" s="46" customFormat="1" ht="44.25" customHeight="1">
      <c r="A62" s="22" t="s">
        <v>150</v>
      </c>
      <c r="B62" s="23" t="s">
        <v>149</v>
      </c>
      <c r="C62" s="24">
        <f>C63</f>
        <v>56</v>
      </c>
      <c r="D62" s="24">
        <f>D63</f>
        <v>102.6</v>
      </c>
      <c r="E62" s="25">
        <f t="shared" si="1"/>
        <v>183.21428571428569</v>
      </c>
    </row>
    <row r="63" spans="1:5" ht="46.5" customHeight="1">
      <c r="A63" s="44" t="s">
        <v>146</v>
      </c>
      <c r="B63" s="34" t="s">
        <v>111</v>
      </c>
      <c r="C63" s="35">
        <v>56</v>
      </c>
      <c r="D63" s="35">
        <v>102.6</v>
      </c>
      <c r="E63" s="36">
        <f t="shared" si="1"/>
        <v>183.21428571428569</v>
      </c>
    </row>
    <row r="64" spans="1:5" ht="69.75" customHeight="1">
      <c r="A64" s="22" t="s">
        <v>89</v>
      </c>
      <c r="B64" s="23" t="s">
        <v>36</v>
      </c>
      <c r="C64" s="24">
        <f>C65</f>
        <v>24301.4</v>
      </c>
      <c r="D64" s="24">
        <f>D65</f>
        <v>16592.8</v>
      </c>
      <c r="E64" s="25">
        <f t="shared" si="1"/>
        <v>68.279193791304195</v>
      </c>
    </row>
    <row r="65" spans="1:5" ht="60">
      <c r="A65" s="22" t="s">
        <v>90</v>
      </c>
      <c r="B65" s="23" t="s">
        <v>37</v>
      </c>
      <c r="C65" s="24">
        <f>C66</f>
        <v>24301.4</v>
      </c>
      <c r="D65" s="24">
        <f>D66</f>
        <v>16592.8</v>
      </c>
      <c r="E65" s="25">
        <f t="shared" si="1"/>
        <v>68.279193791304195</v>
      </c>
    </row>
    <row r="66" spans="1:5" ht="68.25" customHeight="1">
      <c r="A66" s="33" t="s">
        <v>152</v>
      </c>
      <c r="B66" s="34" t="s">
        <v>38</v>
      </c>
      <c r="C66" s="35">
        <f>24851.1-11600.9+11051.2</f>
        <v>24301.4</v>
      </c>
      <c r="D66" s="35">
        <v>16592.8</v>
      </c>
      <c r="E66" s="36">
        <f t="shared" si="1"/>
        <v>68.279193791304195</v>
      </c>
    </row>
    <row r="67" spans="1:5" ht="19.5" customHeight="1">
      <c r="A67" s="21" t="s">
        <v>39</v>
      </c>
      <c r="B67" s="18" t="s">
        <v>40</v>
      </c>
      <c r="C67" s="14">
        <f>C68</f>
        <v>804.8</v>
      </c>
      <c r="D67" s="14">
        <f>D68</f>
        <v>979.90000000000009</v>
      </c>
      <c r="E67" s="19">
        <f t="shared" si="1"/>
        <v>121.75695825049704</v>
      </c>
    </row>
    <row r="68" spans="1:5" ht="18" customHeight="1">
      <c r="A68" s="22" t="s">
        <v>154</v>
      </c>
      <c r="B68" s="23" t="s">
        <v>153</v>
      </c>
      <c r="C68" s="24">
        <f>C69+C70+C71+C72+C73</f>
        <v>804.8</v>
      </c>
      <c r="D68" s="24">
        <f>D69+D70+D71+D72+D73</f>
        <v>979.90000000000009</v>
      </c>
      <c r="E68" s="25">
        <f t="shared" si="1"/>
        <v>121.75695825049704</v>
      </c>
    </row>
    <row r="69" spans="1:5" ht="39" customHeight="1">
      <c r="A69" s="33" t="s">
        <v>155</v>
      </c>
      <c r="B69" s="34" t="s">
        <v>112</v>
      </c>
      <c r="C69" s="35">
        <f>275.4-166.9</f>
        <v>108.49999999999997</v>
      </c>
      <c r="D69" s="35">
        <v>57.8</v>
      </c>
      <c r="E69" s="36">
        <f t="shared" si="1"/>
        <v>53.271889400921665</v>
      </c>
    </row>
    <row r="70" spans="1:5" ht="28.5" customHeight="1">
      <c r="A70" s="33" t="s">
        <v>156</v>
      </c>
      <c r="B70" s="34" t="s">
        <v>113</v>
      </c>
      <c r="C70" s="35">
        <f>10.2-10.2</f>
        <v>0</v>
      </c>
      <c r="D70" s="35">
        <v>1.8</v>
      </c>
      <c r="E70" s="36">
        <v>0</v>
      </c>
    </row>
    <row r="71" spans="1:5" ht="19.5" customHeight="1">
      <c r="A71" s="33" t="s">
        <v>157</v>
      </c>
      <c r="B71" s="34" t="s">
        <v>114</v>
      </c>
      <c r="C71" s="35">
        <f>346.8-188.7</f>
        <v>158.10000000000002</v>
      </c>
      <c r="D71" s="35">
        <v>77.2</v>
      </c>
      <c r="E71" s="36">
        <f>D71/C71*100</f>
        <v>48.829854522454134</v>
      </c>
    </row>
    <row r="72" spans="1:5" ht="15.75" customHeight="1">
      <c r="A72" s="33" t="s">
        <v>158</v>
      </c>
      <c r="B72" s="34" t="s">
        <v>115</v>
      </c>
      <c r="C72" s="35">
        <f>1407.6-869.4</f>
        <v>538.19999999999993</v>
      </c>
      <c r="D72" s="35">
        <v>841.9</v>
      </c>
      <c r="E72" s="36">
        <f>D72/C72*100</f>
        <v>156.42883686361949</v>
      </c>
    </row>
    <row r="73" spans="1:5" ht="23.25" customHeight="1">
      <c r="A73" s="33" t="s">
        <v>159</v>
      </c>
      <c r="B73" s="34" t="s">
        <v>116</v>
      </c>
      <c r="C73" s="35">
        <v>0</v>
      </c>
      <c r="D73" s="35">
        <v>1.2</v>
      </c>
      <c r="E73" s="36">
        <v>0</v>
      </c>
    </row>
    <row r="74" spans="1:5" ht="24">
      <c r="A74" s="21" t="s">
        <v>95</v>
      </c>
      <c r="B74" s="18" t="s">
        <v>41</v>
      </c>
      <c r="C74" s="14">
        <f>C75+C78</f>
        <v>1727.2</v>
      </c>
      <c r="D74" s="14">
        <f>D75+D78</f>
        <v>2524.1</v>
      </c>
      <c r="E74" s="19">
        <f t="shared" ref="E74:E89" si="2">D74/C74*100</f>
        <v>146.13825845298749</v>
      </c>
    </row>
    <row r="75" spans="1:5">
      <c r="A75" s="22" t="s">
        <v>160</v>
      </c>
      <c r="B75" s="23" t="s">
        <v>161</v>
      </c>
      <c r="C75" s="24">
        <f>C76</f>
        <v>407.2</v>
      </c>
      <c r="D75" s="24">
        <f>D76</f>
        <v>99.4</v>
      </c>
      <c r="E75" s="25">
        <f t="shared" si="2"/>
        <v>24.410609037328097</v>
      </c>
    </row>
    <row r="76" spans="1:5">
      <c r="A76" s="22" t="s">
        <v>99</v>
      </c>
      <c r="B76" s="23" t="s">
        <v>100</v>
      </c>
      <c r="C76" s="24">
        <f>C77</f>
        <v>407.2</v>
      </c>
      <c r="D76" s="24">
        <f>D77</f>
        <v>99.4</v>
      </c>
      <c r="E76" s="25">
        <f t="shared" si="2"/>
        <v>24.410609037328097</v>
      </c>
    </row>
    <row r="77" spans="1:5" ht="27.75" customHeight="1">
      <c r="A77" s="33" t="s">
        <v>102</v>
      </c>
      <c r="B77" s="34" t="s">
        <v>101</v>
      </c>
      <c r="C77" s="35">
        <v>407.2</v>
      </c>
      <c r="D77" s="35">
        <v>99.4</v>
      </c>
      <c r="E77" s="36">
        <f t="shared" si="2"/>
        <v>24.410609037328097</v>
      </c>
    </row>
    <row r="78" spans="1:5" ht="16.5" customHeight="1">
      <c r="A78" s="22" t="s">
        <v>162</v>
      </c>
      <c r="B78" s="23" t="s">
        <v>163</v>
      </c>
      <c r="C78" s="24">
        <f>SUM(C79)</f>
        <v>1320</v>
      </c>
      <c r="D78" s="24">
        <f>SUM(D79)</f>
        <v>2424.6999999999998</v>
      </c>
      <c r="E78" s="25">
        <f t="shared" si="2"/>
        <v>183.68939393939391</v>
      </c>
    </row>
    <row r="79" spans="1:5" ht="16.5" customHeight="1">
      <c r="A79" s="22" t="s">
        <v>103</v>
      </c>
      <c r="B79" s="23" t="s">
        <v>104</v>
      </c>
      <c r="C79" s="24">
        <f>SUM(C80)</f>
        <v>1320</v>
      </c>
      <c r="D79" s="24">
        <f>SUM(D80)</f>
        <v>2424.6999999999998</v>
      </c>
      <c r="E79" s="25">
        <f t="shared" si="2"/>
        <v>183.68939393939391</v>
      </c>
    </row>
    <row r="80" spans="1:5" s="37" customFormat="1" ht="15" customHeight="1">
      <c r="A80" s="33" t="s">
        <v>105</v>
      </c>
      <c r="B80" s="34" t="s">
        <v>106</v>
      </c>
      <c r="C80" s="35">
        <v>1320</v>
      </c>
      <c r="D80" s="24">
        <v>2424.6999999999998</v>
      </c>
      <c r="E80" s="25">
        <f t="shared" si="2"/>
        <v>183.68939393939391</v>
      </c>
    </row>
    <row r="81" spans="1:6" ht="33" customHeight="1">
      <c r="A81" s="21" t="s">
        <v>42</v>
      </c>
      <c r="B81" s="18" t="s">
        <v>43</v>
      </c>
      <c r="C81" s="14">
        <f>C82+C85+C90</f>
        <v>31057.100000000002</v>
      </c>
      <c r="D81" s="14">
        <f>D82+D85+D90</f>
        <v>24152</v>
      </c>
      <c r="E81" s="19">
        <f t="shared" si="2"/>
        <v>77.766436660216172</v>
      </c>
    </row>
    <row r="82" spans="1:6" ht="68.25" customHeight="1">
      <c r="A82" s="22" t="s">
        <v>198</v>
      </c>
      <c r="B82" s="23" t="s">
        <v>44</v>
      </c>
      <c r="C82" s="24">
        <f>C83</f>
        <v>25274.600000000002</v>
      </c>
      <c r="D82" s="24">
        <f>D83</f>
        <v>22089</v>
      </c>
      <c r="E82" s="25">
        <f t="shared" si="2"/>
        <v>87.396041876033635</v>
      </c>
    </row>
    <row r="83" spans="1:6" ht="85.5" customHeight="1">
      <c r="A83" s="22" t="s">
        <v>216</v>
      </c>
      <c r="B83" s="23" t="s">
        <v>164</v>
      </c>
      <c r="C83" s="24">
        <f>C84</f>
        <v>25274.600000000002</v>
      </c>
      <c r="D83" s="24">
        <f>D84</f>
        <v>22089</v>
      </c>
      <c r="E83" s="25">
        <f t="shared" si="2"/>
        <v>87.396041876033635</v>
      </c>
    </row>
    <row r="84" spans="1:6" ht="84" customHeight="1">
      <c r="A84" s="33" t="s">
        <v>165</v>
      </c>
      <c r="B84" s="34" t="s">
        <v>96</v>
      </c>
      <c r="C84" s="35">
        <f>14900+5055.2+4000+1319.4</f>
        <v>25274.600000000002</v>
      </c>
      <c r="D84" s="35">
        <v>22089</v>
      </c>
      <c r="E84" s="36">
        <f t="shared" si="2"/>
        <v>87.396041876033635</v>
      </c>
    </row>
    <row r="85" spans="1:6" ht="29.25" customHeight="1">
      <c r="A85" s="22" t="s">
        <v>199</v>
      </c>
      <c r="B85" s="23" t="s">
        <v>45</v>
      </c>
      <c r="C85" s="24">
        <f>C86+C88</f>
        <v>5782.5</v>
      </c>
      <c r="D85" s="24">
        <f>D86+D88</f>
        <v>1938.4</v>
      </c>
      <c r="E85" s="25">
        <f t="shared" si="2"/>
        <v>33.521833117163858</v>
      </c>
    </row>
    <row r="86" spans="1:6" ht="27" customHeight="1">
      <c r="A86" s="22" t="s">
        <v>46</v>
      </c>
      <c r="B86" s="23" t="s">
        <v>47</v>
      </c>
      <c r="C86" s="24">
        <f>C87</f>
        <v>5460.2</v>
      </c>
      <c r="D86" s="24">
        <f>D87</f>
        <v>1889</v>
      </c>
      <c r="E86" s="25">
        <f t="shared" si="2"/>
        <v>34.595802351562213</v>
      </c>
    </row>
    <row r="87" spans="1:6" ht="42" customHeight="1">
      <c r="A87" s="33" t="s">
        <v>225</v>
      </c>
      <c r="B87" s="34" t="s">
        <v>48</v>
      </c>
      <c r="C87" s="35">
        <f>460.2+5000</f>
        <v>5460.2</v>
      </c>
      <c r="D87" s="35">
        <v>1889</v>
      </c>
      <c r="E87" s="36">
        <f t="shared" si="2"/>
        <v>34.595802351562213</v>
      </c>
    </row>
    <row r="88" spans="1:6" ht="45.75" customHeight="1">
      <c r="A88" s="22" t="s">
        <v>195</v>
      </c>
      <c r="B88" s="23" t="s">
        <v>193</v>
      </c>
      <c r="C88" s="24">
        <f>C89</f>
        <v>322.29999999999995</v>
      </c>
      <c r="D88" s="24">
        <f>D89</f>
        <v>49.4</v>
      </c>
      <c r="E88" s="25">
        <f t="shared" si="2"/>
        <v>15.327334781259697</v>
      </c>
    </row>
    <row r="89" spans="1:6" ht="45" customHeight="1">
      <c r="A89" s="33" t="s">
        <v>194</v>
      </c>
      <c r="B89" s="34" t="s">
        <v>192</v>
      </c>
      <c r="C89" s="35">
        <f>264.4+57.9</f>
        <v>322.29999999999995</v>
      </c>
      <c r="D89" s="35">
        <v>49.4</v>
      </c>
      <c r="E89" s="36">
        <f t="shared" si="2"/>
        <v>15.327334781259697</v>
      </c>
    </row>
    <row r="90" spans="1:6" ht="57" customHeight="1">
      <c r="A90" s="22" t="s">
        <v>294</v>
      </c>
      <c r="B90" s="23" t="s">
        <v>296</v>
      </c>
      <c r="C90" s="24">
        <f>C91</f>
        <v>0</v>
      </c>
      <c r="D90" s="24">
        <f>D91</f>
        <v>124.6</v>
      </c>
      <c r="E90" s="25">
        <v>0</v>
      </c>
    </row>
    <row r="91" spans="1:6" ht="69.75" customHeight="1">
      <c r="A91" s="33" t="s">
        <v>295</v>
      </c>
      <c r="B91" s="34" t="s">
        <v>293</v>
      </c>
      <c r="C91" s="35">
        <v>0</v>
      </c>
      <c r="D91" s="35">
        <v>124.6</v>
      </c>
      <c r="E91" s="36">
        <v>0</v>
      </c>
    </row>
    <row r="92" spans="1:6" ht="18.75" customHeight="1">
      <c r="A92" s="21" t="s">
        <v>49</v>
      </c>
      <c r="B92" s="18" t="s">
        <v>50</v>
      </c>
      <c r="C92" s="14">
        <f>C93+C96+C97+C100+C104+C105+C109+C111+C113+C114</f>
        <v>5757</v>
      </c>
      <c r="D92" s="14">
        <f>D93+D96+D97+D100+D104+D105+D109+D111+D113+D114</f>
        <v>12234.4</v>
      </c>
      <c r="E92" s="19">
        <f>D92/C92*100</f>
        <v>212.51346187250303</v>
      </c>
    </row>
    <row r="93" spans="1:6" ht="29.25" customHeight="1">
      <c r="A93" s="22" t="s">
        <v>51</v>
      </c>
      <c r="B93" s="23" t="s">
        <v>52</v>
      </c>
      <c r="C93" s="24">
        <f>C94+C95</f>
        <v>350</v>
      </c>
      <c r="D93" s="24">
        <f>D94+D95</f>
        <v>79.5</v>
      </c>
      <c r="E93" s="25">
        <f>D93/C93*100</f>
        <v>22.714285714285715</v>
      </c>
      <c r="F93" s="20"/>
    </row>
    <row r="94" spans="1:6" ht="58.5" customHeight="1">
      <c r="A94" s="33" t="s">
        <v>200</v>
      </c>
      <c r="B94" s="34" t="s">
        <v>53</v>
      </c>
      <c r="C94" s="35">
        <v>350</v>
      </c>
      <c r="D94" s="35">
        <v>70.3</v>
      </c>
      <c r="E94" s="36">
        <f>D94/C94*100</f>
        <v>20.085714285714285</v>
      </c>
    </row>
    <row r="95" spans="1:6" ht="65.25" customHeight="1">
      <c r="A95" s="33" t="s">
        <v>317</v>
      </c>
      <c r="B95" s="34" t="s">
        <v>318</v>
      </c>
      <c r="C95" s="35">
        <v>0</v>
      </c>
      <c r="D95" s="35">
        <v>9.1999999999999993</v>
      </c>
      <c r="E95" s="25">
        <v>0</v>
      </c>
    </row>
    <row r="96" spans="1:6" ht="48">
      <c r="A96" s="27" t="s">
        <v>201</v>
      </c>
      <c r="B96" s="39" t="s">
        <v>182</v>
      </c>
      <c r="C96" s="24">
        <v>150</v>
      </c>
      <c r="D96" s="24">
        <v>140</v>
      </c>
      <c r="E96" s="25">
        <f>D96/C96*100</f>
        <v>93.333333333333329</v>
      </c>
    </row>
    <row r="97" spans="1:5" ht="60" customHeight="1">
      <c r="A97" s="22" t="s">
        <v>298</v>
      </c>
      <c r="B97" s="16" t="s">
        <v>297</v>
      </c>
      <c r="C97" s="24">
        <f>C98+C99</f>
        <v>0</v>
      </c>
      <c r="D97" s="24">
        <f>D98+D99</f>
        <v>73.2</v>
      </c>
      <c r="E97" s="25">
        <v>0</v>
      </c>
    </row>
    <row r="98" spans="1:5" s="37" customFormat="1" ht="60" customHeight="1">
      <c r="A98" s="33" t="s">
        <v>301</v>
      </c>
      <c r="B98" s="38" t="s">
        <v>299</v>
      </c>
      <c r="C98" s="35">
        <v>0</v>
      </c>
      <c r="D98" s="35">
        <v>31</v>
      </c>
      <c r="E98" s="36">
        <v>0</v>
      </c>
    </row>
    <row r="99" spans="1:5" s="37" customFormat="1" ht="51.75" customHeight="1">
      <c r="A99" s="33" t="s">
        <v>302</v>
      </c>
      <c r="B99" s="38" t="s">
        <v>300</v>
      </c>
      <c r="C99" s="35">
        <v>0</v>
      </c>
      <c r="D99" s="35">
        <v>42.2</v>
      </c>
      <c r="E99" s="36">
        <v>0</v>
      </c>
    </row>
    <row r="100" spans="1:5" ht="84">
      <c r="A100" s="22" t="s">
        <v>128</v>
      </c>
      <c r="B100" s="39" t="s">
        <v>127</v>
      </c>
      <c r="C100" s="24">
        <f>C101+C102+C103</f>
        <v>529</v>
      </c>
      <c r="D100" s="24">
        <f>D101+D102+D103</f>
        <v>1655.8</v>
      </c>
      <c r="E100" s="25">
        <f t="shared" ref="E100:E105" si="3">D100/C100*100</f>
        <v>313.0056710775047</v>
      </c>
    </row>
    <row r="101" spans="1:5" ht="35.25" customHeight="1">
      <c r="A101" s="33" t="s">
        <v>202</v>
      </c>
      <c r="B101" s="41" t="s">
        <v>117</v>
      </c>
      <c r="C101" s="35">
        <v>84</v>
      </c>
      <c r="D101" s="35">
        <v>33.6</v>
      </c>
      <c r="E101" s="36">
        <f t="shared" si="3"/>
        <v>40</v>
      </c>
    </row>
    <row r="102" spans="1:5" ht="30" customHeight="1">
      <c r="A102" s="33" t="s">
        <v>166</v>
      </c>
      <c r="B102" s="41" t="s">
        <v>118</v>
      </c>
      <c r="C102" s="35">
        <v>400</v>
      </c>
      <c r="D102" s="35">
        <v>1577.2</v>
      </c>
      <c r="E102" s="36">
        <f t="shared" si="3"/>
        <v>394.3</v>
      </c>
    </row>
    <row r="103" spans="1:5" ht="33.75" customHeight="1">
      <c r="A103" s="33" t="s">
        <v>167</v>
      </c>
      <c r="B103" s="41" t="s">
        <v>119</v>
      </c>
      <c r="C103" s="35">
        <v>45</v>
      </c>
      <c r="D103" s="35">
        <v>45</v>
      </c>
      <c r="E103" s="36">
        <f t="shared" si="3"/>
        <v>100</v>
      </c>
    </row>
    <row r="104" spans="1:5" ht="44.25" customHeight="1">
      <c r="A104" s="22" t="s">
        <v>203</v>
      </c>
      <c r="B104" s="23" t="s">
        <v>54</v>
      </c>
      <c r="C104" s="24">
        <v>700</v>
      </c>
      <c r="D104" s="24">
        <v>949.6</v>
      </c>
      <c r="E104" s="25">
        <f t="shared" si="3"/>
        <v>135.65714285714284</v>
      </c>
    </row>
    <row r="105" spans="1:5" ht="33.75" customHeight="1">
      <c r="A105" s="22" t="s">
        <v>308</v>
      </c>
      <c r="B105" s="23" t="s">
        <v>307</v>
      </c>
      <c r="C105" s="24">
        <f>C106+C108</f>
        <v>200</v>
      </c>
      <c r="D105" s="24">
        <f>D106+D108</f>
        <v>530.6</v>
      </c>
      <c r="E105" s="25">
        <f t="shared" si="3"/>
        <v>265.3</v>
      </c>
    </row>
    <row r="106" spans="1:5" s="37" customFormat="1" ht="42" customHeight="1">
      <c r="A106" s="33" t="s">
        <v>305</v>
      </c>
      <c r="B106" s="34" t="s">
        <v>304</v>
      </c>
      <c r="C106" s="35">
        <f>C107</f>
        <v>0</v>
      </c>
      <c r="D106" s="35">
        <f>D107</f>
        <v>62.5</v>
      </c>
      <c r="E106" s="36">
        <v>0</v>
      </c>
    </row>
    <row r="107" spans="1:5" s="37" customFormat="1" ht="49.5" customHeight="1">
      <c r="A107" s="33" t="s">
        <v>306</v>
      </c>
      <c r="B107" s="34" t="s">
        <v>303</v>
      </c>
      <c r="C107" s="35">
        <v>0</v>
      </c>
      <c r="D107" s="35">
        <v>62.5</v>
      </c>
      <c r="E107" s="36">
        <v>0</v>
      </c>
    </row>
    <row r="108" spans="1:5" ht="33.75" customHeight="1">
      <c r="A108" s="22" t="s">
        <v>238</v>
      </c>
      <c r="B108" s="23" t="s">
        <v>237</v>
      </c>
      <c r="C108" s="24">
        <v>200</v>
      </c>
      <c r="D108" s="24">
        <v>468.1</v>
      </c>
      <c r="E108" s="25">
        <f>D108/C108*100</f>
        <v>234.05</v>
      </c>
    </row>
    <row r="109" spans="1:5" ht="54" customHeight="1">
      <c r="A109" s="22" t="s">
        <v>221</v>
      </c>
      <c r="B109" s="23" t="s">
        <v>184</v>
      </c>
      <c r="C109" s="24">
        <f>C110</f>
        <v>0</v>
      </c>
      <c r="D109" s="24">
        <f>D110</f>
        <v>197.6</v>
      </c>
      <c r="E109" s="25">
        <v>0</v>
      </c>
    </row>
    <row r="110" spans="1:5" s="37" customFormat="1" ht="54.75" customHeight="1">
      <c r="A110" s="33" t="s">
        <v>222</v>
      </c>
      <c r="B110" s="34" t="s">
        <v>183</v>
      </c>
      <c r="C110" s="35">
        <v>0</v>
      </c>
      <c r="D110" s="35">
        <v>197.6</v>
      </c>
      <c r="E110" s="36">
        <v>0</v>
      </c>
    </row>
    <row r="111" spans="1:5" ht="48">
      <c r="A111" s="22" t="s">
        <v>169</v>
      </c>
      <c r="B111" s="23" t="s">
        <v>168</v>
      </c>
      <c r="C111" s="24">
        <f>C112</f>
        <v>100</v>
      </c>
      <c r="D111" s="24">
        <f>D112</f>
        <v>416.7</v>
      </c>
      <c r="E111" s="25">
        <f>D111/C111*100</f>
        <v>416.7</v>
      </c>
    </row>
    <row r="112" spans="1:5" s="37" customFormat="1" ht="56.25" customHeight="1">
      <c r="A112" s="33" t="s">
        <v>170</v>
      </c>
      <c r="B112" s="34" t="s">
        <v>181</v>
      </c>
      <c r="C112" s="35">
        <v>100</v>
      </c>
      <c r="D112" s="35">
        <v>416.7</v>
      </c>
      <c r="E112" s="36">
        <f>D112/C112*100</f>
        <v>416.7</v>
      </c>
    </row>
    <row r="113" spans="1:5" ht="59.25" customHeight="1">
      <c r="A113" s="22" t="s">
        <v>186</v>
      </c>
      <c r="B113" s="23" t="s">
        <v>185</v>
      </c>
      <c r="C113" s="24">
        <v>445</v>
      </c>
      <c r="D113" s="24">
        <v>876.1</v>
      </c>
      <c r="E113" s="25">
        <f>D113/C113*100</f>
        <v>196.87640449438203</v>
      </c>
    </row>
    <row r="114" spans="1:5" ht="27.75" customHeight="1">
      <c r="A114" s="22" t="s">
        <v>55</v>
      </c>
      <c r="B114" s="23" t="s">
        <v>56</v>
      </c>
      <c r="C114" s="24">
        <f>C115</f>
        <v>3283</v>
      </c>
      <c r="D114" s="24">
        <f>D115</f>
        <v>7315.3</v>
      </c>
      <c r="E114" s="25">
        <f>D114/C114*100</f>
        <v>222.82363691745357</v>
      </c>
    </row>
    <row r="115" spans="1:5" ht="38.25" customHeight="1">
      <c r="A115" s="33" t="s">
        <v>233</v>
      </c>
      <c r="B115" s="34" t="s">
        <v>57</v>
      </c>
      <c r="C115" s="35">
        <v>3283</v>
      </c>
      <c r="D115" s="35">
        <v>7315.3</v>
      </c>
      <c r="E115" s="36">
        <f>D115/C115*100</f>
        <v>222.82363691745357</v>
      </c>
    </row>
    <row r="116" spans="1:5" s="37" customFormat="1">
      <c r="A116" s="21" t="s">
        <v>120</v>
      </c>
      <c r="B116" s="47" t="s">
        <v>121</v>
      </c>
      <c r="C116" s="14">
        <f>C117</f>
        <v>0</v>
      </c>
      <c r="D116" s="14">
        <f>D117</f>
        <v>6.1</v>
      </c>
      <c r="E116" s="19">
        <v>0</v>
      </c>
    </row>
    <row r="117" spans="1:5" s="37" customFormat="1" ht="18.75" customHeight="1">
      <c r="A117" s="22" t="s">
        <v>179</v>
      </c>
      <c r="B117" s="48" t="s">
        <v>180</v>
      </c>
      <c r="C117" s="24">
        <f>C118</f>
        <v>0</v>
      </c>
      <c r="D117" s="24">
        <f>D118</f>
        <v>6.1</v>
      </c>
      <c r="E117" s="25">
        <v>0</v>
      </c>
    </row>
    <row r="118" spans="1:5" s="37" customFormat="1" ht="19.5" customHeight="1">
      <c r="A118" s="44" t="s">
        <v>122</v>
      </c>
      <c r="B118" s="49" t="s">
        <v>123</v>
      </c>
      <c r="C118" s="35">
        <v>0</v>
      </c>
      <c r="D118" s="35">
        <v>6.1</v>
      </c>
      <c r="E118" s="36">
        <v>0</v>
      </c>
    </row>
    <row r="119" spans="1:5">
      <c r="A119" s="17" t="s">
        <v>58</v>
      </c>
      <c r="B119" s="18" t="s">
        <v>59</v>
      </c>
      <c r="C119" s="14">
        <f>C120+C163+C169+C167</f>
        <v>1964585.9000000001</v>
      </c>
      <c r="D119" s="14">
        <f>D120+D163+D169+D167</f>
        <v>1379609.7000000002</v>
      </c>
      <c r="E119" s="19">
        <f t="shared" ref="E119:E127" si="4">D119/C119*100</f>
        <v>70.223943885579146</v>
      </c>
    </row>
    <row r="120" spans="1:5" ht="30" customHeight="1">
      <c r="A120" s="22" t="s">
        <v>60</v>
      </c>
      <c r="B120" s="23" t="s">
        <v>61</v>
      </c>
      <c r="C120" s="24">
        <f>C121+C128+C141+C158</f>
        <v>1879498.2000000002</v>
      </c>
      <c r="D120" s="24">
        <f>D121+D128+D141+D158</f>
        <v>1369515.3</v>
      </c>
      <c r="E120" s="25">
        <f t="shared" si="4"/>
        <v>72.86600753328733</v>
      </c>
    </row>
    <row r="121" spans="1:5" ht="27.75" customHeight="1">
      <c r="A121" s="21" t="s">
        <v>229</v>
      </c>
      <c r="B121" s="18" t="s">
        <v>239</v>
      </c>
      <c r="C121" s="14">
        <f>C122+C124+C126</f>
        <v>510766.20000000007</v>
      </c>
      <c r="D121" s="14">
        <f>D122+D124+D126</f>
        <v>413508.8</v>
      </c>
      <c r="E121" s="19">
        <f t="shared" si="4"/>
        <v>80.958528579220769</v>
      </c>
    </row>
    <row r="122" spans="1:5" ht="22.5" customHeight="1">
      <c r="A122" s="22" t="s">
        <v>62</v>
      </c>
      <c r="B122" s="23" t="s">
        <v>280</v>
      </c>
      <c r="C122" s="24">
        <f>SUM(C123:C123)</f>
        <v>437595.30000000005</v>
      </c>
      <c r="D122" s="24">
        <f>SUM(D123:D123)</f>
        <v>350076.3</v>
      </c>
      <c r="E122" s="25">
        <f t="shared" si="4"/>
        <v>80.00001371129899</v>
      </c>
    </row>
    <row r="123" spans="1:5" ht="30.75" customHeight="1">
      <c r="A123" s="22" t="s">
        <v>75</v>
      </c>
      <c r="B123" s="23" t="s">
        <v>240</v>
      </c>
      <c r="C123" s="24">
        <f>374110.4+63484.9</f>
        <v>437595.30000000005</v>
      </c>
      <c r="D123" s="24">
        <v>350076.3</v>
      </c>
      <c r="E123" s="25">
        <f t="shared" si="4"/>
        <v>80.00001371129899</v>
      </c>
    </row>
    <row r="124" spans="1:5" ht="30.75" customHeight="1">
      <c r="A124" s="22" t="s">
        <v>63</v>
      </c>
      <c r="B124" s="23" t="s">
        <v>241</v>
      </c>
      <c r="C124" s="24">
        <f>SUM(C125)</f>
        <v>48691.9</v>
      </c>
      <c r="D124" s="24">
        <v>38953.5</v>
      </c>
      <c r="E124" s="25">
        <f t="shared" si="4"/>
        <v>79.999958925406474</v>
      </c>
    </row>
    <row r="125" spans="1:5" ht="29.25" customHeight="1">
      <c r="A125" s="33" t="s">
        <v>64</v>
      </c>
      <c r="B125" s="34" t="s">
        <v>242</v>
      </c>
      <c r="C125" s="35">
        <v>48691.9</v>
      </c>
      <c r="D125" s="35">
        <v>24346</v>
      </c>
      <c r="E125" s="36">
        <f t="shared" si="4"/>
        <v>50.000102686483785</v>
      </c>
    </row>
    <row r="126" spans="1:5" ht="18.75" customHeight="1">
      <c r="A126" s="22" t="s">
        <v>80</v>
      </c>
      <c r="B126" s="23" t="s">
        <v>243</v>
      </c>
      <c r="C126" s="24">
        <f>SUM(C127)</f>
        <v>24479</v>
      </c>
      <c r="D126" s="24">
        <f>SUM(D127)</f>
        <v>24479</v>
      </c>
      <c r="E126" s="36">
        <f t="shared" si="4"/>
        <v>100</v>
      </c>
    </row>
    <row r="127" spans="1:5" s="37" customFormat="1" ht="21" customHeight="1">
      <c r="A127" s="33" t="s">
        <v>81</v>
      </c>
      <c r="B127" s="34" t="s">
        <v>244</v>
      </c>
      <c r="C127" s="35">
        <v>24479</v>
      </c>
      <c r="D127" s="35">
        <v>24479</v>
      </c>
      <c r="E127" s="36">
        <f t="shared" si="4"/>
        <v>100</v>
      </c>
    </row>
    <row r="128" spans="1:5" ht="30.75" customHeight="1">
      <c r="A128" s="21" t="s">
        <v>171</v>
      </c>
      <c r="B128" s="18" t="s">
        <v>245</v>
      </c>
      <c r="C128" s="14">
        <f>C133+C139+C129+C131+C135+C137</f>
        <v>194224.9</v>
      </c>
      <c r="D128" s="14">
        <f>D133+D139+D129+D131+D135+D137</f>
        <v>102803.5</v>
      </c>
      <c r="E128" s="19">
        <f t="shared" ref="E128:E134" si="5">D128/C128*100</f>
        <v>52.93013408682409</v>
      </c>
    </row>
    <row r="129" spans="1:6" ht="58.5" customHeight="1">
      <c r="A129" s="50" t="s">
        <v>83</v>
      </c>
      <c r="B129" s="51" t="s">
        <v>246</v>
      </c>
      <c r="C129" s="40">
        <f>SUM(C130)</f>
        <v>26870.7</v>
      </c>
      <c r="D129" s="40">
        <f>SUM(D130)</f>
        <v>0</v>
      </c>
      <c r="E129" s="25">
        <f t="shared" si="5"/>
        <v>0</v>
      </c>
    </row>
    <row r="130" spans="1:6" ht="56.25" customHeight="1">
      <c r="A130" s="33" t="s">
        <v>107</v>
      </c>
      <c r="B130" s="34" t="s">
        <v>247</v>
      </c>
      <c r="C130" s="35">
        <v>26870.7</v>
      </c>
      <c r="D130" s="35">
        <v>0</v>
      </c>
      <c r="E130" s="36">
        <f t="shared" si="5"/>
        <v>0</v>
      </c>
    </row>
    <row r="131" spans="1:6" ht="24" customHeight="1">
      <c r="A131" s="22" t="s">
        <v>124</v>
      </c>
      <c r="B131" s="51" t="s">
        <v>248</v>
      </c>
      <c r="C131" s="24">
        <f>C132</f>
        <v>9215.2999999999993</v>
      </c>
      <c r="D131" s="24">
        <f>D132</f>
        <v>6615.7</v>
      </c>
      <c r="E131" s="25">
        <f t="shared" si="5"/>
        <v>71.790392065369559</v>
      </c>
    </row>
    <row r="132" spans="1:6" ht="34.5" customHeight="1">
      <c r="A132" s="33" t="s">
        <v>196</v>
      </c>
      <c r="B132" s="34" t="s">
        <v>249</v>
      </c>
      <c r="C132" s="35">
        <f>5986.7+1241.5+7973.8-5986.7</f>
        <v>9215.2999999999993</v>
      </c>
      <c r="D132" s="35">
        <v>6615.7</v>
      </c>
      <c r="E132" s="36">
        <f t="shared" si="5"/>
        <v>71.790392065369559</v>
      </c>
    </row>
    <row r="133" spans="1:6" ht="30.75" customHeight="1">
      <c r="A133" s="22" t="s">
        <v>172</v>
      </c>
      <c r="B133" s="23" t="s">
        <v>250</v>
      </c>
      <c r="C133" s="24">
        <f>C134</f>
        <v>24053.599999999999</v>
      </c>
      <c r="D133" s="24">
        <f>D134</f>
        <v>15183.8</v>
      </c>
      <c r="E133" s="25">
        <f t="shared" si="5"/>
        <v>63.124854491635354</v>
      </c>
    </row>
    <row r="134" spans="1:6" ht="36.75" customHeight="1">
      <c r="A134" s="33" t="s">
        <v>173</v>
      </c>
      <c r="B134" s="34" t="s">
        <v>251</v>
      </c>
      <c r="C134" s="35">
        <f>15201.1+8852.5</f>
        <v>24053.599999999999</v>
      </c>
      <c r="D134" s="35">
        <v>15183.8</v>
      </c>
      <c r="E134" s="36">
        <f t="shared" si="5"/>
        <v>63.124854491635354</v>
      </c>
    </row>
    <row r="135" spans="1:6" ht="25.5" customHeight="1">
      <c r="A135" s="22" t="s">
        <v>284</v>
      </c>
      <c r="B135" s="23" t="s">
        <v>285</v>
      </c>
      <c r="C135" s="24">
        <f>C136</f>
        <v>125.3</v>
      </c>
      <c r="D135" s="24">
        <f>D136</f>
        <v>0</v>
      </c>
      <c r="E135" s="25">
        <f t="shared" ref="E135:E145" si="6">D135/C135*100</f>
        <v>0</v>
      </c>
    </row>
    <row r="136" spans="1:6" ht="31.5" customHeight="1">
      <c r="A136" s="33" t="s">
        <v>286</v>
      </c>
      <c r="B136" s="34" t="s">
        <v>283</v>
      </c>
      <c r="C136" s="35">
        <f>56.9+11.6+56.5+0.3</f>
        <v>125.3</v>
      </c>
      <c r="D136" s="35">
        <v>0</v>
      </c>
      <c r="E136" s="36">
        <f t="shared" si="6"/>
        <v>0</v>
      </c>
    </row>
    <row r="137" spans="1:6" ht="49.5" customHeight="1">
      <c r="A137" s="33" t="s">
        <v>287</v>
      </c>
      <c r="B137" s="34" t="s">
        <v>288</v>
      </c>
      <c r="C137" s="35">
        <f>C138</f>
        <v>12203.4</v>
      </c>
      <c r="D137" s="35">
        <f>D138</f>
        <v>0</v>
      </c>
      <c r="E137" s="36">
        <f t="shared" si="6"/>
        <v>0</v>
      </c>
    </row>
    <row r="138" spans="1:6" ht="54" customHeight="1">
      <c r="A138" s="33" t="s">
        <v>290</v>
      </c>
      <c r="B138" s="34" t="s">
        <v>289</v>
      </c>
      <c r="C138" s="35">
        <f>11771.5-1886.7+2318.6</f>
        <v>12203.4</v>
      </c>
      <c r="D138" s="35">
        <v>0</v>
      </c>
      <c r="E138" s="36">
        <f t="shared" si="6"/>
        <v>0</v>
      </c>
    </row>
    <row r="139" spans="1:6" ht="17.25" customHeight="1">
      <c r="A139" s="22" t="s">
        <v>65</v>
      </c>
      <c r="B139" s="23" t="s">
        <v>252</v>
      </c>
      <c r="C139" s="24">
        <f>C140</f>
        <v>121756.6</v>
      </c>
      <c r="D139" s="24">
        <f>D140</f>
        <v>81004</v>
      </c>
      <c r="E139" s="25">
        <f t="shared" si="6"/>
        <v>66.529453023491129</v>
      </c>
    </row>
    <row r="140" spans="1:6" ht="21" customHeight="1">
      <c r="A140" s="33" t="s">
        <v>174</v>
      </c>
      <c r="B140" s="34" t="s">
        <v>253</v>
      </c>
      <c r="C140" s="35">
        <f>316.8+91.1+356+14536.3+29377.4+11490.5+972+28828.8+5818.3+700.5+637.5+460+21021.5+16+5247.6-56.9-56.8+2000</f>
        <v>121756.6</v>
      </c>
      <c r="D140" s="35">
        <v>81004</v>
      </c>
      <c r="E140" s="36">
        <f t="shared" si="6"/>
        <v>66.529453023491129</v>
      </c>
    </row>
    <row r="141" spans="1:6" ht="34.5" customHeight="1">
      <c r="A141" s="21" t="s">
        <v>230</v>
      </c>
      <c r="B141" s="18" t="s">
        <v>254</v>
      </c>
      <c r="C141" s="14">
        <f>SUM(C142+C144+C146+C148+C150+C152+C154+C156)</f>
        <v>1166716</v>
      </c>
      <c r="D141" s="14">
        <f>SUM(D142+D144+D146+D148+D150+D152+D154+D156)</f>
        <v>846475.3</v>
      </c>
      <c r="E141" s="19">
        <f t="shared" si="6"/>
        <v>72.551957802927191</v>
      </c>
    </row>
    <row r="142" spans="1:6" ht="29.25" customHeight="1">
      <c r="A142" s="22" t="s">
        <v>67</v>
      </c>
      <c r="B142" s="23" t="s">
        <v>261</v>
      </c>
      <c r="C142" s="24">
        <f>SUM(C143)</f>
        <v>1087848.6000000001</v>
      </c>
      <c r="D142" s="24">
        <f>SUM(D143)</f>
        <v>787196.6</v>
      </c>
      <c r="E142" s="25">
        <f t="shared" si="6"/>
        <v>72.362698265181379</v>
      </c>
    </row>
    <row r="143" spans="1:6" ht="33.75" customHeight="1">
      <c r="A143" s="33" t="s">
        <v>235</v>
      </c>
      <c r="B143" s="34" t="s">
        <v>262</v>
      </c>
      <c r="C143" s="35">
        <f>6766.3+1559.2+38697+286+1561.7+4975.7+11.1+2.6+36.1+386314.5+517642.8+33320+10241.4+228.3+823.9+78391.9+114.4+15063.5-3590.2+6606.1-11203.7</f>
        <v>1087848.6000000001</v>
      </c>
      <c r="D143" s="35">
        <v>787196.6</v>
      </c>
      <c r="E143" s="36">
        <f t="shared" si="6"/>
        <v>72.362698265181379</v>
      </c>
      <c r="F143" s="20"/>
    </row>
    <row r="144" spans="1:6" ht="63" customHeight="1">
      <c r="A144" s="22" t="s">
        <v>224</v>
      </c>
      <c r="B144" s="23" t="s">
        <v>263</v>
      </c>
      <c r="C144" s="24">
        <f>C145</f>
        <v>34048</v>
      </c>
      <c r="D144" s="24">
        <f>D145</f>
        <v>18595</v>
      </c>
      <c r="E144" s="25">
        <f t="shared" si="6"/>
        <v>54.614074248120303</v>
      </c>
    </row>
    <row r="145" spans="1:5" ht="72.75" customHeight="1">
      <c r="A145" s="33" t="s">
        <v>223</v>
      </c>
      <c r="B145" s="34" t="s">
        <v>264</v>
      </c>
      <c r="C145" s="35">
        <v>34048</v>
      </c>
      <c r="D145" s="35">
        <v>18595</v>
      </c>
      <c r="E145" s="36">
        <f t="shared" si="6"/>
        <v>54.614074248120303</v>
      </c>
    </row>
    <row r="146" spans="1:5" ht="44.25" customHeight="1">
      <c r="A146" s="27" t="s">
        <v>226</v>
      </c>
      <c r="B146" s="23" t="s">
        <v>271</v>
      </c>
      <c r="C146" s="24">
        <f>C147</f>
        <v>0</v>
      </c>
      <c r="D146" s="24">
        <f>D147</f>
        <v>0</v>
      </c>
      <c r="E146" s="25">
        <v>0</v>
      </c>
    </row>
    <row r="147" spans="1:5" ht="40.5" customHeight="1">
      <c r="A147" s="33" t="s">
        <v>227</v>
      </c>
      <c r="B147" s="34" t="s">
        <v>272</v>
      </c>
      <c r="C147" s="35">
        <v>0</v>
      </c>
      <c r="D147" s="35">
        <v>0</v>
      </c>
      <c r="E147" s="25">
        <v>0</v>
      </c>
    </row>
    <row r="148" spans="1:5" ht="52.5" customHeight="1">
      <c r="A148" s="22" t="s">
        <v>204</v>
      </c>
      <c r="B148" s="23" t="s">
        <v>273</v>
      </c>
      <c r="C148" s="35">
        <f>C149</f>
        <v>38509.4</v>
      </c>
      <c r="D148" s="35">
        <f>D149</f>
        <v>36147.599999999999</v>
      </c>
      <c r="E148" s="36">
        <f>D148/C148*100</f>
        <v>93.866951964974774</v>
      </c>
    </row>
    <row r="149" spans="1:5" ht="57.6" customHeight="1">
      <c r="A149" s="33" t="s">
        <v>205</v>
      </c>
      <c r="B149" s="34" t="s">
        <v>274</v>
      </c>
      <c r="C149" s="35">
        <f>30725.4+3621.1+4162.9</f>
        <v>38509.4</v>
      </c>
      <c r="D149" s="52">
        <v>36147.599999999999</v>
      </c>
      <c r="E149" s="36">
        <f>D149/C149*100</f>
        <v>93.866951964974774</v>
      </c>
    </row>
    <row r="150" spans="1:5" ht="45" customHeight="1">
      <c r="A150" s="22" t="s">
        <v>257</v>
      </c>
      <c r="B150" s="23" t="s">
        <v>258</v>
      </c>
      <c r="C150" s="24">
        <f>C151</f>
        <v>9.3000000000000007</v>
      </c>
      <c r="D150" s="24">
        <f>D151</f>
        <v>9.3000000000000007</v>
      </c>
      <c r="E150" s="25">
        <f>D150/C150*100</f>
        <v>100</v>
      </c>
    </row>
    <row r="151" spans="1:5" ht="54" customHeight="1">
      <c r="A151" s="33" t="s">
        <v>260</v>
      </c>
      <c r="B151" s="34" t="s">
        <v>259</v>
      </c>
      <c r="C151" s="35">
        <f>3+6.3</f>
        <v>9.3000000000000007</v>
      </c>
      <c r="D151" s="35">
        <v>9.3000000000000007</v>
      </c>
      <c r="E151" s="36">
        <f>D151/C151*100</f>
        <v>100</v>
      </c>
    </row>
    <row r="152" spans="1:5" ht="86.25" customHeight="1">
      <c r="A152" s="53" t="s">
        <v>265</v>
      </c>
      <c r="B152" s="23" t="s">
        <v>266</v>
      </c>
      <c r="C152" s="24">
        <f>SUM(C153)</f>
        <v>0</v>
      </c>
      <c r="D152" s="24">
        <f>SUM(D153)</f>
        <v>0</v>
      </c>
      <c r="E152" s="25">
        <v>0</v>
      </c>
    </row>
    <row r="153" spans="1:5" ht="87" customHeight="1">
      <c r="A153" s="54" t="s">
        <v>268</v>
      </c>
      <c r="B153" s="34" t="s">
        <v>267</v>
      </c>
      <c r="C153" s="35">
        <f>1983.6-1519.4-464.2</f>
        <v>0</v>
      </c>
      <c r="D153" s="35">
        <f>1983.6-1519.4-464.2</f>
        <v>0</v>
      </c>
      <c r="E153" s="36">
        <v>0</v>
      </c>
    </row>
    <row r="154" spans="1:5" ht="72.75" customHeight="1">
      <c r="A154" s="22" t="s">
        <v>281</v>
      </c>
      <c r="B154" s="23" t="s">
        <v>269</v>
      </c>
      <c r="C154" s="24">
        <f>SUM(C155)</f>
        <v>0</v>
      </c>
      <c r="D154" s="24">
        <f>SUM(D155)</f>
        <v>0</v>
      </c>
      <c r="E154" s="25">
        <v>0</v>
      </c>
    </row>
    <row r="155" spans="1:5" ht="68.25" customHeight="1">
      <c r="A155" s="33" t="s">
        <v>282</v>
      </c>
      <c r="B155" s="34" t="s">
        <v>270</v>
      </c>
      <c r="C155" s="35">
        <f>759.7-759.7</f>
        <v>0</v>
      </c>
      <c r="D155" s="35">
        <f>759.7-759.7</f>
        <v>0</v>
      </c>
      <c r="E155" s="36">
        <v>0</v>
      </c>
    </row>
    <row r="156" spans="1:5" ht="24">
      <c r="A156" s="22" t="s">
        <v>66</v>
      </c>
      <c r="B156" s="23" t="s">
        <v>255</v>
      </c>
      <c r="C156" s="24">
        <f>C157</f>
        <v>6300.7</v>
      </c>
      <c r="D156" s="24">
        <f>D157</f>
        <v>4526.8</v>
      </c>
      <c r="E156" s="25">
        <f>D156/C156*100</f>
        <v>71.845985366705293</v>
      </c>
    </row>
    <row r="157" spans="1:5" ht="24">
      <c r="A157" s="33" t="s">
        <v>234</v>
      </c>
      <c r="B157" s="34" t="s">
        <v>256</v>
      </c>
      <c r="C157" s="35">
        <f>1256.5+5044.2</f>
        <v>6300.7</v>
      </c>
      <c r="D157" s="35">
        <v>4526.8</v>
      </c>
      <c r="E157" s="36">
        <f>D157/C157*100</f>
        <v>71.845985366705293</v>
      </c>
    </row>
    <row r="158" spans="1:5">
      <c r="A158" s="21" t="s">
        <v>68</v>
      </c>
      <c r="B158" s="18" t="s">
        <v>275</v>
      </c>
      <c r="C158" s="14">
        <f>C161+C159</f>
        <v>7791.1</v>
      </c>
      <c r="D158" s="14">
        <f>D161+D159</f>
        <v>6727.7</v>
      </c>
      <c r="E158" s="19">
        <f>D158/C158*100</f>
        <v>86.351092913709223</v>
      </c>
    </row>
    <row r="159" spans="1:5" ht="57" customHeight="1">
      <c r="A159" s="22" t="s">
        <v>76</v>
      </c>
      <c r="B159" s="23" t="s">
        <v>276</v>
      </c>
      <c r="C159" s="24">
        <f>SUM(C160)</f>
        <v>0</v>
      </c>
      <c r="D159" s="24">
        <f>SUM(D160)</f>
        <v>0</v>
      </c>
      <c r="E159" s="25">
        <v>0</v>
      </c>
    </row>
    <row r="160" spans="1:5" ht="47.25" customHeight="1">
      <c r="A160" s="33" t="s">
        <v>77</v>
      </c>
      <c r="B160" s="34" t="s">
        <v>277</v>
      </c>
      <c r="C160" s="35">
        <v>0</v>
      </c>
      <c r="D160" s="35">
        <v>0</v>
      </c>
      <c r="E160" s="25">
        <v>0</v>
      </c>
    </row>
    <row r="161" spans="1:5" ht="24" customHeight="1">
      <c r="A161" s="27" t="s">
        <v>69</v>
      </c>
      <c r="B161" s="23" t="s">
        <v>278</v>
      </c>
      <c r="C161" s="24">
        <f>SUM(C162)</f>
        <v>7791.1</v>
      </c>
      <c r="D161" s="24">
        <f>SUM(D162)</f>
        <v>6727.7</v>
      </c>
      <c r="E161" s="25">
        <f t="shared" ref="E161:E166" si="7">D161/C161*100</f>
        <v>86.351092913709223</v>
      </c>
    </row>
    <row r="162" spans="1:5" ht="34.5" customHeight="1">
      <c r="A162" s="44" t="s">
        <v>236</v>
      </c>
      <c r="B162" s="55" t="s">
        <v>279</v>
      </c>
      <c r="C162" s="35">
        <f>3908.6+550+50+5.6+2783.2+500-6.3</f>
        <v>7791.1</v>
      </c>
      <c r="D162" s="35">
        <v>6727.7</v>
      </c>
      <c r="E162" s="36">
        <f t="shared" si="7"/>
        <v>86.351092913709223</v>
      </c>
    </row>
    <row r="163" spans="1:5" ht="18.75" customHeight="1">
      <c r="A163" s="21" t="s">
        <v>70</v>
      </c>
      <c r="B163" s="18" t="s">
        <v>71</v>
      </c>
      <c r="C163" s="14">
        <f>C166+C165</f>
        <v>85087.7</v>
      </c>
      <c r="D163" s="14">
        <f>D166+D165</f>
        <v>23048.7</v>
      </c>
      <c r="E163" s="19">
        <f t="shared" si="7"/>
        <v>27.088169030306382</v>
      </c>
    </row>
    <row r="164" spans="1:5" ht="23.25" customHeight="1">
      <c r="A164" s="22" t="s">
        <v>178</v>
      </c>
      <c r="B164" s="23" t="s">
        <v>73</v>
      </c>
      <c r="C164" s="24">
        <f>C165+C166</f>
        <v>85087.7</v>
      </c>
      <c r="D164" s="24">
        <f>D165+D166</f>
        <v>23048.7</v>
      </c>
      <c r="E164" s="25">
        <f t="shared" si="7"/>
        <v>27.088169030306382</v>
      </c>
    </row>
    <row r="165" spans="1:5" ht="59.25" customHeight="1">
      <c r="A165" s="33" t="s">
        <v>175</v>
      </c>
      <c r="B165" s="34" t="s">
        <v>176</v>
      </c>
      <c r="C165" s="35">
        <v>10000</v>
      </c>
      <c r="D165" s="35">
        <v>0</v>
      </c>
      <c r="E165" s="36">
        <f t="shared" si="7"/>
        <v>0</v>
      </c>
    </row>
    <row r="166" spans="1:5" ht="27.75" customHeight="1">
      <c r="A166" s="33" t="s">
        <v>72</v>
      </c>
      <c r="B166" s="34" t="s">
        <v>177</v>
      </c>
      <c r="C166" s="35">
        <f>130400-5400+87.7-50000</f>
        <v>75087.7</v>
      </c>
      <c r="D166" s="35">
        <v>23048.7</v>
      </c>
      <c r="E166" s="36">
        <f t="shared" si="7"/>
        <v>30.695706487214284</v>
      </c>
    </row>
    <row r="167" spans="1:5" s="28" customFormat="1" ht="81" customHeight="1">
      <c r="A167" s="17" t="s">
        <v>309</v>
      </c>
      <c r="B167" s="56" t="s">
        <v>310</v>
      </c>
      <c r="C167" s="57">
        <f>C168</f>
        <v>0</v>
      </c>
      <c r="D167" s="57">
        <f>D168</f>
        <v>0.6</v>
      </c>
      <c r="E167" s="19">
        <v>0</v>
      </c>
    </row>
    <row r="168" spans="1:5" ht="44.25" customHeight="1">
      <c r="A168" s="27" t="s">
        <v>311</v>
      </c>
      <c r="B168" s="58" t="s">
        <v>312</v>
      </c>
      <c r="C168" s="24">
        <v>0</v>
      </c>
      <c r="D168" s="24">
        <v>0.6</v>
      </c>
      <c r="E168" s="25">
        <v>0</v>
      </c>
    </row>
    <row r="169" spans="1:5" ht="48" customHeight="1">
      <c r="A169" s="17" t="s">
        <v>191</v>
      </c>
      <c r="B169" s="13" t="s">
        <v>232</v>
      </c>
      <c r="C169" s="59">
        <f>C170</f>
        <v>0</v>
      </c>
      <c r="D169" s="59">
        <f>D170</f>
        <v>-12954.9</v>
      </c>
      <c r="E169" s="19">
        <v>0</v>
      </c>
    </row>
    <row r="170" spans="1:5" ht="48.75" customHeight="1">
      <c r="A170" s="27" t="s">
        <v>313</v>
      </c>
      <c r="B170" s="16" t="s">
        <v>314</v>
      </c>
      <c r="C170" s="60">
        <v>0</v>
      </c>
      <c r="D170" s="60">
        <v>-12954.9</v>
      </c>
      <c r="E170" s="25">
        <v>0</v>
      </c>
    </row>
    <row r="171" spans="1:5" ht="21" customHeight="1">
      <c r="A171" s="17" t="s">
        <v>74</v>
      </c>
      <c r="B171" s="18"/>
      <c r="C171" s="14">
        <f>C9+C119</f>
        <v>2692360.4</v>
      </c>
      <c r="D171" s="14">
        <f>D9+D119</f>
        <v>1933415.7000000002</v>
      </c>
      <c r="E171" s="19">
        <f>D171/C171*100</f>
        <v>71.811177285180705</v>
      </c>
    </row>
  </sheetData>
  <mergeCells count="4">
    <mergeCell ref="D1:E1"/>
    <mergeCell ref="A5:E5"/>
    <mergeCell ref="B2:E2"/>
    <mergeCell ref="B3:E3"/>
  </mergeCells>
  <pageMargins left="0.43307086614173229" right="0.23622047244094491" top="0.39370078740157483" bottom="0.15748031496062992" header="0.51181102362204722" footer="0.19685039370078741"/>
  <pageSetup paperSize="9" scale="75" firstPageNumber="10" fitToHeight="7" orientation="portrait" useFirstPageNumber="1" r:id="rId1"/>
  <headerFooter alignWithMargins="0">
    <firstFooter>&amp;R&amp;P0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 Доходы</vt:lpstr>
      <vt:lpstr>'Приложение 1 Доходы'!Заголовки_для_печати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2017-11-10T03:12:19Z</cp:lastPrinted>
  <dcterms:created xsi:type="dcterms:W3CDTF">1996-10-08T23:32:33Z</dcterms:created>
  <dcterms:modified xsi:type="dcterms:W3CDTF">2017-11-27T04:35:20Z</dcterms:modified>
</cp:coreProperties>
</file>