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-сентябрь 2017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<sst xmlns="http://schemas.openxmlformats.org/spreadsheetml/2006/main" count="194" uniqueCount="114">
  <si>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</si>
  <si>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</si>
  <si>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</si>
  <si>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</si>
  <si>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</si>
  <si>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</si>
  <si>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</si>
  <si>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</si>
  <si>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</si>
  <si>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</si>
  <si>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</si>
  <si>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</si>
  <si>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</si>
  <si>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</si>
  <si>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</si>
  <si>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</si>
  <si>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</si>
  <si>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</si>
  <si>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</si>
  <si>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</si>
  <si>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</si>
  <si>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</si>
  <si>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</si>
  <si>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</si>
  <si>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</si>
  <si>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</si>
  <si>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</si>
  <si>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</si>
  <si>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</si>
  <si>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</si>
  <si>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</si>
  <si>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</si>
  <si>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</si>
  <si>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</si>
  <si>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</si>
  <si>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</si>
  <si>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</si>
  <si>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</si>
  <si>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</si>
  <si>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</si>
  <si>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</si>
  <si>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</si>
  <si>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</si>
  <si>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</si>
  <si>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</si>
  <si>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</si>
  <si>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</si>
  <si>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</si>
  <si>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</si>
  <si>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</si>
  <si>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</si>
  <si>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</si>
  <si>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 val="single"/>
        <sz val="12"/>
        <color indexed="8"/>
        <rFont val="Times New Roman"/>
        <family val="1"/>
      </rPr>
      <t xml:space="preserve">Подпрограмма I  </t>
    </r>
    <r>
      <rPr>
        <b/>
        <sz val="12"/>
        <color indexed="8"/>
        <rFont val="Times New Roman"/>
        <family val="1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</si>
  <si>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</si>
  <si>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</si>
  <si>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</si>
  <si>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</si>
  <si>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</si>
  <si>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</si>
  <si>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</si>
  <si>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</si>
  <si>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</si>
  <si>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</si>
  <si>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</si>
  <si>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</si>
  <si>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</si>
  <si>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</si>
  <si>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</si>
  <si>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</si>
  <si>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</si>
  <si>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</si>
  <si>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</si>
  <si>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</si>
  <si>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</si>
  <si>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</si>
  <si>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</si>
  <si>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</si>
  <si>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</si>
  <si>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</si>
  <si>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</si>
  <si>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</si>
  <si>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</si>
  <si>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</si>
  <si>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</si>
  <si>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</si>
  <si>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</si>
  <si>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</si>
  <si>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</si>
  <si>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</si>
  <si>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</si>
  <si>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</si>
  <si>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</si>
  <si>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</si>
  <si>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</si>
  <si>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муниципальной программы "Развитие Физической культуры, спорта и туризма в городе Урай на 2016-2018 годы" за 9 месяцев 2017 года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</si>
  <si>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</si>
  <si>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</si>
  <si>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</si>
  <si>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"_______"______________ 2017 г.</t>
  </si>
  <si>
    <t>Проведего 2 заседания "круглого стола" с представителями общественности, членами молодежной палаты, творческими людьми нашего города по вопросу формирования Туристического бренда города Урай.</t>
  </si>
  <si>
    <t>Ведется работа по внесению изменений и дополнений в Туристический паспорт города Урай. Новая версия документа будет опубликована в IV квартале 2017 года.</t>
  </si>
  <si>
    <t>Проводится работа по мониторингу  туристского потока - ежемесячно. По итогам мониторинга за 9 месяцев 2017 эноцентр "Силава" посетило 1797 туристов. Из них 446 - дети. В гостиницах нашего города за данный период размещено 1895 чел. Из них 33 чел. - иностранные граждане.</t>
  </si>
  <si>
    <t>За 9 месяцев 2017 года в городе Урае проведена 41 выставка. 31 - в Музее истории города Урай. 10 выставок - в образовательных учреждениях города.</t>
  </si>
  <si>
    <t>31.03.2017 проведен городской конкурс "Спортивная элита - 2016", на котором подведены итоги 2016 спортивного года  в 14 номинациях , в которых отмечено порядка 110 человек. (приобретена наградная атрибутика)</t>
  </si>
  <si>
    <t>В настоящее время ведется подготовка территории к строительству. Заключен договор на сумму 92,2 тыс.руб.  с ООО "Бизнес-Партнер"на выполнение работ по демонтажу асфальтобетонного покрытия и последующему восстановлению покрытия на объекте под вынос электрических сетей. Работы выполнены. Оплата пройдет в октябре.</t>
  </si>
  <si>
    <t>Готовится пакет документов для проведения электронного аукциона. Дата публикации 16.10.2017.</t>
  </si>
  <si>
    <t>Сформирован годовой план событийных, культурных и спортивных мероприятий , который размещен на официальном сайте администрации города Урай, во вкладке "Туризм". Информация о событийном туризме в городе Урай размещена в "зимнем" и "летнем" каталоге мероприятий ХМАО-Югры. Ведется работа по информированию населения о проводимых мероприятиях в соц. сетях. Регулярно подается информация на интернет-ресурс "Urayclub"и на официальный сайт администрации города Урай, в разделе "Туризм"</t>
  </si>
  <si>
    <t>1.1.1.8.</t>
  </si>
  <si>
    <t>1.1.1.9.</t>
  </si>
  <si>
    <t>На постоянной основе проводится мониторинг потребности тренеров-преподвателей для спортивных школ. За отчетный период такой потребности не выявлено</t>
  </si>
  <si>
    <t xml:space="preserve">Утвержден единый календарный план физкультурных и спортивных мероприятий, который размещен на официальных сайтах спортивных учреждений. Информация о проведении массовых мероприятий анонсирутся "бегущей строкой" на ТВ,  а также  в местах массового пребывания населения (ТЦ, спортивные объекты СОШ) </t>
  </si>
  <si>
    <t>Еженедельно (ежемесячно) в городской газете "Знамя", на официальном сайте ОМС города Урай и  сайтах спортивных учреждений ведется обзор спортивно-массовых мероприятий</t>
  </si>
  <si>
    <t>Согласно муниципальному заданию и в рамках предоставления субсидий на иные цели</t>
  </si>
  <si>
    <t>Мероприятия проводятся согласно единого календарного плана физкультурных и спортивно-массовых мероприятий на 2017 год. За 9 месяцев 2017 года было провдено 38 мероприятий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</si>
</sst>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172" fontId="4" fillId="2" borderId="10" xfId="0" applyNumberFormat="1" applyFont="1" applyFill="1" applyBorder="1" applyAlignment="1">
      <alignment horizontal="left" vertical="center" wrapText="1"/>
    </xf>
    <xf numFmtId="173" fontId="51" fillId="2" borderId="12" xfId="0" applyNumberFormat="1" applyFont="1" applyFill="1" applyBorder="1" applyAlignment="1">
      <alignment horizontal="right" vertical="center"/>
    </xf>
    <xf numFmtId="173" fontId="54" fillId="2" borderId="10" xfId="0" applyNumberFormat="1" applyFont="1" applyFill="1" applyBorder="1" applyAlignment="1">
      <alignment horizontal="right" vertical="center"/>
    </xf>
    <xf numFmtId="173" fontId="55" fillId="2" borderId="10" xfId="0" applyNumberFormat="1" applyFont="1" applyFill="1" applyBorder="1" applyAlignment="1">
      <alignment horizontal="right" vertical="center"/>
    </xf>
    <xf numFmtId="173" fontId="51" fillId="0" borderId="10" xfId="0" applyNumberFormat="1" applyFont="1" applyBorder="1" applyAlignment="1">
      <alignment horizontal="right" vertical="center"/>
    </xf>
    <xf numFmtId="173" fontId="51" fillId="0" borderId="10" xfId="0" applyNumberFormat="1" applyFont="1" applyBorder="1" applyAlignment="1">
      <alignment horizontal="center" vertical="center" wrapText="1"/>
    </xf>
    <xf numFmtId="173" fontId="51" fillId="33" borderId="10" xfId="0" applyNumberFormat="1" applyFont="1" applyFill="1" applyBorder="1" applyAlignment="1">
      <alignment horizontal="right" vertical="center"/>
    </xf>
    <xf numFmtId="173" fontId="8" fillId="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3" fontId="7" fillId="2" borderId="12" xfId="0" applyNumberFormat="1" applyFont="1" applyFill="1" applyBorder="1" applyAlignment="1">
      <alignment horizontal="right" vertical="center"/>
    </xf>
    <xf numFmtId="173" fontId="56" fillId="2" borderId="12" xfId="0" applyNumberFormat="1" applyFont="1" applyFill="1" applyBorder="1" applyAlignment="1">
      <alignment horizontal="right" vertical="center"/>
    </xf>
    <xf numFmtId="173" fontId="7" fillId="2" borderId="10" xfId="0" applyNumberFormat="1" applyFont="1" applyFill="1" applyBorder="1" applyAlignment="1">
      <alignment horizontal="right" vertical="center"/>
    </xf>
    <xf numFmtId="173" fontId="5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horizontal="right" vertical="center"/>
    </xf>
    <xf numFmtId="172" fontId="7" fillId="2" borderId="10" xfId="0" applyNumberFormat="1" applyFont="1" applyFill="1" applyBorder="1" applyAlignment="1">
      <alignment horizontal="right" vertical="center"/>
    </xf>
    <xf numFmtId="172" fontId="56" fillId="0" borderId="10" xfId="0" applyNumberFormat="1" applyFont="1" applyBorder="1" applyAlignment="1">
      <alignment horizontal="right" vertical="center"/>
    </xf>
    <xf numFmtId="173" fontId="56" fillId="33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173" fontId="51" fillId="0" borderId="14" xfId="0" applyNumberFormat="1" applyFont="1" applyBorder="1" applyAlignment="1">
      <alignment horizontal="center" vertical="center" wrapText="1"/>
    </xf>
    <xf numFmtId="173" fontId="50" fillId="0" borderId="0" xfId="0" applyNumberFormat="1" applyFont="1" applyAlignment="1">
      <alignment/>
    </xf>
    <xf numFmtId="0" fontId="55" fillId="2" borderId="10" xfId="0" applyFont="1" applyFill="1" applyBorder="1" applyAlignment="1">
      <alignment horizontal="center" vertical="center" wrapText="1"/>
    </xf>
    <xf numFmtId="173" fontId="51" fillId="0" borderId="14" xfId="0" applyNumberFormat="1" applyFont="1" applyBorder="1" applyAlignment="1">
      <alignment horizontal="center" vertical="center"/>
    </xf>
    <xf numFmtId="173" fontId="57" fillId="2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  <xf numFmtId="173" fontId="51" fillId="0" borderId="12" xfId="0" applyNumberFormat="1" applyFont="1" applyBorder="1" applyAlignment="1">
      <alignment horizontal="right" vertical="center"/>
    </xf>
    <xf numFmtId="173" fontId="51" fillId="0" borderId="12" xfId="0" applyNumberFormat="1" applyFont="1" applyBorder="1" applyAlignment="1">
      <alignment horizontal="center" vertical="center" wrapText="1"/>
    </xf>
    <xf numFmtId="173" fontId="51" fillId="0" borderId="11" xfId="0" applyNumberFormat="1" applyFont="1" applyBorder="1" applyAlignment="1">
      <alignment horizontal="center" vertical="center" wrapText="1"/>
    </xf>
    <xf numFmtId="173" fontId="51" fillId="0" borderId="14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173" fontId="51" fillId="0" borderId="12" xfId="0" applyNumberFormat="1" applyFont="1" applyBorder="1" applyAlignment="1">
      <alignment horizontal="center" vertical="center"/>
    </xf>
    <xf numFmtId="173" fontId="51" fillId="0" borderId="11" xfId="0" applyNumberFormat="1" applyFont="1" applyBorder="1" applyAlignment="1">
      <alignment horizontal="center" vertical="center"/>
    </xf>
    <xf numFmtId="173" fontId="51" fillId="0" borderId="14" xfId="0" applyNumberFormat="1" applyFont="1" applyBorder="1" applyAlignment="1">
      <alignment horizontal="center" vertical="center"/>
    </xf>
    <xf numFmtId="173" fontId="58" fillId="33" borderId="12" xfId="0" applyNumberFormat="1" applyFont="1" applyFill="1" applyBorder="1" applyAlignment="1">
      <alignment horizontal="center" vertical="center"/>
    </xf>
    <xf numFmtId="173" fontId="58" fillId="33" borderId="11" xfId="0" applyNumberFormat="1" applyFont="1" applyFill="1" applyBorder="1" applyAlignment="1">
      <alignment horizontal="center" vertical="center"/>
    </xf>
    <xf numFmtId="173" fontId="58" fillId="33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3" fontId="58" fillId="33" borderId="10" xfId="0" applyNumberFormat="1" applyFont="1" applyFill="1" applyBorder="1" applyAlignment="1">
      <alignment horizontal="center" vertical="center"/>
    </xf>
    <xf numFmtId="173" fontId="59" fillId="33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73" fontId="8" fillId="2" borderId="12" xfId="0" applyNumberFormat="1" applyFont="1" applyFill="1" applyBorder="1" applyAlignment="1">
      <alignment horizontal="center" vertical="center"/>
    </xf>
    <xf numFmtId="173" fontId="8" fillId="2" borderId="11" xfId="0" applyNumberFormat="1" applyFont="1" applyFill="1" applyBorder="1" applyAlignment="1">
      <alignment horizontal="center" vertical="center"/>
    </xf>
    <xf numFmtId="173" fontId="8" fillId="2" borderId="14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left" vertical="center"/>
    </xf>
    <xf numFmtId="0" fontId="56" fillId="2" borderId="11" xfId="0" applyFont="1" applyFill="1" applyBorder="1" applyAlignment="1">
      <alignment horizontal="left" vertical="center"/>
    </xf>
    <xf numFmtId="0" fontId="56" fillId="2" borderId="14" xfId="0" applyFont="1" applyFill="1" applyBorder="1" applyAlignment="1">
      <alignment horizontal="left" vertical="center"/>
    </xf>
    <xf numFmtId="0" fontId="57" fillId="2" borderId="12" xfId="0" applyFont="1" applyFill="1" applyBorder="1" applyAlignment="1">
      <alignment horizontal="left" vertical="center" wrapText="1"/>
    </xf>
    <xf numFmtId="0" fontId="57" fillId="2" borderId="11" xfId="0" applyFont="1" applyFill="1" applyBorder="1" applyAlignment="1">
      <alignment horizontal="left" vertical="center" wrapText="1"/>
    </xf>
    <xf numFmtId="0" fontId="57" fillId="2" borderId="14" xfId="0" applyFont="1" applyFill="1" applyBorder="1" applyAlignment="1">
      <alignment horizontal="left" vertical="center" wrapText="1"/>
    </xf>
    <xf numFmtId="0" fontId="56" fillId="2" borderId="12" xfId="0" applyFont="1" applyFill="1" applyBorder="1" applyAlignment="1">
      <alignment horizontal="center" wrapText="1"/>
    </xf>
    <xf numFmtId="0" fontId="56" fillId="2" borderId="11" xfId="0" applyFont="1" applyFill="1" applyBorder="1" applyAlignment="1">
      <alignment horizontal="center" wrapText="1"/>
    </xf>
    <xf numFmtId="0" fontId="56" fillId="2" borderId="14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tabSelected="1" zoomScale="70" zoomScaleNormal="70" zoomScaleSheetLayoutView="55" zoomScalePageLayoutView="0" workbookViewId="0" topLeftCell="A1">
      <pane xSplit="8" ySplit="7" topLeftCell="AH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S17" sqref="AS17:AS19"/>
    </sheetView>
  </sheetViews>
  <sheetFormatPr defaultColWidth="9.140625" defaultRowHeight="15"/>
  <cols>
    <col min="1" max="1" width="8.00390625" style="0" customWidth="1"/>
    <col min="2" max="2" width="56.7109375" style="0" customWidth="1"/>
    <col min="3" max="3" width="24.00390625" style="0" customWidth="1"/>
    <col min="4" max="4" width="9.140625" style="0" customWidth="1"/>
    <col min="5" max="5" width="15.7109375" style="0" customWidth="1"/>
    <col min="6" max="8" width="12.140625" style="0" customWidth="1"/>
    <col min="9" max="10" width="8.7109375" style="0" customWidth="1"/>
    <col min="11" max="13" width="8.57421875" style="0" customWidth="1"/>
    <col min="14" max="14" width="8.421875" style="0" customWidth="1"/>
    <col min="15" max="16" width="8.7109375" style="0" customWidth="1"/>
    <col min="17" max="17" width="8.00390625" style="0" customWidth="1"/>
    <col min="18" max="19" width="8.7109375" style="0" customWidth="1"/>
    <col min="20" max="20" width="8.00390625" style="0" customWidth="1"/>
    <col min="21" max="22" width="11.28125" style="0" customWidth="1"/>
    <col min="23" max="23" width="8.140625" style="0" customWidth="1"/>
    <col min="24" max="25" width="9.7109375" style="0" customWidth="1"/>
    <col min="26" max="26" width="8.421875" style="0" customWidth="1"/>
    <col min="27" max="28" width="9.7109375" style="0" customWidth="1"/>
    <col min="29" max="29" width="8.00390625" style="0" customWidth="1"/>
    <col min="30" max="30" width="9.7109375" style="0" customWidth="1"/>
    <col min="31" max="31" width="9.57421875" style="0" customWidth="1"/>
    <col min="32" max="32" width="8.00390625" style="0" customWidth="1"/>
    <col min="33" max="33" width="9.140625" style="0" customWidth="1"/>
    <col min="34" max="34" width="8.57421875" style="0" customWidth="1"/>
    <col min="35" max="35" width="8.140625" style="0" customWidth="1"/>
    <col min="36" max="36" width="10.28125" style="0" customWidth="1"/>
    <col min="37" max="37" width="7.7109375" style="0" customWidth="1"/>
    <col min="38" max="38" width="8.57421875" style="0" customWidth="1"/>
    <col min="39" max="39" width="10.28125" style="0" customWidth="1"/>
    <col min="40" max="40" width="7.7109375" style="0" customWidth="1"/>
    <col min="41" max="41" width="8.00390625" style="0" customWidth="1"/>
    <col min="42" max="42" width="9.8515625" style="0" customWidth="1"/>
    <col min="43" max="43" width="7.7109375" style="0" customWidth="1"/>
    <col min="44" max="44" width="8.421875" style="0" customWidth="1"/>
    <col min="45" max="45" width="32.28125" style="0" customWidth="1"/>
    <col min="46" max="46" width="23.421875" style="0" customWidth="1"/>
  </cols>
  <sheetData>
    <row r="1" spans="1:4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5.7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>
      <c r="A3" s="124" t="s">
        <v>94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12"/>
      <c r="AK3" s="12"/>
      <c r="AL3" s="12"/>
      <c r="AM3" s="11"/>
      <c r="AN3" s="11"/>
      <c r="AO3" s="11"/>
      <c r="AP3" s="11"/>
      <c r="AQ3" s="11"/>
      <c r="AR3" s="11"/>
      <c r="AS3" s="11"/>
      <c r="AT3" s="11"/>
    </row>
    <row r="4" spans="1:4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32.25" customHeight="1">
      <c r="A5" s="122" t="s">
        <v>2</v>
      </c>
      <c r="B5" s="122" t="s">
        <v>3</v>
      </c>
      <c r="C5" s="122" t="s">
        <v>4</v>
      </c>
      <c r="D5" s="122" t="s">
        <v>5</v>
      </c>
      <c r="E5" s="122" t="s">
        <v>6</v>
      </c>
      <c r="F5" s="125" t="s">
        <v>7</v>
      </c>
      <c r="G5" s="125"/>
      <c r="H5" s="125"/>
      <c r="I5" s="122" t="s">
        <v>11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3" t="s">
        <v>24</v>
      </c>
      <c r="AT5" s="122" t="s">
        <v>25</v>
      </c>
    </row>
    <row r="6" spans="1:46" ht="15">
      <c r="A6" s="122"/>
      <c r="B6" s="122"/>
      <c r="C6" s="122"/>
      <c r="D6" s="122"/>
      <c r="E6" s="122"/>
      <c r="F6" s="125"/>
      <c r="G6" s="125"/>
      <c r="H6" s="125"/>
      <c r="I6" s="122" t="s">
        <v>12</v>
      </c>
      <c r="J6" s="122"/>
      <c r="K6" s="122"/>
      <c r="L6" s="122" t="s">
        <v>13</v>
      </c>
      <c r="M6" s="122"/>
      <c r="N6" s="122"/>
      <c r="O6" s="122" t="s">
        <v>14</v>
      </c>
      <c r="P6" s="122"/>
      <c r="Q6" s="122"/>
      <c r="R6" s="122" t="s">
        <v>15</v>
      </c>
      <c r="S6" s="122"/>
      <c r="T6" s="122"/>
      <c r="U6" s="122" t="s">
        <v>16</v>
      </c>
      <c r="V6" s="122"/>
      <c r="W6" s="122"/>
      <c r="X6" s="122" t="s">
        <v>17</v>
      </c>
      <c r="Y6" s="122"/>
      <c r="Z6" s="122"/>
      <c r="AA6" s="122" t="s">
        <v>18</v>
      </c>
      <c r="AB6" s="122"/>
      <c r="AC6" s="122"/>
      <c r="AD6" s="122" t="s">
        <v>19</v>
      </c>
      <c r="AE6" s="122"/>
      <c r="AF6" s="122"/>
      <c r="AG6" s="122" t="s">
        <v>20</v>
      </c>
      <c r="AH6" s="122"/>
      <c r="AI6" s="122"/>
      <c r="AJ6" s="122" t="s">
        <v>21</v>
      </c>
      <c r="AK6" s="122"/>
      <c r="AL6" s="122"/>
      <c r="AM6" s="122" t="s">
        <v>22</v>
      </c>
      <c r="AN6" s="122"/>
      <c r="AO6" s="122"/>
      <c r="AP6" s="122" t="s">
        <v>23</v>
      </c>
      <c r="AQ6" s="122"/>
      <c r="AR6" s="122"/>
      <c r="AS6" s="123"/>
      <c r="AT6" s="122"/>
    </row>
    <row r="7" spans="1:46" ht="30" customHeight="1">
      <c r="A7" s="122"/>
      <c r="B7" s="122"/>
      <c r="C7" s="122"/>
      <c r="D7" s="122"/>
      <c r="E7" s="122"/>
      <c r="F7" s="52" t="s">
        <v>8</v>
      </c>
      <c r="G7" s="52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13" t="s">
        <v>8</v>
      </c>
      <c r="AK7" s="13" t="s">
        <v>9</v>
      </c>
      <c r="AL7" s="14" t="s">
        <v>10</v>
      </c>
      <c r="AM7" s="13" t="s">
        <v>8</v>
      </c>
      <c r="AN7" s="13" t="s">
        <v>9</v>
      </c>
      <c r="AO7" s="14" t="s">
        <v>10</v>
      </c>
      <c r="AP7" s="13" t="s">
        <v>8</v>
      </c>
      <c r="AQ7" s="13" t="s">
        <v>9</v>
      </c>
      <c r="AR7" s="14" t="s">
        <v>10</v>
      </c>
      <c r="AS7" s="123"/>
      <c r="AT7" s="122"/>
    </row>
    <row r="8" spans="1:46" s="1" customFormat="1" ht="1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9">
        <v>6</v>
      </c>
      <c r="G8" s="49">
        <v>7</v>
      </c>
      <c r="H8" s="15" t="s">
        <v>26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  <c r="AR8" s="16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04" t="s">
        <v>90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3"/>
    </row>
    <row r="10" spans="1:46" s="1" customFormat="1" ht="28.5" customHeight="1">
      <c r="A10" s="17" t="s">
        <v>70</v>
      </c>
      <c r="B10" s="29" t="s">
        <v>89</v>
      </c>
      <c r="C10" s="104" t="s">
        <v>86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6"/>
      <c r="AT10" s="18"/>
    </row>
    <row r="11" spans="1:46" s="2" customFormat="1" ht="31.5" customHeight="1">
      <c r="A11" s="113" t="s">
        <v>71</v>
      </c>
      <c r="B11" s="116" t="s">
        <v>52</v>
      </c>
      <c r="C11" s="119"/>
      <c r="D11" s="119"/>
      <c r="E11" s="20" t="s">
        <v>32</v>
      </c>
      <c r="F11" s="30">
        <f>F12+F13</f>
        <v>123553.4</v>
      </c>
      <c r="G11" s="30">
        <f>G12+G13</f>
        <v>77308.1</v>
      </c>
      <c r="H11" s="30">
        <f>G11/F11*100</f>
        <v>62.5705970050197</v>
      </c>
      <c r="I11" s="31">
        <f>I12+I13</f>
        <v>3005.7</v>
      </c>
      <c r="J11" s="31">
        <f>J12+J13</f>
        <v>3066.8</v>
      </c>
      <c r="K11" s="31">
        <f>J11/I11*100</f>
        <v>102.03280433842367</v>
      </c>
      <c r="L11" s="31">
        <f aca="true" t="shared" si="0" ref="L11:AQ11">L12+L13</f>
        <v>8810.199999999999</v>
      </c>
      <c r="M11" s="31">
        <f t="shared" si="0"/>
        <v>8688</v>
      </c>
      <c r="N11" s="31">
        <f>M11/L11*100</f>
        <v>98.61297132868721</v>
      </c>
      <c r="O11" s="31">
        <f t="shared" si="0"/>
        <v>8585.2</v>
      </c>
      <c r="P11" s="31">
        <f t="shared" si="0"/>
        <v>8646.3</v>
      </c>
      <c r="Q11" s="31">
        <f>P11/O11*100</f>
        <v>100.71168988491821</v>
      </c>
      <c r="R11" s="31">
        <f t="shared" si="0"/>
        <v>9822.699999999999</v>
      </c>
      <c r="S11" s="31">
        <f t="shared" si="0"/>
        <v>9822.699999999999</v>
      </c>
      <c r="T11" s="31">
        <f>S11/R11*100</f>
        <v>100</v>
      </c>
      <c r="U11" s="31">
        <f t="shared" si="0"/>
        <v>13968.699999999999</v>
      </c>
      <c r="V11" s="31">
        <f t="shared" si="0"/>
        <v>13965.1</v>
      </c>
      <c r="W11" s="31">
        <f>V11/U11*100</f>
        <v>99.97422809567105</v>
      </c>
      <c r="X11" s="31">
        <f t="shared" si="0"/>
        <v>12023.3</v>
      </c>
      <c r="Y11" s="31">
        <f t="shared" si="0"/>
        <v>12026.9</v>
      </c>
      <c r="Z11" s="31">
        <f>Y11/X11*100</f>
        <v>100.0299418628829</v>
      </c>
      <c r="AA11" s="31">
        <f t="shared" si="0"/>
        <v>10115.800000000001</v>
      </c>
      <c r="AB11" s="31">
        <f t="shared" si="0"/>
        <v>10125.800000000001</v>
      </c>
      <c r="AC11" s="31">
        <f>AB11/AA11*100</f>
        <v>100.09885525613397</v>
      </c>
      <c r="AD11" s="31">
        <f t="shared" si="0"/>
        <v>3638.7</v>
      </c>
      <c r="AE11" s="31">
        <f t="shared" si="0"/>
        <v>3638.7</v>
      </c>
      <c r="AF11" s="31">
        <f>AE11/AD11*100</f>
        <v>100</v>
      </c>
      <c r="AG11" s="31">
        <f t="shared" si="0"/>
        <v>7374.4</v>
      </c>
      <c r="AH11" s="31">
        <f t="shared" si="0"/>
        <v>7327.8</v>
      </c>
      <c r="AI11" s="31">
        <f>AH11/AG11*100</f>
        <v>99.36808418311999</v>
      </c>
      <c r="AJ11" s="31">
        <f t="shared" si="0"/>
        <v>14610.199999999999</v>
      </c>
      <c r="AK11" s="31">
        <f t="shared" si="0"/>
        <v>0</v>
      </c>
      <c r="AL11" s="31">
        <f>AK11/AJ11*100</f>
        <v>0</v>
      </c>
      <c r="AM11" s="31">
        <f t="shared" si="0"/>
        <v>13554.099999999999</v>
      </c>
      <c r="AN11" s="31">
        <f t="shared" si="0"/>
        <v>0</v>
      </c>
      <c r="AO11" s="31">
        <f>AN11/AM11*100</f>
        <v>0</v>
      </c>
      <c r="AP11" s="31">
        <f t="shared" si="0"/>
        <v>18044.399999999998</v>
      </c>
      <c r="AQ11" s="31">
        <f t="shared" si="0"/>
        <v>0</v>
      </c>
      <c r="AR11" s="31">
        <f>AQ11/AP11*100</f>
        <v>0</v>
      </c>
      <c r="AS11" s="22"/>
      <c r="AT11" s="22"/>
    </row>
    <row r="12" spans="1:46" s="2" customFormat="1" ht="47.25" customHeight="1">
      <c r="A12" s="114"/>
      <c r="B12" s="117"/>
      <c r="C12" s="120"/>
      <c r="D12" s="120"/>
      <c r="E12" s="21" t="s">
        <v>33</v>
      </c>
      <c r="F12" s="32">
        <f>I12+L12+O12+R12+U12+X12+AA12+AD12+AG12+AJ12+AM12+AP12</f>
        <v>3655.1000000000004</v>
      </c>
      <c r="G12" s="32">
        <f>J12+M12+P12+S12+V12+Y12+AB12+AE12+AH12+AK12+AN12+AQ12</f>
        <v>2496.2</v>
      </c>
      <c r="H12" s="30">
        <f>G12/F12*100</f>
        <v>68.293617137698</v>
      </c>
      <c r="I12" s="31">
        <f>I15+I18+I23+I26+I33</f>
        <v>0</v>
      </c>
      <c r="J12" s="31">
        <f>J15+J18+J23+J26+J33</f>
        <v>0</v>
      </c>
      <c r="K12" s="31">
        <v>0</v>
      </c>
      <c r="L12" s="31">
        <f>L15+L18+L23+L26+L33</f>
        <v>203.29999999999998</v>
      </c>
      <c r="M12" s="31">
        <f>M15+M18+M23+M26+M33</f>
        <v>57</v>
      </c>
      <c r="N12" s="31">
        <f>M12/L12*100</f>
        <v>28.037383177570096</v>
      </c>
      <c r="O12" s="31">
        <f>O15+O18+O23+O26+O33</f>
        <v>73.1</v>
      </c>
      <c r="P12" s="31">
        <f>P15+P18+P23+P26+P33</f>
        <v>219.39999999999998</v>
      </c>
      <c r="Q12" s="31">
        <f>P12/O12*100</f>
        <v>300.1367989056087</v>
      </c>
      <c r="R12" s="31">
        <f>R15+R18+R23+R26+R33</f>
        <v>307.29999999999995</v>
      </c>
      <c r="S12" s="31">
        <f>S15+S18+S23+S26+S33</f>
        <v>307.29999999999995</v>
      </c>
      <c r="T12" s="31">
        <f>S12/R12*100</f>
        <v>100</v>
      </c>
      <c r="U12" s="31">
        <f>U15+U18+U23+U26+U33</f>
        <v>199.39999999999998</v>
      </c>
      <c r="V12" s="31">
        <f>V15+V18+V23+V26+V33</f>
        <v>199.39999999999998</v>
      </c>
      <c r="W12" s="31">
        <f>V12/U12*100</f>
        <v>100</v>
      </c>
      <c r="X12" s="31">
        <f>X15+X18+X23+X26+X33</f>
        <v>226.4</v>
      </c>
      <c r="Y12" s="31">
        <f>Y15+Y18+Y23+Y26+Y33</f>
        <v>226.4</v>
      </c>
      <c r="Z12" s="31">
        <f>Y12/X12*100</f>
        <v>100</v>
      </c>
      <c r="AA12" s="31">
        <f>AA15+AA18+AA23+AA26+AA33</f>
        <v>73.1</v>
      </c>
      <c r="AB12" s="31">
        <f>AB15+AB18+AB23+AB26+AB33</f>
        <v>73.1</v>
      </c>
      <c r="AC12" s="31">
        <f>AB12/AA12*100</f>
        <v>100</v>
      </c>
      <c r="AD12" s="31">
        <f>AD15+AD18+AD23+AD26+AD33</f>
        <v>73.1</v>
      </c>
      <c r="AE12" s="31">
        <f>AE15+AE18+AE23+AE26+AE33</f>
        <v>73.1</v>
      </c>
      <c r="AF12" s="31">
        <f>AE12/AD12*100</f>
        <v>100</v>
      </c>
      <c r="AG12" s="31">
        <f>AG15+AG18+AG23+AG26+AG33</f>
        <v>1340.5</v>
      </c>
      <c r="AH12" s="31">
        <f>AH15+AH18+AH23+AH26+AH33</f>
        <v>1340.5</v>
      </c>
      <c r="AI12" s="31">
        <f>AH12/AG12*100</f>
        <v>100</v>
      </c>
      <c r="AJ12" s="31">
        <f>AJ15+AJ18+AJ23+AJ26+AJ33</f>
        <v>203.29999999999998</v>
      </c>
      <c r="AK12" s="31">
        <f>AK15+AK18+AK23+AK26+AK33</f>
        <v>0</v>
      </c>
      <c r="AL12" s="31">
        <f>AK12/AJ12*100</f>
        <v>0</v>
      </c>
      <c r="AM12" s="31">
        <f>AM15+AM18+AM23+AM26+AM33</f>
        <v>203.29999999999998</v>
      </c>
      <c r="AN12" s="31">
        <f>AN15+AN18+AN23+AN26+AN33</f>
        <v>0</v>
      </c>
      <c r="AO12" s="31">
        <f>AN12/AM12*100</f>
        <v>0</v>
      </c>
      <c r="AP12" s="31">
        <f>AP15+AP18+AP23+AP26+AP33</f>
        <v>752.3</v>
      </c>
      <c r="AQ12" s="31">
        <f>AQ15+AQ18+AQ23+AQ26+AQ33</f>
        <v>0</v>
      </c>
      <c r="AR12" s="31">
        <f>AQ12/AP12*100</f>
        <v>0</v>
      </c>
      <c r="AS12" s="22"/>
      <c r="AT12" s="22"/>
    </row>
    <row r="13" spans="1:46" s="2" customFormat="1" ht="54.75" customHeight="1">
      <c r="A13" s="115"/>
      <c r="B13" s="118"/>
      <c r="C13" s="121"/>
      <c r="D13" s="121"/>
      <c r="E13" s="21" t="s">
        <v>34</v>
      </c>
      <c r="F13" s="32">
        <f>I13+L13+O13+R13+U13+X13+AA13+AD13+AG13+AJ13+AM13+AP13</f>
        <v>119898.29999999999</v>
      </c>
      <c r="G13" s="32">
        <f>J13+M13+P13+S13+V13+Y13+AB13+AE13+AH13+AK13+AN13+AQ13</f>
        <v>74811.90000000001</v>
      </c>
      <c r="H13" s="30">
        <f>G13/F13*100</f>
        <v>62.396130720785884</v>
      </c>
      <c r="I13" s="31">
        <f>I16+I19+I24+I27+I34</f>
        <v>3005.7</v>
      </c>
      <c r="J13" s="31">
        <f>J16+J19+J24+J27+J34</f>
        <v>3066.8</v>
      </c>
      <c r="K13" s="31">
        <f>J13/I13*100</f>
        <v>102.03280433842367</v>
      </c>
      <c r="L13" s="31">
        <f>L16+L19+L24+L27+L34</f>
        <v>8606.9</v>
      </c>
      <c r="M13" s="31">
        <f>M16+M19+M24+M27+M34</f>
        <v>8631</v>
      </c>
      <c r="N13" s="31">
        <f>M13/L13*100</f>
        <v>100.28000790063787</v>
      </c>
      <c r="O13" s="31">
        <f>O16+O19+O24+O27+O34</f>
        <v>8512.1</v>
      </c>
      <c r="P13" s="31">
        <f>P16+P19+P24+P27+P34</f>
        <v>8426.9</v>
      </c>
      <c r="Q13" s="31">
        <f>P13/O13*100</f>
        <v>98.99907190939955</v>
      </c>
      <c r="R13" s="31">
        <f>R16+R19+R24+R27+R34</f>
        <v>9515.4</v>
      </c>
      <c r="S13" s="31">
        <f>S16+S19+S24+S27+S34</f>
        <v>9515.4</v>
      </c>
      <c r="T13" s="31">
        <f>S13/R13*100</f>
        <v>100</v>
      </c>
      <c r="U13" s="31">
        <f>U16+U19+U24+U27+U34</f>
        <v>13769.3</v>
      </c>
      <c r="V13" s="31">
        <f>V16+V19+V24+V27+V34</f>
        <v>13765.7</v>
      </c>
      <c r="W13" s="31">
        <f>V13/U13*100</f>
        <v>99.97385488005928</v>
      </c>
      <c r="X13" s="31">
        <f>X16+X19+X24+X27+X34</f>
        <v>11796.9</v>
      </c>
      <c r="Y13" s="31">
        <f>Y16+Y19+Y24+Y27+Y34</f>
        <v>11800.5</v>
      </c>
      <c r="Z13" s="31">
        <f>Y13/X13*100</f>
        <v>100.03051649162069</v>
      </c>
      <c r="AA13" s="31">
        <f>AA16+AA19+AA24+AA27+AA34</f>
        <v>10042.7</v>
      </c>
      <c r="AB13" s="31">
        <f>AB16+AB19+AB24+AB27+AB34</f>
        <v>10052.7</v>
      </c>
      <c r="AC13" s="31">
        <f>AB13/AA13*100</f>
        <v>100.09957481553766</v>
      </c>
      <c r="AD13" s="31">
        <f>AD16+AD19+AD24+AD27+AD34</f>
        <v>3565.6</v>
      </c>
      <c r="AE13" s="31">
        <f>AE16+AE19+AE24+AE27+AE34</f>
        <v>3565.6</v>
      </c>
      <c r="AF13" s="31">
        <f>AE13/AD13*100</f>
        <v>100</v>
      </c>
      <c r="AG13" s="31">
        <f>AG16+AG19+AG24+AG27+AG34</f>
        <v>6033.9</v>
      </c>
      <c r="AH13" s="31">
        <f>AH16+AH19+AH24+AH27+AH34</f>
        <v>5987.3</v>
      </c>
      <c r="AI13" s="31">
        <f>AH13/AG13*100</f>
        <v>99.22769684615258</v>
      </c>
      <c r="AJ13" s="31">
        <f>AJ16+AJ19+AJ24+AJ27+AJ34</f>
        <v>14406.9</v>
      </c>
      <c r="AK13" s="31">
        <f>AK16+AK19+AK24+AK27+AK34</f>
        <v>0</v>
      </c>
      <c r="AL13" s="31">
        <f>AK13/AJ13*100</f>
        <v>0</v>
      </c>
      <c r="AM13" s="31">
        <f>AM16+AM19+AM24+AM27+AM34</f>
        <v>13350.8</v>
      </c>
      <c r="AN13" s="31">
        <f>AN16+AN19+AN24+AN27+AN34</f>
        <v>0</v>
      </c>
      <c r="AO13" s="31">
        <f>AN13/AM13*100</f>
        <v>0</v>
      </c>
      <c r="AP13" s="31">
        <f>AP16+AP19+AP24+AP27+AP34</f>
        <v>17292.1</v>
      </c>
      <c r="AQ13" s="31">
        <f>AQ16+AQ19+AQ24+AQ27+AQ34</f>
        <v>0</v>
      </c>
      <c r="AR13" s="31">
        <f>AQ13/AP13*100</f>
        <v>0</v>
      </c>
      <c r="AS13" s="22"/>
      <c r="AT13" s="22"/>
    </row>
    <row r="14" spans="1:46" s="2" customFormat="1" ht="19.5" customHeight="1">
      <c r="A14" s="62" t="s">
        <v>72</v>
      </c>
      <c r="B14" s="63" t="s">
        <v>42</v>
      </c>
      <c r="C14" s="66" t="s">
        <v>37</v>
      </c>
      <c r="D14" s="83"/>
      <c r="E14" s="5" t="s">
        <v>32</v>
      </c>
      <c r="F14" s="32">
        <f>F15+F16</f>
        <v>56</v>
      </c>
      <c r="G14" s="32">
        <f>G15+G16</f>
        <v>56</v>
      </c>
      <c r="H14" s="32">
        <f>G14/F14*100</f>
        <v>100</v>
      </c>
      <c r="I14" s="33"/>
      <c r="J14" s="33"/>
      <c r="K14" s="33"/>
      <c r="L14" s="33">
        <f>L15+L16</f>
        <v>56</v>
      </c>
      <c r="M14" s="33">
        <f>M15+M16</f>
        <v>56</v>
      </c>
      <c r="N14" s="33">
        <f>M14/L14*100</f>
        <v>100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59" t="s">
        <v>103</v>
      </c>
      <c r="AT14" s="69"/>
    </row>
    <row r="15" spans="1:46" s="2" customFormat="1" ht="25.5">
      <c r="A15" s="62"/>
      <c r="B15" s="64"/>
      <c r="C15" s="67"/>
      <c r="D15" s="84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60"/>
      <c r="AT15" s="70"/>
    </row>
    <row r="16" spans="1:46" s="2" customFormat="1" ht="75.75" customHeight="1">
      <c r="A16" s="62"/>
      <c r="B16" s="65"/>
      <c r="C16" s="68"/>
      <c r="D16" s="85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56</v>
      </c>
      <c r="H16" s="32">
        <f aca="true" t="shared" si="1" ref="H16:H34">G16/F16*100</f>
        <v>100</v>
      </c>
      <c r="I16" s="33"/>
      <c r="J16" s="33"/>
      <c r="K16" s="33"/>
      <c r="L16" s="33">
        <v>56</v>
      </c>
      <c r="M16" s="33">
        <v>56</v>
      </c>
      <c r="N16" s="33">
        <f>M16/L16*100</f>
        <v>100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61"/>
      <c r="AT16" s="71"/>
    </row>
    <row r="17" spans="1:46" s="2" customFormat="1" ht="19.5" customHeight="1">
      <c r="A17" s="62" t="s">
        <v>73</v>
      </c>
      <c r="B17" s="63" t="s">
        <v>43</v>
      </c>
      <c r="C17" s="66" t="s">
        <v>38</v>
      </c>
      <c r="D17" s="83"/>
      <c r="E17" s="5" t="s">
        <v>32</v>
      </c>
      <c r="F17" s="32">
        <f>F18+F19</f>
        <v>316.20000000000005</v>
      </c>
      <c r="G17" s="32">
        <f>G18+G19</f>
        <v>282.90000000000003</v>
      </c>
      <c r="H17" s="32">
        <f t="shared" si="1"/>
        <v>89.46869070208729</v>
      </c>
      <c r="I17" s="33">
        <f>I18+I19</f>
        <v>22</v>
      </c>
      <c r="J17" s="33">
        <f>J18+J19</f>
        <v>22</v>
      </c>
      <c r="K17" s="33">
        <f>J17/I17*100</f>
        <v>100</v>
      </c>
      <c r="L17" s="33">
        <f>L18+L19</f>
        <v>54.2</v>
      </c>
      <c r="M17" s="33">
        <f>M18+M19</f>
        <v>54.2</v>
      </c>
      <c r="N17" s="33">
        <f>M17/L17*100</f>
        <v>100</v>
      </c>
      <c r="O17" s="33">
        <f>O18+O19</f>
        <v>51.2</v>
      </c>
      <c r="P17" s="33">
        <f>P18+P19</f>
        <v>51.2</v>
      </c>
      <c r="Q17" s="33">
        <f>P17/O17*100</f>
        <v>100</v>
      </c>
      <c r="R17" s="33">
        <f>R18+R19</f>
        <v>71.2</v>
      </c>
      <c r="S17" s="33">
        <f>S18+S19</f>
        <v>71.2</v>
      </c>
      <c r="T17" s="33">
        <f>S17/R17*100</f>
        <v>100</v>
      </c>
      <c r="U17" s="33">
        <f>U18+U19</f>
        <v>24.4</v>
      </c>
      <c r="V17" s="33">
        <f>V18+V19</f>
        <v>24.4</v>
      </c>
      <c r="W17" s="33">
        <f>V17/U17*100</f>
        <v>100</v>
      </c>
      <c r="X17" s="33">
        <f>X18+X19</f>
        <v>24</v>
      </c>
      <c r="Y17" s="33">
        <f>Y18+Y19</f>
        <v>24</v>
      </c>
      <c r="Z17" s="33">
        <f>Y17/X17*100</f>
        <v>100</v>
      </c>
      <c r="AA17" s="37"/>
      <c r="AB17" s="37"/>
      <c r="AC17" s="37"/>
      <c r="AD17" s="33"/>
      <c r="AE17" s="33"/>
      <c r="AF17" s="33"/>
      <c r="AG17" s="33">
        <f>AG18+AG19</f>
        <v>28</v>
      </c>
      <c r="AH17" s="33">
        <f>AH18+AH19</f>
        <v>28</v>
      </c>
      <c r="AI17" s="33">
        <f>AH17/AG17*100</f>
        <v>100</v>
      </c>
      <c r="AJ17" s="33">
        <f>AJ18+AJ19</f>
        <v>24.2</v>
      </c>
      <c r="AK17" s="33">
        <f>AK18+AK19</f>
        <v>0</v>
      </c>
      <c r="AL17" s="33">
        <f>AK17/AJ17*100</f>
        <v>0</v>
      </c>
      <c r="AM17" s="33">
        <f>AM18+AM19</f>
        <v>9.1</v>
      </c>
      <c r="AN17" s="33">
        <f>AN18+AN19</f>
        <v>0</v>
      </c>
      <c r="AO17" s="33">
        <f>AN17/AM17*100</f>
        <v>0</v>
      </c>
      <c r="AP17" s="33">
        <f>AP18+AP19</f>
        <v>0</v>
      </c>
      <c r="AQ17" s="33">
        <f>AQ18+AQ19</f>
        <v>0</v>
      </c>
      <c r="AR17" s="33">
        <v>0</v>
      </c>
      <c r="AS17" s="110" t="s">
        <v>113</v>
      </c>
      <c r="AT17" s="69"/>
    </row>
    <row r="18" spans="1:46" s="2" customFormat="1" ht="25.5">
      <c r="A18" s="62"/>
      <c r="B18" s="64"/>
      <c r="C18" s="67"/>
      <c r="D18" s="84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111"/>
      <c r="AT18" s="70"/>
    </row>
    <row r="19" spans="1:46" s="2" customFormat="1" ht="54" customHeight="1">
      <c r="A19" s="62"/>
      <c r="B19" s="65"/>
      <c r="C19" s="68"/>
      <c r="D19" s="85"/>
      <c r="E19" s="4" t="s">
        <v>34</v>
      </c>
      <c r="F19" s="32">
        <f>I19+L19+O19+R19+U19+X19+AA19+AD19+AG19+AJ19+AM19+AP19</f>
        <v>316.20000000000005</v>
      </c>
      <c r="G19" s="32">
        <f>J19+M19+P19+S19+V19+Y19+AB19+AE19+AH19+AK19+AN19+AQ19</f>
        <v>282.90000000000003</v>
      </c>
      <c r="H19" s="32">
        <f>G19/F19*100</f>
        <v>89.46869070208729</v>
      </c>
      <c r="I19" s="33">
        <v>22</v>
      </c>
      <c r="J19" s="33">
        <v>22</v>
      </c>
      <c r="K19" s="33">
        <f>J19/I19*100</f>
        <v>100</v>
      </c>
      <c r="L19" s="33">
        <v>54.2</v>
      </c>
      <c r="M19" s="33">
        <v>54.2</v>
      </c>
      <c r="N19" s="33">
        <f>M19/L19*100</f>
        <v>100</v>
      </c>
      <c r="O19" s="33">
        <v>51.2</v>
      </c>
      <c r="P19" s="33">
        <v>51.2</v>
      </c>
      <c r="Q19" s="33">
        <f>P19/O19*100</f>
        <v>100</v>
      </c>
      <c r="R19" s="33">
        <v>71.2</v>
      </c>
      <c r="S19" s="33">
        <v>71.2</v>
      </c>
      <c r="T19" s="33">
        <f>S19/R19*100</f>
        <v>100</v>
      </c>
      <c r="U19" s="33">
        <v>24.4</v>
      </c>
      <c r="V19" s="33">
        <f>10.4+14</f>
        <v>24.4</v>
      </c>
      <c r="W19" s="33">
        <f>V19/U19*100</f>
        <v>100</v>
      </c>
      <c r="X19" s="33">
        <v>24</v>
      </c>
      <c r="Y19" s="33">
        <v>24</v>
      </c>
      <c r="Z19" s="33">
        <f>Y19/X19*100</f>
        <v>100</v>
      </c>
      <c r="AA19" s="37">
        <v>5.8</v>
      </c>
      <c r="AB19" s="37">
        <v>5.8</v>
      </c>
      <c r="AC19" s="37"/>
      <c r="AD19" s="33">
        <v>2.1</v>
      </c>
      <c r="AE19" s="33">
        <v>2.1</v>
      </c>
      <c r="AF19" s="33"/>
      <c r="AG19" s="37">
        <f>3.9+24.1</f>
        <v>28</v>
      </c>
      <c r="AH19" s="37">
        <f>3.9+24.1</f>
        <v>28</v>
      </c>
      <c r="AI19" s="37">
        <f>AH19/AG19*100</f>
        <v>100</v>
      </c>
      <c r="AJ19" s="37">
        <f>2.8+21.4</f>
        <v>24.2</v>
      </c>
      <c r="AK19" s="37">
        <v>0</v>
      </c>
      <c r="AL19" s="37">
        <f>AK19/AJ19*100</f>
        <v>0</v>
      </c>
      <c r="AM19" s="37">
        <v>9.1</v>
      </c>
      <c r="AN19" s="37">
        <v>0</v>
      </c>
      <c r="AO19" s="37">
        <f>AN19/AM19*100</f>
        <v>0</v>
      </c>
      <c r="AP19" s="37">
        <v>0</v>
      </c>
      <c r="AQ19" s="33">
        <v>0</v>
      </c>
      <c r="AR19" s="33">
        <v>0</v>
      </c>
      <c r="AS19" s="112"/>
      <c r="AT19" s="71"/>
    </row>
    <row r="20" spans="1:46" s="2" customFormat="1" ht="45.75" customHeight="1" hidden="1">
      <c r="A20" s="47" t="s">
        <v>74</v>
      </c>
      <c r="B20" s="7" t="s">
        <v>44</v>
      </c>
      <c r="C20" s="46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26"/>
      <c r="AT20" s="25"/>
    </row>
    <row r="21" spans="1:46" s="2" customFormat="1" ht="84" customHeight="1">
      <c r="A21" s="56" t="s">
        <v>74</v>
      </c>
      <c r="B21" s="7" t="s">
        <v>44</v>
      </c>
      <c r="C21" s="57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26" t="s">
        <v>111</v>
      </c>
      <c r="AT21" s="58"/>
    </row>
    <row r="22" spans="1:46" s="2" customFormat="1" ht="19.5" customHeight="1">
      <c r="A22" s="62" t="s">
        <v>75</v>
      </c>
      <c r="B22" s="63" t="s">
        <v>45</v>
      </c>
      <c r="C22" s="66" t="s">
        <v>40</v>
      </c>
      <c r="D22" s="83"/>
      <c r="E22" s="5" t="s">
        <v>32</v>
      </c>
      <c r="F22" s="32">
        <f>F23+F24</f>
        <v>47395.30000000001</v>
      </c>
      <c r="G22" s="32">
        <f>G23+G24</f>
        <v>33785.8</v>
      </c>
      <c r="H22" s="32">
        <f t="shared" si="1"/>
        <v>71.2851274282471</v>
      </c>
      <c r="I22" s="33">
        <f>I23+I24</f>
        <v>1804</v>
      </c>
      <c r="J22" s="33">
        <f>J23+J24</f>
        <v>1865.1</v>
      </c>
      <c r="K22" s="33">
        <f>J22/I22*100</f>
        <v>103.3869179600887</v>
      </c>
      <c r="L22" s="33">
        <f>L23+L24</f>
        <v>3722</v>
      </c>
      <c r="M22" s="33">
        <f>M23+M24</f>
        <v>3599.8</v>
      </c>
      <c r="N22" s="33">
        <f aca="true" t="shared" si="2" ref="N22:N27">M22/L22*100</f>
        <v>96.71681891456207</v>
      </c>
      <c r="O22" s="33">
        <f>O23+O24</f>
        <v>3394</v>
      </c>
      <c r="P22" s="33">
        <f>P23+P24</f>
        <v>3455.1</v>
      </c>
      <c r="Q22" s="33">
        <f>P22/O22*100</f>
        <v>101.80023571007659</v>
      </c>
      <c r="R22" s="33">
        <f>R23+R24</f>
        <v>4373</v>
      </c>
      <c r="S22" s="33">
        <f>S23+S24</f>
        <v>4373</v>
      </c>
      <c r="T22" s="33">
        <f aca="true" t="shared" si="3" ref="T22:T27">S22/R22*100</f>
        <v>100</v>
      </c>
      <c r="U22" s="33">
        <f>U23+U24</f>
        <v>5707</v>
      </c>
      <c r="V22" s="33">
        <f>V23+V24</f>
        <v>5703.400000000001</v>
      </c>
      <c r="W22" s="33">
        <f aca="true" t="shared" si="4" ref="W22:W27">V22/U22*100</f>
        <v>99.93691957245488</v>
      </c>
      <c r="X22" s="33">
        <f>X23+X24</f>
        <v>4511.299999999999</v>
      </c>
      <c r="Y22" s="33">
        <f>Y23+Y24</f>
        <v>4514.9</v>
      </c>
      <c r="Z22" s="33">
        <f>Y22/X22*100</f>
        <v>100.07979961430186</v>
      </c>
      <c r="AA22" s="37">
        <f>AA23+AA24</f>
        <v>4155</v>
      </c>
      <c r="AB22" s="37">
        <f>AB23+AB24</f>
        <v>4155</v>
      </c>
      <c r="AC22" s="37">
        <f>AB22/AA22*100</f>
        <v>100</v>
      </c>
      <c r="AD22" s="33">
        <f>AD23+AD24</f>
        <v>2631</v>
      </c>
      <c r="AE22" s="33">
        <f>AE23+AE24</f>
        <v>2631</v>
      </c>
      <c r="AF22" s="33">
        <f>AE22/AD22*100</f>
        <v>100</v>
      </c>
      <c r="AG22" s="33">
        <f>AG23+AG24</f>
        <v>3525.1000000000004</v>
      </c>
      <c r="AH22" s="33">
        <f>AH23+AH24</f>
        <v>3488.5</v>
      </c>
      <c r="AI22" s="33">
        <f aca="true" t="shared" si="5" ref="AI22:AI27">AH22/AG22*100</f>
        <v>98.96173158208276</v>
      </c>
      <c r="AJ22" s="33">
        <f>AJ23+AJ24</f>
        <v>4010</v>
      </c>
      <c r="AK22" s="33">
        <f>AK23+AK24</f>
        <v>0</v>
      </c>
      <c r="AL22" s="33">
        <f aca="true" t="shared" si="6" ref="AL22:AL27">AK22/AJ22*100</f>
        <v>0</v>
      </c>
      <c r="AM22" s="33">
        <f>AM23+AM24</f>
        <v>3312</v>
      </c>
      <c r="AN22" s="33">
        <f>AN23+AN24</f>
        <v>0</v>
      </c>
      <c r="AO22" s="33">
        <f aca="true" t="shared" si="7" ref="AO22:AO27">AN22/AM22*100</f>
        <v>0</v>
      </c>
      <c r="AP22" s="33">
        <f>AP23+AP24</f>
        <v>6250.900000000001</v>
      </c>
      <c r="AQ22" s="33">
        <f>AQ23+AQ24</f>
        <v>0</v>
      </c>
      <c r="AR22" s="33">
        <f aca="true" t="shared" si="8" ref="AR22:AR27">AQ22/AP22*100</f>
        <v>0</v>
      </c>
      <c r="AS22" s="59" t="s">
        <v>112</v>
      </c>
      <c r="AT22" s="69"/>
    </row>
    <row r="23" spans="1:46" s="2" customFormat="1" ht="25.5">
      <c r="A23" s="62"/>
      <c r="B23" s="64"/>
      <c r="C23" s="67"/>
      <c r="D23" s="84"/>
      <c r="E23" s="4" t="s">
        <v>33</v>
      </c>
      <c r="F23" s="32">
        <f>I23+L23+O23+R23+U23+X23+AA23+AD23+AG23+AJ23+AM23+AP23</f>
        <v>1904.5</v>
      </c>
      <c r="G23" s="32">
        <f>J23+M23+P23+S23+V23+Y23+AB23+AE23+AH23+AK23+AN23+AQ23</f>
        <v>1401.2</v>
      </c>
      <c r="H23" s="32">
        <f t="shared" si="1"/>
        <v>73.57311630349173</v>
      </c>
      <c r="I23" s="33">
        <v>0</v>
      </c>
      <c r="J23" s="33">
        <v>0</v>
      </c>
      <c r="K23" s="33">
        <v>0</v>
      </c>
      <c r="L23" s="33">
        <v>73.1</v>
      </c>
      <c r="M23" s="33">
        <v>57</v>
      </c>
      <c r="N23" s="33">
        <f t="shared" si="2"/>
        <v>77.97537619699042</v>
      </c>
      <c r="O23" s="33">
        <v>73.1</v>
      </c>
      <c r="P23" s="33">
        <v>89.2</v>
      </c>
      <c r="Q23" s="33">
        <f>P23/O23*100</f>
        <v>122.02462380300958</v>
      </c>
      <c r="R23" s="33">
        <v>73.1</v>
      </c>
      <c r="S23" s="33">
        <v>73.1</v>
      </c>
      <c r="T23" s="33">
        <f t="shared" si="3"/>
        <v>100</v>
      </c>
      <c r="U23" s="33">
        <v>73.1</v>
      </c>
      <c r="V23" s="33">
        <v>73.1</v>
      </c>
      <c r="W23" s="33">
        <f t="shared" si="4"/>
        <v>100</v>
      </c>
      <c r="X23" s="37">
        <f>73.1+153.3</f>
        <v>226.4</v>
      </c>
      <c r="Y23" s="33">
        <v>226.4</v>
      </c>
      <c r="Z23" s="33">
        <f>Y23/X23*100</f>
        <v>100</v>
      </c>
      <c r="AA23" s="37">
        <v>73.1</v>
      </c>
      <c r="AB23" s="37">
        <v>73.1</v>
      </c>
      <c r="AC23" s="37">
        <f>AB23/AA23*100</f>
        <v>100</v>
      </c>
      <c r="AD23" s="33">
        <v>73.1</v>
      </c>
      <c r="AE23" s="33">
        <v>73.1</v>
      </c>
      <c r="AF23" s="33">
        <f>AE23/AD23*100</f>
        <v>100</v>
      </c>
      <c r="AG23" s="33">
        <f>73.1+663.1</f>
        <v>736.2</v>
      </c>
      <c r="AH23" s="33">
        <f>73.1+663.1</f>
        <v>736.2</v>
      </c>
      <c r="AI23" s="33">
        <f t="shared" si="5"/>
        <v>100</v>
      </c>
      <c r="AJ23" s="33">
        <v>73.1</v>
      </c>
      <c r="AK23" s="33"/>
      <c r="AL23" s="33">
        <f t="shared" si="6"/>
        <v>0</v>
      </c>
      <c r="AM23" s="33">
        <v>73.1</v>
      </c>
      <c r="AN23" s="33"/>
      <c r="AO23" s="33">
        <f t="shared" si="7"/>
        <v>0</v>
      </c>
      <c r="AP23" s="33">
        <f>146.1+211</f>
        <v>357.1</v>
      </c>
      <c r="AQ23" s="33">
        <v>0</v>
      </c>
      <c r="AR23" s="33">
        <f t="shared" si="8"/>
        <v>0</v>
      </c>
      <c r="AS23" s="60"/>
      <c r="AT23" s="70"/>
    </row>
    <row r="24" spans="1:46" s="2" customFormat="1" ht="38.25">
      <c r="A24" s="62"/>
      <c r="B24" s="65"/>
      <c r="C24" s="68"/>
      <c r="D24" s="85"/>
      <c r="E24" s="4" t="s">
        <v>34</v>
      </c>
      <c r="F24" s="32">
        <f>I24+L24+O24+R24+U24+X24+AA24+AD24+AG24+AJ24+AM24+AP24</f>
        <v>45490.80000000001</v>
      </c>
      <c r="G24" s="32">
        <f>J24+M24+P24+S24+V24+Y24+AB24+AE24+AH24+AK24+AN24+AQ24</f>
        <v>32384.600000000002</v>
      </c>
      <c r="H24" s="32">
        <f t="shared" si="1"/>
        <v>71.18933938290817</v>
      </c>
      <c r="I24" s="33">
        <v>1804</v>
      </c>
      <c r="J24" s="33">
        <v>1865.1</v>
      </c>
      <c r="K24" s="33">
        <f>J24/I24*100</f>
        <v>103.3869179600887</v>
      </c>
      <c r="L24" s="33">
        <v>3648.9</v>
      </c>
      <c r="M24" s="33">
        <v>3542.8</v>
      </c>
      <c r="N24" s="33">
        <f t="shared" si="2"/>
        <v>97.09227438406096</v>
      </c>
      <c r="O24" s="33">
        <v>3320.9</v>
      </c>
      <c r="P24" s="33">
        <v>3365.9</v>
      </c>
      <c r="Q24" s="33">
        <f>P24/O24*100</f>
        <v>101.3550543527357</v>
      </c>
      <c r="R24" s="33">
        <v>4299.9</v>
      </c>
      <c r="S24" s="33">
        <v>4299.9</v>
      </c>
      <c r="T24" s="33">
        <f t="shared" si="3"/>
        <v>100</v>
      </c>
      <c r="U24" s="33">
        <v>5633.9</v>
      </c>
      <c r="V24" s="33">
        <v>5630.3</v>
      </c>
      <c r="W24" s="33">
        <f t="shared" si="4"/>
        <v>99.93610110225599</v>
      </c>
      <c r="X24" s="33">
        <v>4284.9</v>
      </c>
      <c r="Y24" s="33">
        <v>4288.5</v>
      </c>
      <c r="Z24" s="33">
        <f>Y24/X24*100</f>
        <v>100.08401596303298</v>
      </c>
      <c r="AA24" s="37">
        <v>4081.9</v>
      </c>
      <c r="AB24" s="37">
        <v>4081.9</v>
      </c>
      <c r="AC24" s="37">
        <f>AB24/AA24*100</f>
        <v>100</v>
      </c>
      <c r="AD24" s="33">
        <v>2557.9</v>
      </c>
      <c r="AE24" s="33">
        <v>2557.9</v>
      </c>
      <c r="AF24" s="33">
        <f>AE24/AD24*100</f>
        <v>100</v>
      </c>
      <c r="AG24" s="33">
        <v>2788.9</v>
      </c>
      <c r="AH24" s="33">
        <v>2752.3</v>
      </c>
      <c r="AI24" s="33">
        <f t="shared" si="5"/>
        <v>98.68765463085805</v>
      </c>
      <c r="AJ24" s="33">
        <v>3936.9</v>
      </c>
      <c r="AK24" s="33"/>
      <c r="AL24" s="33">
        <f t="shared" si="6"/>
        <v>0</v>
      </c>
      <c r="AM24" s="33">
        <v>3238.9</v>
      </c>
      <c r="AN24" s="33"/>
      <c r="AO24" s="33">
        <f t="shared" si="7"/>
        <v>0</v>
      </c>
      <c r="AP24" s="33">
        <f>5750.4+11.1+132.3</f>
        <v>5893.8</v>
      </c>
      <c r="AQ24" s="33"/>
      <c r="AR24" s="33">
        <f t="shared" si="8"/>
        <v>0</v>
      </c>
      <c r="AS24" s="61"/>
      <c r="AT24" s="71"/>
    </row>
    <row r="25" spans="1:46" s="2" customFormat="1" ht="19.5" customHeight="1">
      <c r="A25" s="62" t="s">
        <v>76</v>
      </c>
      <c r="B25" s="63" t="s">
        <v>46</v>
      </c>
      <c r="C25" s="66" t="s">
        <v>41</v>
      </c>
      <c r="D25" s="83"/>
      <c r="E25" s="5" t="s">
        <v>32</v>
      </c>
      <c r="F25" s="32">
        <f>F26+F27</f>
        <v>60785.9</v>
      </c>
      <c r="G25" s="32">
        <f>G26+G27</f>
        <v>43173.4</v>
      </c>
      <c r="H25" s="32">
        <f t="shared" si="1"/>
        <v>71.02535291901576</v>
      </c>
      <c r="I25" s="33">
        <f>I26+I27</f>
        <v>1179.7</v>
      </c>
      <c r="J25" s="33">
        <f>J26+J27</f>
        <v>1179.7</v>
      </c>
      <c r="K25" s="33">
        <f>J25/I25*100</f>
        <v>100</v>
      </c>
      <c r="L25" s="33">
        <f>L26+L27</f>
        <v>4978</v>
      </c>
      <c r="M25" s="33">
        <f>M26+M27</f>
        <v>4978</v>
      </c>
      <c r="N25" s="33">
        <f t="shared" si="2"/>
        <v>100</v>
      </c>
      <c r="O25" s="33">
        <f>O26+O27</f>
        <v>5140</v>
      </c>
      <c r="P25" s="33">
        <f>P26+P27</f>
        <v>5140</v>
      </c>
      <c r="Q25" s="33">
        <f>P25/O25*100</f>
        <v>100</v>
      </c>
      <c r="R25" s="33">
        <f>R26+R27</f>
        <v>5378.5</v>
      </c>
      <c r="S25" s="33">
        <f>S26+S27</f>
        <v>5378.5</v>
      </c>
      <c r="T25" s="33">
        <f t="shared" si="3"/>
        <v>100</v>
      </c>
      <c r="U25" s="33">
        <f>U26+U27</f>
        <v>8237.3</v>
      </c>
      <c r="V25" s="33">
        <f>V26+V27</f>
        <v>8237.3</v>
      </c>
      <c r="W25" s="33">
        <f t="shared" si="4"/>
        <v>100</v>
      </c>
      <c r="X25" s="33">
        <f>X26+X27</f>
        <v>7488</v>
      </c>
      <c r="Y25" s="33">
        <f>Y26+Y27</f>
        <v>7488</v>
      </c>
      <c r="Z25" s="33">
        <f>Y25/X25*100</f>
        <v>100</v>
      </c>
      <c r="AA25" s="37">
        <f>AA26+AA27</f>
        <v>5955</v>
      </c>
      <c r="AB25" s="37">
        <f>AB26+AB27</f>
        <v>5955</v>
      </c>
      <c r="AC25" s="37">
        <f>AB25/AA25*100</f>
        <v>100</v>
      </c>
      <c r="AD25" s="33">
        <f>AD26+AD27</f>
        <v>1005.6</v>
      </c>
      <c r="AE25" s="33">
        <f>AE26+AE27</f>
        <v>1005.6</v>
      </c>
      <c r="AF25" s="33">
        <f>AE25/AD25*100</f>
        <v>100</v>
      </c>
      <c r="AG25" s="33">
        <f>AG26+AG27</f>
        <v>3811.3</v>
      </c>
      <c r="AH25" s="33">
        <f>AH26+AH27</f>
        <v>3811.3</v>
      </c>
      <c r="AI25" s="33">
        <f t="shared" si="5"/>
        <v>100</v>
      </c>
      <c r="AJ25" s="33">
        <f>AJ26+AJ27</f>
        <v>4576</v>
      </c>
      <c r="AK25" s="33">
        <f>AK26+AK27</f>
        <v>0</v>
      </c>
      <c r="AL25" s="33">
        <f t="shared" si="6"/>
        <v>0</v>
      </c>
      <c r="AM25" s="33">
        <f>AM26+AM27</f>
        <v>4233</v>
      </c>
      <c r="AN25" s="33">
        <f>AN26+AN27</f>
        <v>0</v>
      </c>
      <c r="AO25" s="33">
        <f t="shared" si="7"/>
        <v>0</v>
      </c>
      <c r="AP25" s="33">
        <f>AP26+AP27</f>
        <v>8803.5</v>
      </c>
      <c r="AQ25" s="33">
        <f>AQ26+AQ27</f>
        <v>0</v>
      </c>
      <c r="AR25" s="33">
        <f t="shared" si="8"/>
        <v>0</v>
      </c>
      <c r="AS25" s="59" t="s">
        <v>112</v>
      </c>
      <c r="AT25" s="69"/>
    </row>
    <row r="26" spans="1:46" s="2" customFormat="1" ht="25.5">
      <c r="A26" s="62"/>
      <c r="B26" s="64"/>
      <c r="C26" s="67"/>
      <c r="D26" s="84"/>
      <c r="E26" s="4" t="s">
        <v>33</v>
      </c>
      <c r="F26" s="32">
        <f>I26+L26+O26+R26+U26+X26+AA26+AD26+AG26+AJ26+AM26+AP26</f>
        <v>1750.6000000000001</v>
      </c>
      <c r="G26" s="32">
        <f>J26+M26+P26+S26+V26+Y26+AB26+AE26+AH26+AK26+AN26+AQ26</f>
        <v>1095</v>
      </c>
      <c r="H26" s="32">
        <f t="shared" si="1"/>
        <v>62.54998286301839</v>
      </c>
      <c r="I26" s="33"/>
      <c r="J26" s="33"/>
      <c r="K26" s="33"/>
      <c r="L26" s="33">
        <v>130.2</v>
      </c>
      <c r="M26" s="33">
        <v>0</v>
      </c>
      <c r="N26" s="33">
        <f t="shared" si="2"/>
        <v>0</v>
      </c>
      <c r="O26" s="33">
        <v>0</v>
      </c>
      <c r="P26" s="33">
        <v>130.2</v>
      </c>
      <c r="Q26" s="33">
        <v>0</v>
      </c>
      <c r="R26" s="33">
        <v>234.2</v>
      </c>
      <c r="S26" s="33">
        <v>234.2</v>
      </c>
      <c r="T26" s="33">
        <f t="shared" si="3"/>
        <v>100</v>
      </c>
      <c r="U26" s="33">
        <v>126.3</v>
      </c>
      <c r="V26" s="33">
        <v>126.3</v>
      </c>
      <c r="W26" s="33">
        <f t="shared" si="4"/>
        <v>100</v>
      </c>
      <c r="X26" s="33"/>
      <c r="Y26" s="33"/>
      <c r="Z26" s="33">
        <v>0</v>
      </c>
      <c r="AA26" s="37"/>
      <c r="AB26" s="37"/>
      <c r="AC26" s="37">
        <v>0</v>
      </c>
      <c r="AD26" s="33">
        <v>0</v>
      </c>
      <c r="AE26" s="33"/>
      <c r="AF26" s="33">
        <v>0</v>
      </c>
      <c r="AG26" s="33">
        <f>104.3+500</f>
        <v>604.3</v>
      </c>
      <c r="AH26" s="33">
        <f>104.3+500</f>
        <v>604.3</v>
      </c>
      <c r="AI26" s="33">
        <f t="shared" si="5"/>
        <v>100</v>
      </c>
      <c r="AJ26" s="33">
        <v>130.2</v>
      </c>
      <c r="AK26" s="33"/>
      <c r="AL26" s="33">
        <f t="shared" si="6"/>
        <v>0</v>
      </c>
      <c r="AM26" s="33">
        <v>130.2</v>
      </c>
      <c r="AN26" s="33"/>
      <c r="AO26" s="33">
        <f t="shared" si="7"/>
        <v>0</v>
      </c>
      <c r="AP26" s="33">
        <f>130.2+265</f>
        <v>395.2</v>
      </c>
      <c r="AQ26" s="33">
        <v>0</v>
      </c>
      <c r="AR26" s="33">
        <f t="shared" si="8"/>
        <v>0</v>
      </c>
      <c r="AS26" s="60"/>
      <c r="AT26" s="70"/>
    </row>
    <row r="27" spans="1:46" s="2" customFormat="1" ht="38.25">
      <c r="A27" s="62"/>
      <c r="B27" s="65"/>
      <c r="C27" s="68"/>
      <c r="D27" s="85"/>
      <c r="E27" s="4" t="s">
        <v>34</v>
      </c>
      <c r="F27" s="32">
        <f>I27+L27+O27+R27+U27+X27+AA27+AD27+AG27+AJ27+AM27+AP27</f>
        <v>59035.3</v>
      </c>
      <c r="G27" s="32">
        <f>J27+M27+P27+S27+V27+Y27+AB27+AE27+AH27+AK27+AN27+AQ27</f>
        <v>42078.4</v>
      </c>
      <c r="H27" s="32">
        <f t="shared" si="1"/>
        <v>71.2766768357237</v>
      </c>
      <c r="I27" s="33">
        <v>1179.7</v>
      </c>
      <c r="J27" s="33">
        <v>1179.7</v>
      </c>
      <c r="K27" s="33">
        <f>J27/I27*100</f>
        <v>100</v>
      </c>
      <c r="L27" s="33">
        <v>4847.8</v>
      </c>
      <c r="M27" s="33">
        <v>4978</v>
      </c>
      <c r="N27" s="33">
        <f t="shared" si="2"/>
        <v>102.68575436280373</v>
      </c>
      <c r="O27" s="33">
        <v>5140</v>
      </c>
      <c r="P27" s="33">
        <v>5009.8</v>
      </c>
      <c r="Q27" s="33">
        <f>P27/O27*100</f>
        <v>97.46692607003892</v>
      </c>
      <c r="R27" s="33">
        <v>5144.3</v>
      </c>
      <c r="S27" s="33">
        <v>5144.3</v>
      </c>
      <c r="T27" s="33">
        <f t="shared" si="3"/>
        <v>100</v>
      </c>
      <c r="U27" s="33">
        <v>8111</v>
      </c>
      <c r="V27" s="33">
        <v>8111</v>
      </c>
      <c r="W27" s="33">
        <f t="shared" si="4"/>
        <v>100</v>
      </c>
      <c r="X27" s="33">
        <f>7010+478</f>
        <v>7488</v>
      </c>
      <c r="Y27" s="33">
        <v>7488</v>
      </c>
      <c r="Z27" s="33">
        <f>Y27/X27*100</f>
        <v>100</v>
      </c>
      <c r="AA27" s="37">
        <v>5955</v>
      </c>
      <c r="AB27" s="37">
        <v>5955</v>
      </c>
      <c r="AC27" s="37">
        <f>AB27/AA27*100</f>
        <v>100</v>
      </c>
      <c r="AD27" s="33">
        <v>1005.6</v>
      </c>
      <c r="AE27" s="33">
        <v>1005.6</v>
      </c>
      <c r="AF27" s="33">
        <f>AE27/AD27*100</f>
        <v>100</v>
      </c>
      <c r="AG27" s="33">
        <f>2958.7+1615.3-1367</f>
        <v>3207</v>
      </c>
      <c r="AH27" s="33">
        <v>3207</v>
      </c>
      <c r="AI27" s="33">
        <f t="shared" si="5"/>
        <v>100</v>
      </c>
      <c r="AJ27" s="33">
        <v>4445.8</v>
      </c>
      <c r="AK27" s="33"/>
      <c r="AL27" s="33">
        <f t="shared" si="6"/>
        <v>0</v>
      </c>
      <c r="AM27" s="33">
        <v>4102.8</v>
      </c>
      <c r="AN27" s="33"/>
      <c r="AO27" s="33">
        <f t="shared" si="7"/>
        <v>0</v>
      </c>
      <c r="AP27" s="33">
        <f>6847.4+13.9+180+1367</f>
        <v>8408.3</v>
      </c>
      <c r="AQ27" s="33"/>
      <c r="AR27" s="33">
        <f t="shared" si="8"/>
        <v>0</v>
      </c>
      <c r="AS27" s="61"/>
      <c r="AT27" s="71"/>
    </row>
    <row r="28" spans="1:46" s="2" customFormat="1" ht="78" customHeight="1" hidden="1">
      <c r="A28" s="47" t="s">
        <v>77</v>
      </c>
      <c r="B28" s="7" t="s">
        <v>47</v>
      </c>
      <c r="C28" s="46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6"/>
      <c r="AT28" s="25"/>
    </row>
    <row r="29" spans="1:46" s="2" customFormat="1" ht="92.25" customHeight="1" hidden="1">
      <c r="A29" s="47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6"/>
      <c r="AT29" s="25"/>
    </row>
    <row r="30" spans="1:46" s="2" customFormat="1" ht="138.75" customHeight="1">
      <c r="A30" s="56" t="s">
        <v>77</v>
      </c>
      <c r="B30" s="7" t="s">
        <v>47</v>
      </c>
      <c r="C30" s="57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6" t="s">
        <v>110</v>
      </c>
      <c r="AT30" s="58"/>
    </row>
    <row r="31" spans="1:46" s="2" customFormat="1" ht="138.75" customHeight="1">
      <c r="A31" s="56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6" t="s">
        <v>109</v>
      </c>
      <c r="AT31" s="58"/>
    </row>
    <row r="32" spans="1:46" s="2" customFormat="1" ht="19.5" customHeight="1">
      <c r="A32" s="62" t="s">
        <v>107</v>
      </c>
      <c r="B32" s="63" t="s">
        <v>50</v>
      </c>
      <c r="C32" s="66" t="s">
        <v>51</v>
      </c>
      <c r="D32" s="83"/>
      <c r="E32" s="5" t="s">
        <v>32</v>
      </c>
      <c r="F32" s="54">
        <f>F33+F34</f>
        <v>15000</v>
      </c>
      <c r="G32" s="54">
        <f>G33+G34</f>
        <v>10</v>
      </c>
      <c r="H32" s="54">
        <f t="shared" si="1"/>
        <v>0.06666666666666667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10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10</v>
      </c>
      <c r="AH32" s="33">
        <f>AH33+AH34</f>
        <v>0</v>
      </c>
      <c r="AI32" s="33">
        <f>AH32/AG32*100</f>
        <v>0</v>
      </c>
      <c r="AJ32" s="33">
        <f>AJ33+AJ34</f>
        <v>6000</v>
      </c>
      <c r="AK32" s="33">
        <f>AK33+AK34</f>
        <v>0</v>
      </c>
      <c r="AL32" s="33">
        <f>AK32/AJ32*100</f>
        <v>0</v>
      </c>
      <c r="AM32" s="33">
        <f>AM33+AM34</f>
        <v>6000</v>
      </c>
      <c r="AN32" s="33">
        <f>AN33+AN34</f>
        <v>0</v>
      </c>
      <c r="AO32" s="33">
        <f>AN32/AM32*100</f>
        <v>0</v>
      </c>
      <c r="AP32" s="33">
        <f>AP33+AP34</f>
        <v>2990</v>
      </c>
      <c r="AQ32" s="33">
        <f>AQ33+AQ34</f>
        <v>0</v>
      </c>
      <c r="AR32" s="33">
        <f>AQ32/AP32*100</f>
        <v>0</v>
      </c>
      <c r="AS32" s="59" t="s">
        <v>104</v>
      </c>
      <c r="AT32" s="69"/>
    </row>
    <row r="33" spans="1:46" s="2" customFormat="1" ht="25.5">
      <c r="A33" s="62"/>
      <c r="B33" s="64"/>
      <c r="C33" s="67"/>
      <c r="D33" s="84"/>
      <c r="E33" s="4" t="s">
        <v>33</v>
      </c>
      <c r="F33" s="54">
        <f>I33+L33+O33+R33+U33+X33+AA33+AD33+AG33+AJ33+AM33+AP33</f>
        <v>0</v>
      </c>
      <c r="G33" s="54">
        <f>J33+M33+P33+S33+V33+Y33+AB33+AE33+AH33+AK33+AN33+AQ33</f>
        <v>0</v>
      </c>
      <c r="H33" s="54">
        <v>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60"/>
      <c r="AT33" s="70"/>
    </row>
    <row r="34" spans="1:46" s="2" customFormat="1" ht="102" customHeight="1">
      <c r="A34" s="62"/>
      <c r="B34" s="65"/>
      <c r="C34" s="68"/>
      <c r="D34" s="85"/>
      <c r="E34" s="4" t="s">
        <v>34</v>
      </c>
      <c r="F34" s="32">
        <f>I34+L34+O34+R34+U34+X34+AA34+AD34+AG34+AJ34+AM34+AP34</f>
        <v>15000</v>
      </c>
      <c r="G34" s="54">
        <f>J34+M34+P34+S34+V34+Y34+AB34+AE34+AH34+AK34+AN34+AQ34</f>
        <v>10</v>
      </c>
      <c r="H34" s="54">
        <f t="shared" si="1"/>
        <v>0.06666666666666667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>
        <v>10</v>
      </c>
      <c r="AC34" s="37"/>
      <c r="AD34" s="33"/>
      <c r="AE34" s="33"/>
      <c r="AF34" s="33"/>
      <c r="AG34" s="33">
        <f>2500-2490</f>
        <v>10</v>
      </c>
      <c r="AH34" s="33">
        <v>0</v>
      </c>
      <c r="AI34" s="33">
        <f>AH34/AG34*100</f>
        <v>0</v>
      </c>
      <c r="AJ34" s="33">
        <v>6000</v>
      </c>
      <c r="AK34" s="33">
        <v>0</v>
      </c>
      <c r="AL34" s="33">
        <f>AK34/AJ34*100</f>
        <v>0</v>
      </c>
      <c r="AM34" s="33">
        <v>6000</v>
      </c>
      <c r="AN34" s="33">
        <v>0</v>
      </c>
      <c r="AO34" s="33">
        <f>AN34/AM34*100</f>
        <v>0</v>
      </c>
      <c r="AP34" s="33">
        <f>5500-2510</f>
        <v>2990</v>
      </c>
      <c r="AQ34" s="33">
        <v>0</v>
      </c>
      <c r="AR34" s="33">
        <f>AQ34/AP34*100</f>
        <v>0</v>
      </c>
      <c r="AS34" s="61"/>
      <c r="AT34" s="71"/>
    </row>
    <row r="35" spans="1:46" s="2" customFormat="1" ht="15.75">
      <c r="A35" s="62" t="s">
        <v>108</v>
      </c>
      <c r="B35" s="63" t="s">
        <v>95</v>
      </c>
      <c r="C35" s="66" t="s">
        <v>51</v>
      </c>
      <c r="D35" s="55"/>
      <c r="E35" s="5" t="s">
        <v>32</v>
      </c>
      <c r="F35" s="54">
        <f>F36+F37</f>
        <v>526.7</v>
      </c>
      <c r="G35" s="54">
        <f>G36+G37</f>
        <v>0</v>
      </c>
      <c r="H35" s="54">
        <f>G35/F35*100</f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59" t="s">
        <v>105</v>
      </c>
      <c r="AT35" s="53"/>
    </row>
    <row r="36" spans="1:46" s="2" customFormat="1" ht="25.5">
      <c r="A36" s="62"/>
      <c r="B36" s="64"/>
      <c r="C36" s="67"/>
      <c r="D36" s="55"/>
      <c r="E36" s="4" t="s">
        <v>33</v>
      </c>
      <c r="F36" s="54">
        <f>I36+L36+O36+R36+U36+X36+AA36+AD36+AG36+AJ36+AM36+AP36</f>
        <v>0</v>
      </c>
      <c r="G36" s="54">
        <f>J36+M36+P36+S36+V36+Y36+AB36+AE36+AH36+AK36+AN36+AQ36</f>
        <v>0</v>
      </c>
      <c r="H36" s="54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60"/>
      <c r="AT36" s="53"/>
    </row>
    <row r="37" spans="1:46" s="2" customFormat="1" ht="38.25">
      <c r="A37" s="62"/>
      <c r="B37" s="65"/>
      <c r="C37" s="68"/>
      <c r="D37" s="55"/>
      <c r="E37" s="4" t="s">
        <v>34</v>
      </c>
      <c r="F37" s="32">
        <f>I37+L37+O37+R37+U37+X37+AA37+AD37+AG37+AJ37+AM37+AP37</f>
        <v>526.7</v>
      </c>
      <c r="G37" s="54">
        <f>J37+M37+P37+S37+V37+Y37+AB37+AE37+AH37+AK37+AN37+AQ37</f>
        <v>0</v>
      </c>
      <c r="H37" s="54">
        <f>G37/F37*100</f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>
        <v>526.7</v>
      </c>
      <c r="AQ37" s="33"/>
      <c r="AR37" s="33"/>
      <c r="AS37" s="61"/>
      <c r="AT37" s="53"/>
    </row>
    <row r="38" spans="1:46" s="2" customFormat="1" ht="21.75" customHeight="1">
      <c r="A38" s="45">
        <v>2</v>
      </c>
      <c r="B38" s="29" t="s">
        <v>92</v>
      </c>
      <c r="C38" s="101" t="s">
        <v>87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3"/>
      <c r="AT38" s="25"/>
    </row>
    <row r="39" spans="1:46" s="2" customFormat="1" ht="21.75" customHeight="1">
      <c r="A39" s="45" t="s">
        <v>79</v>
      </c>
      <c r="B39" s="29" t="s">
        <v>93</v>
      </c>
      <c r="C39" s="104" t="s">
        <v>88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6"/>
      <c r="AT39" s="25"/>
    </row>
    <row r="40" spans="1:48" s="2" customFormat="1" ht="31.5">
      <c r="A40" s="45" t="s">
        <v>80</v>
      </c>
      <c r="B40" s="8" t="s">
        <v>59</v>
      </c>
      <c r="C40" s="46"/>
      <c r="D40" s="44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50"/>
      <c r="AT40" s="25"/>
      <c r="AU40" s="9"/>
      <c r="AV40" s="9"/>
    </row>
    <row r="41" spans="1:48" s="2" customFormat="1" ht="23.25" customHeight="1">
      <c r="A41" s="89" t="s">
        <v>81</v>
      </c>
      <c r="B41" s="63" t="s">
        <v>65</v>
      </c>
      <c r="C41" s="66" t="s">
        <v>60</v>
      </c>
      <c r="D41" s="83"/>
      <c r="E41" s="90" t="s">
        <v>39</v>
      </c>
      <c r="F41" s="107">
        <v>0</v>
      </c>
      <c r="G41" s="107">
        <v>0</v>
      </c>
      <c r="H41" s="107">
        <v>0</v>
      </c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3" t="s">
        <v>101</v>
      </c>
      <c r="AT41" s="96"/>
      <c r="AU41" s="97"/>
      <c r="AV41" s="9"/>
    </row>
    <row r="42" spans="1:48" s="2" customFormat="1" ht="23.25" customHeight="1">
      <c r="A42" s="89"/>
      <c r="B42" s="64"/>
      <c r="C42" s="67"/>
      <c r="D42" s="84"/>
      <c r="E42" s="91"/>
      <c r="F42" s="108"/>
      <c r="G42" s="108"/>
      <c r="H42" s="108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4"/>
      <c r="AT42" s="96"/>
      <c r="AU42" s="97"/>
      <c r="AV42" s="9"/>
    </row>
    <row r="43" spans="1:48" s="2" customFormat="1" ht="71.25" customHeight="1">
      <c r="A43" s="89"/>
      <c r="B43" s="65"/>
      <c r="C43" s="68"/>
      <c r="D43" s="85"/>
      <c r="E43" s="92"/>
      <c r="F43" s="109"/>
      <c r="G43" s="109"/>
      <c r="H43" s="109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95"/>
      <c r="AT43" s="96"/>
      <c r="AU43" s="97"/>
      <c r="AV43" s="9"/>
    </row>
    <row r="44" spans="1:48" s="2" customFormat="1" ht="37.5" customHeight="1">
      <c r="A44" s="89" t="s">
        <v>82</v>
      </c>
      <c r="B44" s="63" t="s">
        <v>66</v>
      </c>
      <c r="C44" s="66" t="s">
        <v>61</v>
      </c>
      <c r="D44" s="83"/>
      <c r="E44" s="90" t="s">
        <v>39</v>
      </c>
      <c r="F44" s="86">
        <v>0</v>
      </c>
      <c r="G44" s="86">
        <v>0</v>
      </c>
      <c r="H44" s="86"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5" t="s">
        <v>102</v>
      </c>
      <c r="AT44" s="78"/>
      <c r="AU44" s="79"/>
      <c r="AV44" s="9"/>
    </row>
    <row r="45" spans="1:48" s="2" customFormat="1" ht="37.5" customHeight="1">
      <c r="A45" s="89"/>
      <c r="B45" s="64"/>
      <c r="C45" s="67"/>
      <c r="D45" s="84"/>
      <c r="E45" s="91"/>
      <c r="F45" s="87"/>
      <c r="G45" s="87"/>
      <c r="H45" s="8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6"/>
      <c r="AT45" s="78"/>
      <c r="AU45" s="79"/>
      <c r="AV45" s="9"/>
    </row>
    <row r="46" spans="1:48" s="2" customFormat="1" ht="37.5" customHeight="1">
      <c r="A46" s="89"/>
      <c r="B46" s="65"/>
      <c r="C46" s="68"/>
      <c r="D46" s="85"/>
      <c r="E46" s="92"/>
      <c r="F46" s="88"/>
      <c r="G46" s="88"/>
      <c r="H46" s="88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7"/>
      <c r="AT46" s="78"/>
      <c r="AU46" s="79"/>
      <c r="AV46" s="9"/>
    </row>
    <row r="47" spans="1:48" s="2" customFormat="1" ht="25.5" customHeight="1">
      <c r="A47" s="89" t="s">
        <v>83</v>
      </c>
      <c r="B47" s="63" t="s">
        <v>67</v>
      </c>
      <c r="C47" s="66" t="s">
        <v>62</v>
      </c>
      <c r="D47" s="83"/>
      <c r="E47" s="90" t="s">
        <v>39</v>
      </c>
      <c r="F47" s="86">
        <v>0</v>
      </c>
      <c r="G47" s="86">
        <v>0</v>
      </c>
      <c r="H47" s="86">
        <v>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5" t="s">
        <v>99</v>
      </c>
      <c r="AT47" s="78"/>
      <c r="AU47" s="79"/>
      <c r="AV47" s="9"/>
    </row>
    <row r="48" spans="1:48" s="2" customFormat="1" ht="25.5" customHeight="1">
      <c r="A48" s="89"/>
      <c r="B48" s="64"/>
      <c r="C48" s="67"/>
      <c r="D48" s="84"/>
      <c r="E48" s="91"/>
      <c r="F48" s="87"/>
      <c r="G48" s="87"/>
      <c r="H48" s="87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6"/>
      <c r="AT48" s="78"/>
      <c r="AU48" s="79"/>
      <c r="AV48" s="9"/>
    </row>
    <row r="49" spans="1:48" s="2" customFormat="1" ht="45" customHeight="1">
      <c r="A49" s="89"/>
      <c r="B49" s="65"/>
      <c r="C49" s="68"/>
      <c r="D49" s="85"/>
      <c r="E49" s="92"/>
      <c r="F49" s="88"/>
      <c r="G49" s="88"/>
      <c r="H49" s="88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7"/>
      <c r="AT49" s="78"/>
      <c r="AU49" s="79"/>
      <c r="AV49" s="9"/>
    </row>
    <row r="50" spans="1:48" s="2" customFormat="1" ht="15.75" customHeight="1">
      <c r="A50" s="89" t="s">
        <v>84</v>
      </c>
      <c r="B50" s="63" t="s">
        <v>68</v>
      </c>
      <c r="C50" s="66" t="s">
        <v>63</v>
      </c>
      <c r="D50" s="83"/>
      <c r="E50" s="90" t="s">
        <v>39</v>
      </c>
      <c r="F50" s="86">
        <v>0</v>
      </c>
      <c r="G50" s="86">
        <v>0</v>
      </c>
      <c r="H50" s="86">
        <v>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5" t="s">
        <v>100</v>
      </c>
      <c r="AT50" s="78"/>
      <c r="AU50" s="79"/>
      <c r="AV50" s="9"/>
    </row>
    <row r="51" spans="1:48" s="2" customFormat="1" ht="15" customHeight="1">
      <c r="A51" s="89"/>
      <c r="B51" s="64"/>
      <c r="C51" s="67"/>
      <c r="D51" s="84"/>
      <c r="E51" s="91"/>
      <c r="F51" s="87"/>
      <c r="G51" s="87"/>
      <c r="H51" s="8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6"/>
      <c r="AT51" s="78"/>
      <c r="AU51" s="79"/>
      <c r="AV51" s="9"/>
    </row>
    <row r="52" spans="1:48" s="2" customFormat="1" ht="61.5" customHeight="1">
      <c r="A52" s="89"/>
      <c r="B52" s="65"/>
      <c r="C52" s="68"/>
      <c r="D52" s="85"/>
      <c r="E52" s="92"/>
      <c r="F52" s="88"/>
      <c r="G52" s="88"/>
      <c r="H52" s="88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7"/>
      <c r="AT52" s="78"/>
      <c r="AU52" s="79"/>
      <c r="AV52" s="9"/>
    </row>
    <row r="53" spans="1:48" s="2" customFormat="1" ht="15.75" customHeight="1">
      <c r="A53" s="89" t="s">
        <v>85</v>
      </c>
      <c r="B53" s="63" t="s">
        <v>69</v>
      </c>
      <c r="C53" s="66" t="s">
        <v>64</v>
      </c>
      <c r="D53" s="83"/>
      <c r="E53" s="90" t="s">
        <v>39</v>
      </c>
      <c r="F53" s="86">
        <v>0</v>
      </c>
      <c r="G53" s="86">
        <v>0</v>
      </c>
      <c r="H53" s="86">
        <v>0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5" t="s">
        <v>106</v>
      </c>
      <c r="AT53" s="78"/>
      <c r="AU53" s="79"/>
      <c r="AV53" s="9"/>
    </row>
    <row r="54" spans="1:48" s="2" customFormat="1" ht="15" customHeight="1">
      <c r="A54" s="89"/>
      <c r="B54" s="64"/>
      <c r="C54" s="67"/>
      <c r="D54" s="84"/>
      <c r="E54" s="91"/>
      <c r="F54" s="87"/>
      <c r="G54" s="87"/>
      <c r="H54" s="87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6"/>
      <c r="AT54" s="78"/>
      <c r="AU54" s="79"/>
      <c r="AV54" s="9"/>
    </row>
    <row r="55" spans="1:48" s="2" customFormat="1" ht="178.5" customHeight="1">
      <c r="A55" s="89"/>
      <c r="B55" s="65"/>
      <c r="C55" s="68"/>
      <c r="D55" s="85"/>
      <c r="E55" s="92"/>
      <c r="F55" s="88"/>
      <c r="G55" s="88"/>
      <c r="H55" s="88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7"/>
      <c r="AT55" s="78"/>
      <c r="AU55" s="79"/>
      <c r="AV55" s="9"/>
    </row>
    <row r="56" spans="1:46" s="2" customFormat="1" ht="19.5" customHeight="1">
      <c r="A56" s="62"/>
      <c r="B56" s="80" t="s">
        <v>35</v>
      </c>
      <c r="C56" s="66"/>
      <c r="D56" s="83"/>
      <c r="E56" s="5" t="s">
        <v>32</v>
      </c>
      <c r="F56" s="32">
        <f>F57+F58</f>
        <v>124080.1</v>
      </c>
      <c r="G56" s="32">
        <f>G57+G58</f>
        <v>77308.1</v>
      </c>
      <c r="H56" s="54">
        <f>G56/F56*100</f>
        <v>62.304994918605</v>
      </c>
      <c r="I56" s="33">
        <f>I57+I58</f>
        <v>3005.7</v>
      </c>
      <c r="J56" s="33">
        <f>J57+J58</f>
        <v>3066.8</v>
      </c>
      <c r="K56" s="33">
        <f>J56/I56*100</f>
        <v>102.03280433842367</v>
      </c>
      <c r="L56" s="33">
        <f>L57+L58</f>
        <v>8810.199999999999</v>
      </c>
      <c r="M56" s="33">
        <f>M57+M58</f>
        <v>8688</v>
      </c>
      <c r="N56" s="33">
        <f>M56/L56*100</f>
        <v>98.61297132868721</v>
      </c>
      <c r="O56" s="33">
        <f>O57+O58</f>
        <v>8585.2</v>
      </c>
      <c r="P56" s="33">
        <f>P57+P58</f>
        <v>8646.3</v>
      </c>
      <c r="Q56" s="33">
        <f>P56/O56*100</f>
        <v>100.71168988491821</v>
      </c>
      <c r="R56" s="33">
        <f>R57+R58</f>
        <v>9822.699999999999</v>
      </c>
      <c r="S56" s="33">
        <f>S57+S58</f>
        <v>9822.699999999999</v>
      </c>
      <c r="T56" s="33">
        <f>S56/R56*100</f>
        <v>100</v>
      </c>
      <c r="U56" s="33">
        <f>U57+U58</f>
        <v>13968.699999999999</v>
      </c>
      <c r="V56" s="33">
        <f>V57+V58</f>
        <v>13965.1</v>
      </c>
      <c r="W56" s="33">
        <f>V56/U56*100</f>
        <v>99.97422809567105</v>
      </c>
      <c r="X56" s="33">
        <f>X57+X58</f>
        <v>12023.3</v>
      </c>
      <c r="Y56" s="33">
        <f>Y57+Y58</f>
        <v>12026.9</v>
      </c>
      <c r="Z56" s="33">
        <f>Y56/X56*100</f>
        <v>100.0299418628829</v>
      </c>
      <c r="AA56" s="33">
        <f>AA57+AA58</f>
        <v>10115.800000000001</v>
      </c>
      <c r="AB56" s="33">
        <f>AB57+AB58</f>
        <v>10125.800000000001</v>
      </c>
      <c r="AC56" s="33">
        <f>AB56/AA56*100</f>
        <v>100.09885525613397</v>
      </c>
      <c r="AD56" s="33">
        <f>AD57+AD58</f>
        <v>3638.7</v>
      </c>
      <c r="AE56" s="33">
        <f>AE57+AE58</f>
        <v>3638.7</v>
      </c>
      <c r="AF56" s="33">
        <f>AE56/AD56*100</f>
        <v>100</v>
      </c>
      <c r="AG56" s="33">
        <f>AG57+AG58</f>
        <v>7374.4</v>
      </c>
      <c r="AH56" s="33">
        <f>AH57+AH58</f>
        <v>7327.8</v>
      </c>
      <c r="AI56" s="33">
        <f>AH56/AG56*100</f>
        <v>99.36808418311999</v>
      </c>
      <c r="AJ56" s="33">
        <f>AJ57+AJ58</f>
        <v>14610.199999999999</v>
      </c>
      <c r="AK56" s="33">
        <f>AK57+AK58</f>
        <v>0</v>
      </c>
      <c r="AL56" s="33">
        <f>AK56/AJ56*100</f>
        <v>0</v>
      </c>
      <c r="AM56" s="33">
        <f>AM57+AM58</f>
        <v>13554.099999999999</v>
      </c>
      <c r="AN56" s="33">
        <f>AN57+AN58</f>
        <v>0</v>
      </c>
      <c r="AO56" s="33">
        <f>AN56/AM56*100</f>
        <v>0</v>
      </c>
      <c r="AP56" s="33">
        <f>AP57+AP58</f>
        <v>18571.1</v>
      </c>
      <c r="AQ56" s="33">
        <f>AQ57+AQ58</f>
        <v>0</v>
      </c>
      <c r="AR56" s="33">
        <f>AQ56/AP56*100</f>
        <v>0</v>
      </c>
      <c r="AS56" s="69"/>
      <c r="AT56" s="69"/>
    </row>
    <row r="57" spans="1:46" s="2" customFormat="1" ht="25.5">
      <c r="A57" s="62"/>
      <c r="B57" s="81"/>
      <c r="C57" s="67"/>
      <c r="D57" s="84"/>
      <c r="E57" s="4" t="s">
        <v>33</v>
      </c>
      <c r="F57" s="32">
        <f>I57+L57+O57+R57+U57+X57+AA57+AD57+AG57+AJ57+AM57+AP57</f>
        <v>3655.1000000000004</v>
      </c>
      <c r="G57" s="32">
        <f>J57+M57+P57+S57+V57+Y57+AB57+AE57+AH57+AK57+AN57+AQ57</f>
        <v>2496.2</v>
      </c>
      <c r="H57" s="54">
        <f>G57/F57*100</f>
        <v>68.293617137698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203.29999999999998</v>
      </c>
      <c r="M57" s="33">
        <f>M15+M18+M23+M26+M33</f>
        <v>57</v>
      </c>
      <c r="N57" s="33">
        <f>M57/L57*100</f>
        <v>28.037383177570096</v>
      </c>
      <c r="O57" s="33">
        <f>O15+O18+O23+O26+O33</f>
        <v>73.1</v>
      </c>
      <c r="P57" s="33">
        <f>P15+P18+P23+P26+P33</f>
        <v>219.39999999999998</v>
      </c>
      <c r="Q57" s="33">
        <f>P57/O57*100</f>
        <v>300.1367989056087</v>
      </c>
      <c r="R57" s="33">
        <f>R15+R18+R23+R26+R33</f>
        <v>307.29999999999995</v>
      </c>
      <c r="S57" s="33">
        <f>S15+S18+S23+S26+S33</f>
        <v>307.29999999999995</v>
      </c>
      <c r="T57" s="33">
        <f>S57/R57*100</f>
        <v>100</v>
      </c>
      <c r="U57" s="33">
        <f>U15+U18+U23+U26+U33</f>
        <v>199.39999999999998</v>
      </c>
      <c r="V57" s="33">
        <f>V15+V18+V23+V26+V33</f>
        <v>199.39999999999998</v>
      </c>
      <c r="W57" s="33">
        <f>V57/U57*100</f>
        <v>100</v>
      </c>
      <c r="X57" s="33">
        <f>X15+X18+X23+X26+X33</f>
        <v>226.4</v>
      </c>
      <c r="Y57" s="33">
        <f>Y15+Y18+Y23+Y26+Y33</f>
        <v>226.4</v>
      </c>
      <c r="Z57" s="33">
        <f>Y57/X57*100</f>
        <v>100</v>
      </c>
      <c r="AA57" s="33">
        <f>AA15+AA18+AA23+AA26+AA33</f>
        <v>73.1</v>
      </c>
      <c r="AB57" s="33">
        <f>AB15+AB18+AB23+AB26+AB33</f>
        <v>73.1</v>
      </c>
      <c r="AC57" s="33">
        <f>AB57/AA57*100</f>
        <v>100</v>
      </c>
      <c r="AD57" s="33">
        <f>AD15+AD18+AD23+AD26+AD33</f>
        <v>73.1</v>
      </c>
      <c r="AE57" s="33">
        <f>AE15+AE18+AE23+AE26+AE33</f>
        <v>73.1</v>
      </c>
      <c r="AF57" s="33">
        <f>AE57/AD57*100</f>
        <v>100</v>
      </c>
      <c r="AG57" s="33">
        <f>AG15+AG18+AG23+AG26+AG33</f>
        <v>1340.5</v>
      </c>
      <c r="AH57" s="33">
        <f>AH15+AH18+AH23+AH26+AH33</f>
        <v>1340.5</v>
      </c>
      <c r="AI57" s="33">
        <f>AH57/AG57*100</f>
        <v>100</v>
      </c>
      <c r="AJ57" s="33">
        <f>AJ15+AJ18+AJ23+AJ26+AJ33</f>
        <v>203.29999999999998</v>
      </c>
      <c r="AK57" s="33">
        <f>AK15+AK18+AK23+AK26+AK33</f>
        <v>0</v>
      </c>
      <c r="AL57" s="33">
        <f>AK57/AJ57*100</f>
        <v>0</v>
      </c>
      <c r="AM57" s="33">
        <f>AM15+AM18+AM23+AM26+AM33</f>
        <v>203.29999999999998</v>
      </c>
      <c r="AN57" s="33">
        <f>AN15+AN18+AN23+AN26+AN33</f>
        <v>0</v>
      </c>
      <c r="AO57" s="33">
        <f>AN57/AM57*100</f>
        <v>0</v>
      </c>
      <c r="AP57" s="33">
        <f>AP15+AP18+AP23+AP26+AP33</f>
        <v>752.3</v>
      </c>
      <c r="AQ57" s="33">
        <f>AQ15+AQ18+AQ23+AQ26+AQ33</f>
        <v>0</v>
      </c>
      <c r="AR57" s="33">
        <f>AQ57/AP57*100</f>
        <v>0</v>
      </c>
      <c r="AS57" s="70"/>
      <c r="AT57" s="70"/>
    </row>
    <row r="58" spans="1:46" s="2" customFormat="1" ht="38.25">
      <c r="A58" s="62"/>
      <c r="B58" s="82"/>
      <c r="C58" s="68"/>
      <c r="D58" s="85"/>
      <c r="E58" s="4" t="s">
        <v>34</v>
      </c>
      <c r="F58" s="32">
        <f>I58+L58+O58+R58+U58+X58+AA58+AD58+AG58+AJ58+AM58+AP58</f>
        <v>120425</v>
      </c>
      <c r="G58" s="32">
        <f>J58+M58+P58+S58+V58+Y58+AB58+AE58+AH58+AK58+AN58+AQ58</f>
        <v>74811.90000000001</v>
      </c>
      <c r="H58" s="54">
        <f>G58/F58*100</f>
        <v>62.12323022628192</v>
      </c>
      <c r="I58" s="33">
        <f>I16+I19+I24+I27+I34</f>
        <v>3005.7</v>
      </c>
      <c r="J58" s="33">
        <f>J16+J19+J24+J27+J34</f>
        <v>3066.8</v>
      </c>
      <c r="K58" s="33">
        <f>J58/I58*100</f>
        <v>102.03280433842367</v>
      </c>
      <c r="L58" s="33">
        <f>L16+L19+L24+L27+L34</f>
        <v>8606.9</v>
      </c>
      <c r="M58" s="33">
        <f>M16+M19+M24+M27+M34</f>
        <v>8631</v>
      </c>
      <c r="N58" s="33">
        <f>M58/L58*100</f>
        <v>100.28000790063787</v>
      </c>
      <c r="O58" s="33">
        <f>O16+O19+O24+O27+O34</f>
        <v>8512.1</v>
      </c>
      <c r="P58" s="33">
        <f>P16+P19+P24+P27+P34</f>
        <v>8426.9</v>
      </c>
      <c r="Q58" s="33">
        <f>P58/O58*100</f>
        <v>98.99907190939955</v>
      </c>
      <c r="R58" s="33">
        <f>R16+R19+R24+R27+R34</f>
        <v>9515.4</v>
      </c>
      <c r="S58" s="33">
        <f>S16+S19+S24+S27+S34</f>
        <v>9515.4</v>
      </c>
      <c r="T58" s="33">
        <f>S58/R58*100</f>
        <v>100</v>
      </c>
      <c r="U58" s="33">
        <f>U16+U19+U24+U27+U34</f>
        <v>13769.3</v>
      </c>
      <c r="V58" s="33">
        <f>V16+V19+V24+V27+V34</f>
        <v>13765.7</v>
      </c>
      <c r="W58" s="33">
        <f>V58/U58*100</f>
        <v>99.97385488005928</v>
      </c>
      <c r="X58" s="33">
        <f>X16+X19+X24+X27+X34</f>
        <v>11796.9</v>
      </c>
      <c r="Y58" s="33">
        <f>Y16+Y19+Y24+Y27+Y34</f>
        <v>11800.5</v>
      </c>
      <c r="Z58" s="33">
        <f>Y58/X58*100</f>
        <v>100.03051649162069</v>
      </c>
      <c r="AA58" s="33">
        <f>AA16+AA19+AA24+AA27+AA34</f>
        <v>10042.7</v>
      </c>
      <c r="AB58" s="33">
        <f>AB16+AB19+AB24+AB27+AB34</f>
        <v>10052.7</v>
      </c>
      <c r="AC58" s="33">
        <f>AB58/AA58*100</f>
        <v>100.09957481553766</v>
      </c>
      <c r="AD58" s="33">
        <f>AD16+AD19+AD24+AD27+AD34</f>
        <v>3565.6</v>
      </c>
      <c r="AE58" s="33">
        <f>AE16+AE19+AE24+AE27+AE34</f>
        <v>3565.6</v>
      </c>
      <c r="AF58" s="33">
        <f>AE58/AD58*100</f>
        <v>100</v>
      </c>
      <c r="AG58" s="33">
        <f>AG16+AG19+AG24+AG27+AG34</f>
        <v>6033.9</v>
      </c>
      <c r="AH58" s="33">
        <f>AH16+AH19+AH24+AH27+AH34</f>
        <v>5987.3</v>
      </c>
      <c r="AI58" s="33">
        <f>AH58/AG58*100</f>
        <v>99.22769684615258</v>
      </c>
      <c r="AJ58" s="33">
        <f>AJ16+AJ19+AJ24+AJ27+AJ34</f>
        <v>14406.9</v>
      </c>
      <c r="AK58" s="33">
        <f>AK16+AK19+AK24+AK27+AK34</f>
        <v>0</v>
      </c>
      <c r="AL58" s="33">
        <f>AK58/AJ58*100</f>
        <v>0</v>
      </c>
      <c r="AM58" s="33">
        <f>AM16+AM19+AM24+AM27+AM34</f>
        <v>13350.8</v>
      </c>
      <c r="AN58" s="33">
        <f>AN16+AN19+AN24+AN27+AN34</f>
        <v>0</v>
      </c>
      <c r="AO58" s="33">
        <f>AN58/AM58*100</f>
        <v>0</v>
      </c>
      <c r="AP58" s="33">
        <f>AP16+AP19+AP24+AP27+AP34+AP37</f>
        <v>17818.8</v>
      </c>
      <c r="AQ58" s="33">
        <f>AQ16+AQ19+AQ24+AQ27+AQ34</f>
        <v>0</v>
      </c>
      <c r="AR58" s="33">
        <f>AQ58/AP58*100</f>
        <v>0</v>
      </c>
      <c r="AS58" s="71"/>
      <c r="AT58" s="71"/>
    </row>
    <row r="59" spans="2:4" s="2" customFormat="1" ht="12.75">
      <c r="B59" s="3"/>
      <c r="C59" s="3"/>
      <c r="D59" s="3"/>
    </row>
    <row r="60" spans="2:4" s="2" customFormat="1" ht="12.75">
      <c r="B60" s="3"/>
      <c r="C60" s="3"/>
      <c r="D60" s="3"/>
    </row>
    <row r="61" spans="1:27" s="2" customFormat="1" ht="15.75">
      <c r="A61" s="40" t="s">
        <v>27</v>
      </c>
      <c r="B61" s="41"/>
      <c r="C61" s="41"/>
      <c r="D61" s="41"/>
      <c r="E61" s="40"/>
      <c r="F61" s="40"/>
      <c r="G61" s="40"/>
      <c r="H61" s="40"/>
      <c r="I61" s="40" t="s">
        <v>96</v>
      </c>
      <c r="J61" s="40"/>
      <c r="K61" s="40"/>
      <c r="L61" s="40"/>
      <c r="M61" s="40"/>
      <c r="AA61" s="51"/>
    </row>
    <row r="62" spans="1:34" s="2" customFormat="1" ht="15.75">
      <c r="A62" s="40" t="s">
        <v>28</v>
      </c>
      <c r="B62" s="41"/>
      <c r="C62" s="41"/>
      <c r="D62" s="41"/>
      <c r="E62" s="40"/>
      <c r="F62" s="40"/>
      <c r="G62" s="40"/>
      <c r="H62" s="40"/>
      <c r="I62" s="40" t="s">
        <v>97</v>
      </c>
      <c r="J62" s="40"/>
      <c r="K62" s="40"/>
      <c r="L62" s="40"/>
      <c r="M62" s="40"/>
      <c r="AH62" s="51"/>
    </row>
    <row r="63" spans="1:13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 t="s">
        <v>29</v>
      </c>
      <c r="J63" s="40"/>
      <c r="K63" s="40"/>
      <c r="L63" s="40"/>
      <c r="M63" s="40"/>
    </row>
    <row r="64" spans="1:34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40"/>
      <c r="J64" s="40"/>
      <c r="K64" s="40"/>
      <c r="L64" s="40"/>
      <c r="M64" s="40"/>
      <c r="AH64" s="51"/>
    </row>
    <row r="65" spans="1:3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42"/>
      <c r="J65" s="42"/>
      <c r="K65" s="42"/>
      <c r="L65" s="42"/>
      <c r="M65" s="40"/>
      <c r="AH65" s="51"/>
    </row>
    <row r="66" spans="1:13" s="2" customFormat="1" ht="15.75">
      <c r="A66" s="40" t="s">
        <v>30</v>
      </c>
      <c r="B66" s="41"/>
      <c r="C66" s="41"/>
      <c r="D66" s="41"/>
      <c r="E66" s="40"/>
      <c r="F66" s="40"/>
      <c r="G66" s="40"/>
      <c r="H66" s="40"/>
      <c r="I66" s="40" t="s">
        <v>98</v>
      </c>
      <c r="J66" s="41"/>
      <c r="K66" s="40"/>
      <c r="L66" s="40"/>
      <c r="M66" s="40"/>
    </row>
    <row r="67" spans="1:13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</row>
    <row r="69" spans="1:13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</row>
    <row r="70" spans="1:13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</row>
    <row r="71" spans="1:13" s="2" customFormat="1" ht="12.75">
      <c r="A71" s="38" t="s">
        <v>29</v>
      </c>
      <c r="B71" s="39"/>
      <c r="C71" s="39"/>
      <c r="D71" s="39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</row>
    <row r="73" spans="1:13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</row>
    <row r="74" spans="2:4" s="2" customFormat="1" ht="12.75">
      <c r="B74" s="3"/>
      <c r="C74" s="3"/>
      <c r="D74" s="3"/>
    </row>
    <row r="75" spans="2:4" s="2" customFormat="1" ht="12.75">
      <c r="B75" s="3"/>
      <c r="C75" s="3"/>
      <c r="D75" s="3"/>
    </row>
    <row r="76" spans="2:4" s="2" customFormat="1" ht="12.75">
      <c r="B76" s="3"/>
      <c r="C76" s="3"/>
      <c r="D76" s="3"/>
    </row>
    <row r="77" spans="2:4" s="2" customFormat="1" ht="12.75">
      <c r="B77" s="3"/>
      <c r="C77" s="3"/>
      <c r="D77" s="3"/>
    </row>
    <row r="78" spans="2:4" s="2" customFormat="1" ht="12.75">
      <c r="B78" s="3"/>
      <c r="C78" s="3"/>
      <c r="D78" s="3"/>
    </row>
    <row r="79" spans="2:4" s="2" customFormat="1" ht="12.75">
      <c r="B79" s="3"/>
      <c r="C79" s="3"/>
      <c r="D79" s="3"/>
    </row>
    <row r="80" spans="2: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  <row r="180" spans="2:4" s="2" customFormat="1" ht="12.75">
      <c r="B180" s="3"/>
      <c r="C180" s="3"/>
      <c r="D180" s="3"/>
    </row>
    <row r="181" spans="2:4" s="2" customFormat="1" ht="12.75">
      <c r="B181" s="3"/>
      <c r="C181" s="3"/>
      <c r="D181" s="3"/>
    </row>
    <row r="182" spans="2:4" s="2" customFormat="1" ht="12.75">
      <c r="B182" s="3"/>
      <c r="C182" s="3"/>
      <c r="D182" s="3"/>
    </row>
    <row r="183" spans="2:4" s="2" customFormat="1" ht="12.75">
      <c r="B183" s="3"/>
      <c r="C183" s="3"/>
      <c r="D183" s="3"/>
    </row>
    <row r="184" spans="2:4" s="2" customFormat="1" ht="12.75">
      <c r="B184" s="3"/>
      <c r="C184" s="3"/>
      <c r="D184" s="3"/>
    </row>
    <row r="185" spans="2:4" s="2" customFormat="1" ht="12.75">
      <c r="B185" s="3"/>
      <c r="C185" s="3"/>
      <c r="D185" s="3"/>
    </row>
    <row r="186" spans="2:4" s="2" customFormat="1" ht="12.75">
      <c r="B186" s="3"/>
      <c r="C186" s="3"/>
      <c r="D186" s="3"/>
    </row>
    <row r="187" spans="2:4" s="2" customFormat="1" ht="12.75">
      <c r="B187" s="3"/>
      <c r="C187" s="3"/>
      <c r="D187" s="3"/>
    </row>
    <row r="188" spans="2:4" s="2" customFormat="1" ht="12.75">
      <c r="B188" s="3"/>
      <c r="C188" s="3"/>
      <c r="D188" s="3"/>
    </row>
    <row r="189" spans="2:4" s="2" customFormat="1" ht="12.75">
      <c r="B189" s="3"/>
      <c r="C189" s="3"/>
      <c r="D189" s="3"/>
    </row>
    <row r="190" spans="2:4" s="2" customFormat="1" ht="12.75">
      <c r="B190" s="3"/>
      <c r="C190" s="3"/>
      <c r="D190" s="3"/>
    </row>
    <row r="191" spans="2:4" s="2" customFormat="1" ht="12.75">
      <c r="B191" s="3"/>
      <c r="C191" s="3"/>
      <c r="D191" s="3"/>
    </row>
    <row r="192" spans="2:4" s="2" customFormat="1" ht="12.75">
      <c r="B192" s="3"/>
      <c r="C192" s="3"/>
      <c r="D192" s="3"/>
    </row>
    <row r="193" spans="2:4" s="2" customFormat="1" ht="12.75">
      <c r="B193" s="3"/>
      <c r="C193" s="3"/>
      <c r="D193" s="3"/>
    </row>
    <row r="194" spans="2:4" s="2" customFormat="1" ht="12.75">
      <c r="B194" s="3"/>
      <c r="C194" s="3"/>
      <c r="D194" s="3"/>
    </row>
  </sheetData>
  <sheetProtection/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C9:AS9"/>
    <mergeCell ref="C10:AS10"/>
    <mergeCell ref="AS5:AS7"/>
    <mergeCell ref="A11:A13"/>
    <mergeCell ref="B11:B13"/>
    <mergeCell ref="C11:C13"/>
    <mergeCell ref="D11:D13"/>
    <mergeCell ref="A14:A16"/>
    <mergeCell ref="B14:B16"/>
    <mergeCell ref="C14:C16"/>
    <mergeCell ref="D14:D1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22:A24"/>
    <mergeCell ref="B22:B24"/>
    <mergeCell ref="C22:C24"/>
    <mergeCell ref="D22:D24"/>
    <mergeCell ref="AS22:AS24"/>
    <mergeCell ref="AT22:AT24"/>
    <mergeCell ref="A25:A27"/>
    <mergeCell ref="B25:B27"/>
    <mergeCell ref="C25:C27"/>
    <mergeCell ref="D25:D27"/>
    <mergeCell ref="AS25:AS27"/>
    <mergeCell ref="AT25:AT27"/>
    <mergeCell ref="A32:A34"/>
    <mergeCell ref="B32:B34"/>
    <mergeCell ref="C32:C34"/>
    <mergeCell ref="D32:D34"/>
    <mergeCell ref="AS32:AS34"/>
    <mergeCell ref="AT32:AT34"/>
    <mergeCell ref="C38:AS38"/>
    <mergeCell ref="C39:AS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1:AT43"/>
    <mergeCell ref="AU41:AU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4:AT46"/>
    <mergeCell ref="AU44:AU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0:AT52"/>
    <mergeCell ref="AU50:AU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N53:AN55"/>
    <mergeCell ref="AE53:AE55"/>
    <mergeCell ref="AF53:AF55"/>
    <mergeCell ref="AG53:AG55"/>
    <mergeCell ref="AH53:AH55"/>
    <mergeCell ref="AI53:AI55"/>
    <mergeCell ref="AJ53:AJ55"/>
    <mergeCell ref="AP53:AP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S35:AS37"/>
    <mergeCell ref="A35:A37"/>
    <mergeCell ref="B35:B37"/>
    <mergeCell ref="C35:C37"/>
    <mergeCell ref="AT56:AT58"/>
    <mergeCell ref="AQ53:AQ55"/>
    <mergeCell ref="AR53:AR55"/>
    <mergeCell ref="AS53:AS55"/>
    <mergeCell ref="AT53:AT55"/>
    <mergeCell ref="AO53:AO55"/>
  </mergeCells>
  <printOptions/>
  <pageMargins left="0.5905511811023623" right="0" top="0" bottom="0" header="0.31496062992125984" footer="0.31496062992125984"/>
  <pageSetup fitToHeight="0" fitToWidth="0" horizontalDpi="180" verticalDpi="18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V13"/>
  <sheetViews>
    <sheetView zoomScalePageLayoutView="0" workbookViewId="0" topLeftCell="A10">
      <selection activeCell="A13" sqref="A13:IV13"/>
    </sheetView>
  </sheetViews>
  <sheetFormatPr defaultColWidth="9.140625" defaultRowHeight="15"/>
  <sheetData>
    <row r="13" spans="1:256" ht="15">
      <c r="A13" s="6"/>
      <c r="B13" s="10"/>
      <c r="C13" s="19"/>
      <c r="D13" s="4"/>
      <c r="E13" s="6"/>
      <c r="F13" s="10"/>
      <c r="G13" s="19"/>
      <c r="H13" s="4"/>
      <c r="I13" s="6"/>
      <c r="J13" s="10"/>
      <c r="K13" s="19"/>
      <c r="L13" s="4"/>
      <c r="M13" s="6"/>
      <c r="N13" s="10"/>
      <c r="O13" s="19"/>
      <c r="P13" s="4"/>
      <c r="Q13" s="6"/>
      <c r="R13" s="10"/>
      <c r="S13" s="19"/>
      <c r="T13" s="4"/>
      <c r="U13" s="6"/>
      <c r="V13" s="10"/>
      <c r="W13" s="19"/>
      <c r="X13" s="4"/>
      <c r="Y13" s="6"/>
      <c r="Z13" s="10"/>
      <c r="AA13" s="19"/>
      <c r="AB13" s="4"/>
      <c r="AC13" s="6"/>
      <c r="AD13" s="10"/>
      <c r="AE13" s="19"/>
      <c r="AF13" s="4"/>
      <c r="AG13" s="6"/>
      <c r="AH13" s="10"/>
      <c r="AI13" s="19"/>
      <c r="AJ13" s="4"/>
      <c r="AK13" s="6"/>
      <c r="AL13" s="10"/>
      <c r="AM13" s="19"/>
      <c r="AN13" s="4"/>
      <c r="AO13" s="6"/>
      <c r="AP13" s="10"/>
      <c r="AQ13" s="19"/>
      <c r="AR13" s="4"/>
      <c r="AS13" s="6"/>
      <c r="AT13" s="10"/>
      <c r="AU13" s="19"/>
      <c r="AV13" s="4"/>
      <c r="AW13" s="6"/>
      <c r="AX13" s="10"/>
      <c r="AY13" s="19"/>
      <c r="AZ13" s="4"/>
      <c r="BA13" s="6"/>
      <c r="BB13" s="10"/>
      <c r="BC13" s="19"/>
      <c r="BD13" s="4"/>
      <c r="BE13" s="6"/>
      <c r="BF13" s="10"/>
      <c r="BG13" s="19"/>
      <c r="BH13" s="4"/>
      <c r="BI13" s="6"/>
      <c r="BJ13" s="10"/>
      <c r="BK13" s="19"/>
      <c r="BL13" s="4"/>
      <c r="BM13" s="6"/>
      <c r="BN13" s="10"/>
      <c r="BO13" s="19"/>
      <c r="BP13" s="4"/>
      <c r="BQ13" s="6"/>
      <c r="BR13" s="10"/>
      <c r="BS13" s="19"/>
      <c r="BT13" s="4"/>
      <c r="BU13" s="6"/>
      <c r="BV13" s="10"/>
      <c r="BW13" s="19"/>
      <c r="BX13" s="4"/>
      <c r="BY13" s="6"/>
      <c r="BZ13" s="10"/>
      <c r="CA13" s="19"/>
      <c r="CB13" s="4"/>
      <c r="CC13" s="6"/>
      <c r="CD13" s="10"/>
      <c r="CE13" s="19"/>
      <c r="CF13" s="4"/>
      <c r="CG13" s="6"/>
      <c r="CH13" s="10"/>
      <c r="CI13" s="19"/>
      <c r="CJ13" s="4"/>
      <c r="CK13" s="6"/>
      <c r="CL13" s="10"/>
      <c r="CM13" s="19"/>
      <c r="CN13" s="4"/>
      <c r="CO13" s="6"/>
      <c r="CP13" s="10"/>
      <c r="CQ13" s="19"/>
      <c r="CR13" s="4"/>
      <c r="CS13" s="6"/>
      <c r="CT13" s="10"/>
      <c r="CU13" s="19"/>
      <c r="CV13" s="4"/>
      <c r="CW13" s="6"/>
      <c r="CX13" s="10"/>
      <c r="CY13" s="19"/>
      <c r="CZ13" s="4"/>
      <c r="DA13" s="6"/>
      <c r="DB13" s="10"/>
      <c r="DC13" s="19"/>
      <c r="DD13" s="4"/>
      <c r="DE13" s="6"/>
      <c r="DF13" s="10"/>
      <c r="DG13" s="19"/>
      <c r="DH13" s="4"/>
      <c r="DI13" s="6"/>
      <c r="DJ13" s="10"/>
      <c r="DK13" s="19"/>
      <c r="DL13" s="4"/>
      <c r="DM13" s="6"/>
      <c r="DN13" s="10"/>
      <c r="DO13" s="19"/>
      <c r="DP13" s="4"/>
      <c r="DQ13" s="6"/>
      <c r="DR13" s="10"/>
      <c r="DS13" s="19"/>
      <c r="DT13" s="4"/>
      <c r="DU13" s="6"/>
      <c r="DV13" s="10"/>
      <c r="DW13" s="19"/>
      <c r="DX13" s="4"/>
      <c r="DY13" s="6"/>
      <c r="DZ13" s="10"/>
      <c r="EA13" s="19"/>
      <c r="EB13" s="4"/>
      <c r="EC13" s="6"/>
      <c r="ED13" s="10"/>
      <c r="EE13" s="19"/>
      <c r="EF13" s="4"/>
      <c r="EG13" s="6"/>
      <c r="EH13" s="10"/>
      <c r="EI13" s="19"/>
      <c r="EJ13" s="4"/>
      <c r="EK13" s="6"/>
      <c r="EL13" s="10"/>
      <c r="EM13" s="19"/>
      <c r="EN13" s="4"/>
      <c r="EO13" s="6"/>
      <c r="EP13" s="10"/>
      <c r="EQ13" s="19"/>
      <c r="ER13" s="4"/>
      <c r="ES13" s="6"/>
      <c r="ET13" s="10"/>
      <c r="EU13" s="19"/>
      <c r="EV13" s="4"/>
      <c r="EW13" s="6"/>
      <c r="EX13" s="10"/>
      <c r="EY13" s="19"/>
      <c r="EZ13" s="4"/>
      <c r="FA13" s="6"/>
      <c r="FB13" s="10"/>
      <c r="FC13" s="19"/>
      <c r="FD13" s="4"/>
      <c r="FE13" s="6"/>
      <c r="FF13" s="10"/>
      <c r="FG13" s="19"/>
      <c r="FH13" s="4"/>
      <c r="FI13" s="6"/>
      <c r="FJ13" s="10"/>
      <c r="FK13" s="19"/>
      <c r="FL13" s="4"/>
      <c r="FM13" s="6"/>
      <c r="FN13" s="10"/>
      <c r="FO13" s="19"/>
      <c r="FP13" s="4"/>
      <c r="FQ13" s="6"/>
      <c r="FR13" s="10"/>
      <c r="FS13" s="19"/>
      <c r="FT13" s="4"/>
      <c r="FU13" s="6"/>
      <c r="FV13" s="10"/>
      <c r="FW13" s="19"/>
      <c r="FX13" s="4"/>
      <c r="FY13" s="6"/>
      <c r="FZ13" s="10"/>
      <c r="GA13" s="19"/>
      <c r="GB13" s="4"/>
      <c r="GC13" s="6"/>
      <c r="GD13" s="10"/>
      <c r="GE13" s="19"/>
      <c r="GF13" s="4"/>
      <c r="GG13" s="6"/>
      <c r="GH13" s="10"/>
      <c r="GI13" s="19"/>
      <c r="GJ13" s="4"/>
      <c r="GK13" s="6"/>
      <c r="GL13" s="10"/>
      <c r="GM13" s="19"/>
      <c r="GN13" s="4"/>
      <c r="GO13" s="6"/>
      <c r="GP13" s="10"/>
      <c r="GQ13" s="19"/>
      <c r="GR13" s="4"/>
      <c r="GS13" s="6"/>
      <c r="GT13" s="10"/>
      <c r="GU13" s="19"/>
      <c r="GV13" s="4"/>
      <c r="GW13" s="6"/>
      <c r="GX13" s="10"/>
      <c r="GY13" s="19"/>
      <c r="GZ13" s="4"/>
      <c r="HA13" s="6"/>
      <c r="HB13" s="10"/>
      <c r="HC13" s="19"/>
      <c r="HD13" s="4"/>
      <c r="HE13" s="6"/>
      <c r="HF13" s="10"/>
      <c r="HG13" s="19"/>
      <c r="HH13" s="4"/>
      <c r="HI13" s="6"/>
      <c r="HJ13" s="10"/>
      <c r="HK13" s="19"/>
      <c r="HL13" s="4"/>
      <c r="HM13" s="6"/>
      <c r="HN13" s="10"/>
      <c r="HO13" s="19"/>
      <c r="HP13" s="4"/>
      <c r="HQ13" s="6"/>
      <c r="HR13" s="10"/>
      <c r="HS13" s="19"/>
      <c r="HT13" s="4"/>
      <c r="HU13" s="6"/>
      <c r="HV13" s="10"/>
      <c r="HW13" s="19"/>
      <c r="HX13" s="4"/>
      <c r="HY13" s="6"/>
      <c r="HZ13" s="10"/>
      <c r="IA13" s="19"/>
      <c r="IB13" s="4"/>
      <c r="IC13" s="6"/>
      <c r="ID13" s="10"/>
      <c r="IE13" s="19"/>
      <c r="IF13" s="4"/>
      <c r="IG13" s="6"/>
      <c r="IH13" s="10"/>
      <c r="II13" s="19"/>
      <c r="IJ13" s="4"/>
      <c r="IK13" s="6"/>
      <c r="IL13" s="10"/>
      <c r="IM13" s="19"/>
      <c r="IN13" s="4"/>
      <c r="IO13" s="6"/>
      <c r="IP13" s="10"/>
      <c r="IQ13" s="19"/>
      <c r="IR13" s="4"/>
      <c r="IS13" s="6"/>
      <c r="IT13" s="10"/>
      <c r="IU13" s="19"/>
      <c r="IV13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2017-10-12T10:09:22Z</dcterms:modified>
  <cp:category/>
  <cp:version/>
  <cp:contentType/>
  <cp:contentStatus/>
</cp:coreProperties>
</file>