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Решение Думы №105 " sheetId="1" r:id="rId1"/>
    <sheet name="Решение Думы №1051" sheetId="2" r:id="rId2"/>
    <sheet name="Отчет 1 полугодие" sheetId="3" r:id="rId3"/>
  </sheets>
  <definedNames>
    <definedName name="_xlnm.Print_Area" localSheetId="2">'Отчет 1 полугодие'!$A$1:$AU$87</definedName>
  </definedNames>
  <calcPr fullCalcOnLoad="1"/>
</workbook>
</file>

<file path=xl/sharedStrings.xml><?xml version="1.0" encoding="utf-8"?>
<sst xmlns="http://schemas.openxmlformats.org/spreadsheetml/2006/main" count="587" uniqueCount="141">
  <si>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</si>
  <si>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</si>
  <si>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</si>
  <si>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</si>
  <si>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</si>
  <si>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</si>
  <si>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</si>
  <si>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</si>
  <si>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</si>
  <si>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</si>
  <si>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</si>
  <si>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</si>
  <si>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</si>
  <si>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</si>
  <si>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</si>
  <si>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</si>
  <si>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</si>
  <si>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</si>
  <si>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</si>
  <si>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</si>
  <si>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</si>
  <si>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</si>
  <si>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</si>
  <si>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</si>
  <si>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</si>
  <si>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</si>
  <si>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</si>
  <si>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</si>
  <si>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</si>
  <si>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</si>
  <si>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"_______"_______________________ 2017 г.</t>
  </si>
  <si>
    <t>Исполнитель:</t>
  </si>
  <si>
    <t>всего:</t>
  </si>
  <si>
    <t>бюджет ХМАО-Югры</t>
  </si>
  <si>
    <t>Бюджет городского округа г.Урай</t>
  </si>
  <si>
    <t>ВСЕГО по  программе:</t>
  </si>
  <si>
    <t>Управление по физической культуре, спорту и туризму администрации г.Урай</t>
  </si>
  <si>
    <t>Управление по физической культуре, спорту и туризму администрации г.Урай, МБУДО ДЮСШ "Звезды Югры", МБУДО ДЮСШ "Старт"</t>
  </si>
  <si>
    <t>МБУДО ДЮСШ "Звезды Югры", МБУДО ДЮСШ "Старт"</t>
  </si>
  <si>
    <t>Без финансирования</t>
  </si>
  <si>
    <t>МБУДО ДЮСШ "Звезды Югры"</t>
  </si>
  <si>
    <t>МБУ ДО ДЮСШ "Старт"</t>
  </si>
  <si>
    <t>1. Организация и проведение ежегодного конкурса "Спортивная Элита"</t>
  </si>
  <si>
    <t>2. Проведение городских физкультурных и спортивно- массовых мероприятий</t>
  </si>
  <si>
    <t>3. Проведение информационно-рекламных мероприятий</t>
  </si>
  <si>
    <t>4. Расходы на обеспечение деятельности и (оказание услуг) МБУ ДО ДЮСШ "Звезды Югры"</t>
  </si>
  <si>
    <t>5. Расходы на обеспечение деятельности и (оказание услуг) МБУ ДО ДЮСШ "Старт"</t>
  </si>
  <si>
    <t>8. Пропаганда физической культуры и спорта, здорового образа жизни посредством распространения информации в средствах массовой информации и местах массового пребывания населения города Урай</t>
  </si>
  <si>
    <t>Управление по физической культуре, спорту и туризму администрации г.Урай, пресс-служба администрации г.Урай</t>
  </si>
  <si>
    <t>9. Разработка перечня мероприятий, направленных на привлечение специалистов тренерско-педагогического состава для работы в спортивных учреждениях муниципального образования город Урай</t>
  </si>
  <si>
    <t>10. Строительство крытого ледового катка в городе Урай</t>
  </si>
  <si>
    <t>МКУ "УКС"</t>
  </si>
  <si>
    <r>
      <rPr>
        <b/>
        <u val="single"/>
        <sz val="12"/>
        <color indexed="8"/>
        <rFont val="Times New Roman"/>
        <family val="1"/>
      </rPr>
      <t xml:space="preserve">Подпрограмма I  </t>
    </r>
    <r>
      <rPr>
        <b/>
        <sz val="12"/>
        <color indexed="8"/>
        <rFont val="Times New Roman"/>
        <family val="1"/>
      </rPr>
      <t>"Развитие физической культуры и спорта в городе Урай"</t>
    </r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</si>
  <si>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</si>
  <si>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</si>
  <si>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</si>
  <si>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</si>
  <si>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>К.А. Кукушкина</t>
  </si>
  <si>
    <t>Тел.: 8 (34676) 29576</t>
  </si>
  <si>
    <t>Подпрограмма II  «Создание условий для развития туризма в городе Урай»</t>
  </si>
  <si>
    <t xml:space="preserve">Управление по физической культуре, спорту и туризму администрации города Урай </t>
  </si>
  <si>
    <t xml:space="preserve">Управление по физической культуре, спорту и туризму администрации города Урай,
управление по культуре и молодежной политике администрации города Урай
</t>
  </si>
  <si>
    <t>Управление по физической культуре, спорту и туризму администрации города Урай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</si>
  <si>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</si>
  <si>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Урай, пресс-служба администрации города Урай
</t>
  </si>
  <si>
    <t>1. Выявление проблем и перспектив развития сферы туризма в муниципальном образовании города  Урай</t>
  </si>
  <si>
    <t>2. Разработка мероприятий по активизации выставочной деятельности</t>
  </si>
  <si>
    <t>3. Участие в семинарах, заседаниях «круглых столов» специалистов управления по физической культуре, спорту и туризму администрации города Урай</t>
  </si>
  <si>
    <t xml:space="preserve">4. Разработка и ежегодное обновление туристического паспорта города Урай, туристической карты города, информационной базы по предприятиям и организациям, занимающимся туризмом и (или) оказывающим услуги в сфере туризма и досуга 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</si>
  <si>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администрации города Урай в информационно-телекоммуникационной сети «Интернет» и опубликование в средствах массовой информации</t>
  </si>
  <si>
    <t>1.1.</t>
  </si>
  <si>
    <t>1.1.1.</t>
  </si>
  <si>
    <t>1.1.1.1.</t>
  </si>
  <si>
    <t>1.1.1.2.</t>
  </si>
  <si>
    <t>1.1.1.3.</t>
  </si>
  <si>
    <t>1.1.1.4.</t>
  </si>
  <si>
    <t>1.1.1.5.</t>
  </si>
  <si>
    <t>1.1.1.6.</t>
  </si>
  <si>
    <t>1.1.1.7.</t>
  </si>
  <si>
    <t>2.1.</t>
  </si>
  <si>
    <t>2.1.1.</t>
  </si>
  <si>
    <t>2.1.1.1.</t>
  </si>
  <si>
    <t>2.1.1.2.</t>
  </si>
  <si>
    <t>2.1.1.3.</t>
  </si>
  <si>
    <t>2.1.1.4.</t>
  </si>
  <si>
    <t>2.1.1.5.</t>
  </si>
  <si>
    <t>1. Создание условий для физического и спортивного  совершенствования, укрепления здоровья жителей города Урай. 2. Улучшение качества физического воспитания населения города Урай. 3. Укрепление материально-технической базы для занятий физической культурой и спортом 4.внедрение новых форм организации физкультурно- оздоровительной и спортивно-массовой работы, в том числе смотров-конкурсов.</t>
  </si>
  <si>
    <t>1. Создание условий для развития внутреннего и въездного туризма на территории города Урай</t>
  </si>
  <si>
    <t>1. Обеспечение информационно-рекламного сопровождения туристической отрасли. 2. Создание системы управления туристической отраслью, направленной на развитие и совершенствование внутреннего  туризма.</t>
  </si>
  <si>
    <t>Задача 1,2,3,4</t>
  </si>
  <si>
    <t>1. Создание условий, ориентирующих жителей города Урай на здоровый образ жизни, в том числе на занятия физической культурой и спортом. 2.  Увеличение количества жителей города Урай, занимающихся физической культурой и спортом. 3) Развитие детско-юношеского спорта, системы отбора и подготовки спортивного резерва.</t>
  </si>
  <si>
    <t>Цель 1,2,3</t>
  </si>
  <si>
    <t>Цель 4</t>
  </si>
  <si>
    <t>Задача 5,6</t>
  </si>
  <si>
    <t>11. Укрепление материально- техничнской базы спортивных учреждений</t>
  </si>
  <si>
    <t>Согласовано:</t>
  </si>
  <si>
    <t>Комитет по финансам</t>
  </si>
  <si>
    <t>"_______"______________ 2017 г.</t>
  </si>
  <si>
    <t>1.1.1.8.</t>
  </si>
  <si>
    <t>1.1.1.9.</t>
  </si>
  <si>
    <t>муниципальной программы "Развитие Физической культуры, спорта и туризма в городе Урай на 2016-2018 годы" на 2018 год</t>
  </si>
  <si>
    <t>"_______"_______________________ 2018 г.</t>
  </si>
  <si>
    <t>"_______"______________ 2018 г.</t>
  </si>
  <si>
    <t>5. Расходы на обеспечение деятельности и (оказание услуг) МАУ ДО ДЮСШ "Старт"</t>
  </si>
  <si>
    <t>МАУ ДО ДЮСШ "Старт"</t>
  </si>
  <si>
    <t>МБУДО ДЮСШ "Звезды Югры", МАУДО ДЮСШ "Старт"</t>
  </si>
  <si>
    <t>Управление по физической культуре, спорту и туризму администрации г.Урай, МБУДО ДЮСШ "Звезды Югры", МАУДО ДЮСШ "Старт"</t>
  </si>
  <si>
    <t>10. Строительство объекта "Крытый каток в г.Урай"</t>
  </si>
  <si>
    <t>Внебюджетные источники</t>
  </si>
  <si>
    <t>1, 2, 3, 6, 7, 8, 9, 9.1.</t>
  </si>
  <si>
    <t>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</si>
  <si>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>1, 2, 3, 4, 6, 7, 8, 9, 9.1.</t>
  </si>
  <si>
    <t>Согласно муниципальному заданию и в рамках предоставления субсидий на иные цели</t>
  </si>
  <si>
    <t>3, 4, 7, 8, 9, 9.1.</t>
  </si>
  <si>
    <t>7.Организация работы комиссии по присвоению спортивных разрядов и квалификационных категорий спортивных судей</t>
  </si>
  <si>
    <t>Утвержден Единой календарный план физкультурных и спортивно-массовых мероприятий на 2018 год, который размещен на официальных сайтах спортивных учреждений. Информация о проведении массовых мероприятий анонсируется «бегущей строкой» на ТВ, а также в местах массового пребывания населения (ТЦ, спортивные объекты СОШ)</t>
  </si>
  <si>
    <t>1, 3, 4, 7, 8, 9, 9.1.</t>
  </si>
  <si>
    <t xml:space="preserve">На постоянной основе проводится мониторинг потребности тренеров-преподавателей для спортивных школ. </t>
  </si>
  <si>
    <t>1.1.1.10..</t>
  </si>
  <si>
    <t>1.1.1.11.</t>
  </si>
  <si>
    <t>Внесены изменения и дополнения в Туристический паспорт города Урай. Новая версия опубликована на официальном сайте ОМС города Урай во вкладке «Туризм»</t>
  </si>
  <si>
    <t>Главный специалист управления по физической культуре,</t>
  </si>
  <si>
    <t>Исполнители:</t>
  </si>
  <si>
    <t>Сформирован годовой план событийных, культурных и спортивных мероприятий, который размещен на официальном сайте ОМС города Урай, во вкладке «Туризм». Информация о событийном туризме в городе Урай размещена в «зимнем» и «летнем» каталогах мероприятий ХМАО-Югры. Продолжается работа по информированию населения о проводимых мероприятиях в социальных сетях, а также через интернет-ресурс «Urayclub» и  официальный сайт ОМС города Урай в разделе «Туризм»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</si>
  <si>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органов местного самоуправления города Урай в информационно-телекоммуникационной сети «Интернет» и опубликование в средствах массовой информации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</si>
  <si>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</si>
  <si>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пресс-служба администрации города Урай
</t>
  </si>
  <si>
    <t>1, 3</t>
  </si>
  <si>
    <t>Приобретена наградная атрибутика для вручения лауреатам городского конкурса "Спортивная элита - 2017", которая состоялась 12 апреля 2018 года. Соответствующие награды вручены 109 спортсменам и тренерам, а также 9 сборным командам города за достигнутые высокие спортивные результаты по итогам 2017 года.</t>
  </si>
  <si>
    <t>муниципальной программы "Развитие Физической культуры, спорта и туризма в городе Урай на 2016-2018 годы" за 1 полугодие 2018 года</t>
  </si>
  <si>
    <t>Д.С.Сухарев, тел.: 9-10-28 (доб.364)</t>
  </si>
  <si>
    <t>Мероприятия проводятся согласно Единому календарному плану физкультурных и спортивно-массовых мероприятий на 2018 год. В 1 полугодии 2018 года было проведено 24 мероприятий. Охват участников составил 1225 человек</t>
  </si>
  <si>
    <t xml:space="preserve">Присвоено 289 спортивных разрядов, и 3 квалификационных категорий спортивных судей  </t>
  </si>
  <si>
    <t>Согласно договору от 10.04.2018 №65 на выполнение работ по строительству объекта "Крытый каток в городе Урай"</t>
  </si>
  <si>
    <t>29-30.03.2018 в г.Ханты-Мансийске принято участие в окружном Гражданском форуме общественного согласия с проектом "Туристический бренд города Урай". 15-16.06.2018 в г. Нижневартовске принято участие в общероссийском собрании "Развитие туризма в Северных регионах. Проблемы и перспективы".</t>
  </si>
  <si>
    <t xml:space="preserve">Ежемесячно проводится работа по мониторингу туристского потока. По итогам мониторинга в отчетном периоде этноцентр "Силава" посетило 706 туристов, из них 154 - дети. В гостиницах города размещено 1402 человек. Музей истории города Урай посетило 4172 человек, из них - 2808 дети. 
В Экстрим-Спорт-Парке Атмосфера  количество отдыхающих составило более 10500 человек. Перспективы развития заключается в создании в 2018 году туристского информационного цента в городе Урай. Проблемами остаются слабо развитая туристская инфраструктура города Урай, а также недостаточное финансирование направления туризма
</t>
  </si>
  <si>
    <t xml:space="preserve">По итогам проведенных мероприятий, направленных на активизацию выставочной деятельности в отчетном периоде количество выставок увеличено до 25 (АППГ – 23), из них 19 - в Музее истории города Урай, 3 выставок - в образовательных учреждениях города и учреждениях культуры. Городской общественной молодежной организацией "Авиацентр" организованы 3 выездные выставки-представления ракетомоделей </t>
  </si>
  <si>
    <t>С.А. Слепова</t>
  </si>
  <si>
    <t>Специалист-эксперт сводно-аналитического отдела</t>
  </si>
  <si>
    <t>Бюджет городского округа г.Урай - Остатки прошлых лет</t>
  </si>
  <si>
    <t>Выполнены работы по капитальному ремонту кровли дворца спорта "Старт"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</si>
</sst>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172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173" fontId="57" fillId="0" borderId="0" xfId="0" applyNumberFormat="1" applyFont="1" applyAlignment="1">
      <alignment/>
    </xf>
    <xf numFmtId="0" fontId="5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172" fontId="4" fillId="2" borderId="10" xfId="0" applyNumberFormat="1" applyFont="1" applyFill="1" applyBorder="1" applyAlignment="1">
      <alignment horizontal="left" vertical="center" wrapText="1"/>
    </xf>
    <xf numFmtId="173" fontId="56" fillId="2" borderId="12" xfId="0" applyNumberFormat="1" applyFont="1" applyFill="1" applyBorder="1" applyAlignment="1">
      <alignment horizontal="right" vertical="center"/>
    </xf>
    <xf numFmtId="173" fontId="59" fillId="2" borderId="10" xfId="0" applyNumberFormat="1" applyFont="1" applyFill="1" applyBorder="1" applyAlignment="1">
      <alignment horizontal="right" vertical="center"/>
    </xf>
    <xf numFmtId="173" fontId="60" fillId="2" borderId="10" xfId="0" applyNumberFormat="1" applyFont="1" applyFill="1" applyBorder="1" applyAlignment="1">
      <alignment horizontal="right" vertical="center"/>
    </xf>
    <xf numFmtId="173" fontId="56" fillId="0" borderId="10" xfId="0" applyNumberFormat="1" applyFont="1" applyBorder="1" applyAlignment="1">
      <alignment horizontal="right" vertical="center"/>
    </xf>
    <xf numFmtId="173" fontId="56" fillId="0" borderId="10" xfId="0" applyNumberFormat="1" applyFont="1" applyBorder="1" applyAlignment="1">
      <alignment horizontal="center" vertical="center" wrapText="1"/>
    </xf>
    <xf numFmtId="173" fontId="56" fillId="33" borderId="10" xfId="0" applyNumberFormat="1" applyFont="1" applyFill="1" applyBorder="1" applyAlignment="1">
      <alignment horizontal="right" vertical="center"/>
    </xf>
    <xf numFmtId="173" fontId="8" fillId="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3" fontId="7" fillId="2" borderId="12" xfId="0" applyNumberFormat="1" applyFont="1" applyFill="1" applyBorder="1" applyAlignment="1">
      <alignment horizontal="right" vertical="center"/>
    </xf>
    <xf numFmtId="173" fontId="61" fillId="2" borderId="12" xfId="0" applyNumberFormat="1" applyFont="1" applyFill="1" applyBorder="1" applyAlignment="1">
      <alignment horizontal="right" vertical="center"/>
    </xf>
    <xf numFmtId="173" fontId="7" fillId="2" borderId="10" xfId="0" applyNumberFormat="1" applyFont="1" applyFill="1" applyBorder="1" applyAlignment="1">
      <alignment horizontal="right" vertical="center"/>
    </xf>
    <xf numFmtId="173" fontId="61" fillId="0" borderId="10" xfId="0" applyNumberFormat="1" applyFont="1" applyBorder="1" applyAlignment="1">
      <alignment horizontal="right" vertical="center"/>
    </xf>
    <xf numFmtId="4" fontId="61" fillId="0" borderId="10" xfId="0" applyNumberFormat="1" applyFont="1" applyBorder="1" applyAlignment="1">
      <alignment horizontal="right" vertical="center"/>
    </xf>
    <xf numFmtId="172" fontId="7" fillId="2" borderId="10" xfId="0" applyNumberFormat="1" applyFont="1" applyFill="1" applyBorder="1" applyAlignment="1">
      <alignment horizontal="right" vertical="center"/>
    </xf>
    <xf numFmtId="172" fontId="61" fillId="0" borderId="10" xfId="0" applyNumberFormat="1" applyFont="1" applyBorder="1" applyAlignment="1">
      <alignment horizontal="right" vertical="center"/>
    </xf>
    <xf numFmtId="173" fontId="61" fillId="33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wrapText="1"/>
    </xf>
    <xf numFmtId="173" fontId="55" fillId="0" borderId="0" xfId="0" applyNumberFormat="1" applyFont="1" applyAlignment="1">
      <alignment/>
    </xf>
    <xf numFmtId="173" fontId="62" fillId="2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wrapText="1"/>
    </xf>
    <xf numFmtId="173" fontId="56" fillId="0" borderId="12" xfId="0" applyNumberFormat="1" applyFont="1" applyBorder="1" applyAlignment="1">
      <alignment horizontal="right" vertical="center"/>
    </xf>
    <xf numFmtId="173" fontId="56" fillId="0" borderId="14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173" fontId="56" fillId="0" borderId="14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173" fontId="4" fillId="2" borderId="12" xfId="0" applyNumberFormat="1" applyFon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173" fontId="33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173" fontId="61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wrapText="1"/>
    </xf>
    <xf numFmtId="173" fontId="5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73" fontId="55" fillId="33" borderId="0" xfId="0" applyNumberFormat="1" applyFont="1" applyFill="1" applyAlignment="1">
      <alignment/>
    </xf>
    <xf numFmtId="173" fontId="63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173" fontId="56" fillId="0" borderId="14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173" fontId="56" fillId="0" borderId="11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3" fontId="63" fillId="0" borderId="0" xfId="0" applyNumberFormat="1" applyFont="1" applyBorder="1" applyAlignment="1">
      <alignment/>
    </xf>
    <xf numFmtId="173" fontId="64" fillId="0" borderId="0" xfId="0" applyNumberFormat="1" applyFont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/>
    </xf>
    <xf numFmtId="17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72" fontId="3" fillId="2" borderId="10" xfId="0" applyNumberFormat="1" applyFont="1" applyFill="1" applyBorder="1" applyAlignment="1">
      <alignment horizontal="left" vertical="center" wrapText="1"/>
    </xf>
    <xf numFmtId="173" fontId="56" fillId="0" borderId="10" xfId="0" applyNumberFormat="1" applyFont="1" applyBorder="1" applyAlignment="1">
      <alignment horizontal="center" vertical="center"/>
    </xf>
    <xf numFmtId="173" fontId="56" fillId="0" borderId="12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173" fontId="9" fillId="33" borderId="12" xfId="0" applyNumberFormat="1" applyFont="1" applyFill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3" fontId="65" fillId="33" borderId="10" xfId="0" applyNumberFormat="1" applyFont="1" applyFill="1" applyBorder="1" applyAlignment="1">
      <alignment horizontal="center" vertical="center"/>
    </xf>
    <xf numFmtId="173" fontId="66" fillId="33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173" fontId="65" fillId="33" borderId="12" xfId="0" applyNumberFormat="1" applyFont="1" applyFill="1" applyBorder="1" applyAlignment="1">
      <alignment horizontal="center" vertical="center"/>
    </xf>
    <xf numFmtId="173" fontId="65" fillId="33" borderId="11" xfId="0" applyNumberFormat="1" applyFont="1" applyFill="1" applyBorder="1" applyAlignment="1">
      <alignment horizontal="center" vertical="center"/>
    </xf>
    <xf numFmtId="173" fontId="65" fillId="33" borderId="14" xfId="0" applyNumberFormat="1" applyFont="1" applyFill="1" applyBorder="1" applyAlignment="1">
      <alignment horizontal="center" vertical="center"/>
    </xf>
    <xf numFmtId="173" fontId="8" fillId="2" borderId="12" xfId="0" applyNumberFormat="1" applyFont="1" applyFill="1" applyBorder="1" applyAlignment="1">
      <alignment horizontal="center" vertical="center"/>
    </xf>
    <xf numFmtId="173" fontId="8" fillId="2" borderId="11" xfId="0" applyNumberFormat="1" applyFont="1" applyFill="1" applyBorder="1" applyAlignment="1">
      <alignment horizontal="center" vertical="center"/>
    </xf>
    <xf numFmtId="173" fontId="8" fillId="2" borderId="14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173" fontId="56" fillId="0" borderId="12" xfId="0" applyNumberFormat="1" applyFont="1" applyBorder="1" applyAlignment="1">
      <alignment horizontal="center" vertical="center" wrapText="1"/>
    </xf>
    <xf numFmtId="173" fontId="56" fillId="0" borderId="11" xfId="0" applyNumberFormat="1" applyFont="1" applyBorder="1" applyAlignment="1">
      <alignment horizontal="center" vertical="center" wrapText="1"/>
    </xf>
    <xf numFmtId="173" fontId="56" fillId="0" borderId="14" xfId="0" applyNumberFormat="1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left" vertical="center"/>
    </xf>
    <xf numFmtId="0" fontId="61" fillId="2" borderId="11" xfId="0" applyFont="1" applyFill="1" applyBorder="1" applyAlignment="1">
      <alignment horizontal="left" vertical="center"/>
    </xf>
    <xf numFmtId="0" fontId="61" fillId="2" borderId="14" xfId="0" applyFont="1" applyFill="1" applyBorder="1" applyAlignment="1">
      <alignment horizontal="left" vertical="center"/>
    </xf>
    <xf numFmtId="0" fontId="62" fillId="2" borderId="12" xfId="0" applyFont="1" applyFill="1" applyBorder="1" applyAlignment="1">
      <alignment horizontal="left" vertical="center" wrapText="1"/>
    </xf>
    <xf numFmtId="0" fontId="62" fillId="2" borderId="11" xfId="0" applyFont="1" applyFill="1" applyBorder="1" applyAlignment="1">
      <alignment horizontal="left" vertical="center" wrapText="1"/>
    </xf>
    <xf numFmtId="0" fontId="62" fillId="2" borderId="14" xfId="0" applyFont="1" applyFill="1" applyBorder="1" applyAlignment="1">
      <alignment horizontal="left" vertical="center" wrapText="1"/>
    </xf>
    <xf numFmtId="0" fontId="61" fillId="2" borderId="12" xfId="0" applyFont="1" applyFill="1" applyBorder="1" applyAlignment="1">
      <alignment horizontal="center" wrapText="1"/>
    </xf>
    <xf numFmtId="0" fontId="61" fillId="2" borderId="11" xfId="0" applyFont="1" applyFill="1" applyBorder="1" applyAlignment="1">
      <alignment horizontal="center" wrapText="1"/>
    </xf>
    <xf numFmtId="0" fontId="61" fillId="2" borderId="14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0" fillId="2" borderId="10" xfId="0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14" xfId="0" applyFont="1" applyFill="1" applyBorder="1" applyAlignment="1">
      <alignment horizontal="center" vertical="center"/>
    </xf>
    <xf numFmtId="0" fontId="62" fillId="2" borderId="12" xfId="0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173" fontId="56" fillId="0" borderId="10" xfId="0" applyNumberFormat="1" applyFont="1" applyBorder="1" applyAlignment="1">
      <alignment horizontal="center" vertical="center"/>
    </xf>
    <xf numFmtId="16" fontId="56" fillId="0" borderId="12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zoomScalePageLayoutView="0" workbookViewId="0" topLeftCell="A1">
      <pane xSplit="8" ySplit="7" topLeftCell="AO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P23" sqref="AP23"/>
    </sheetView>
  </sheetViews>
  <sheetFormatPr defaultColWidth="9.140625" defaultRowHeight="15"/>
  <cols>
    <col min="1" max="1" width="8.00390625" style="0" customWidth="1"/>
    <col min="2" max="2" width="56.7109375" style="0" customWidth="1"/>
    <col min="3" max="3" width="24.00390625" style="0" customWidth="1"/>
    <col min="4" max="4" width="9.140625" style="0" customWidth="1"/>
    <col min="5" max="5" width="15.7109375" style="0" customWidth="1"/>
    <col min="6" max="8" width="12.140625" style="0" customWidth="1"/>
    <col min="9" max="9" width="9.7109375" style="0" customWidth="1"/>
    <col min="10" max="10" width="8.7109375" style="0" customWidth="1"/>
    <col min="11" max="11" width="9.8515625" style="0" customWidth="1"/>
    <col min="12" max="12" width="10.140625" style="0" customWidth="1"/>
    <col min="13" max="13" width="8.57421875" style="0" customWidth="1"/>
    <col min="14" max="14" width="9.7109375" style="0" customWidth="1"/>
    <col min="15" max="15" width="10.00390625" style="0" customWidth="1"/>
    <col min="16" max="16" width="8.7109375" style="0" customWidth="1"/>
    <col min="17" max="17" width="9.57421875" style="0" customWidth="1"/>
    <col min="18" max="18" width="10.00390625" style="0" customWidth="1"/>
    <col min="19" max="19" width="8.7109375" style="0" customWidth="1"/>
    <col min="20" max="20" width="9.57421875" style="0" customWidth="1"/>
    <col min="21" max="22" width="11.28125" style="0" customWidth="1"/>
    <col min="23" max="23" width="10.421875" style="0" customWidth="1"/>
    <col min="24" max="25" width="9.7109375" style="0" customWidth="1"/>
    <col min="26" max="26" width="9.421875" style="0" customWidth="1"/>
    <col min="27" max="28" width="9.7109375" style="0" customWidth="1"/>
    <col min="29" max="29" width="10.5742187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9.140625" style="0" customWidth="1"/>
    <col min="34" max="34" width="8.57421875" style="0" customWidth="1"/>
    <col min="35" max="35" width="10.421875" style="0" customWidth="1"/>
    <col min="36" max="36" width="10.28125" style="66" customWidth="1"/>
    <col min="37" max="37" width="11.00390625" style="66" customWidth="1"/>
    <col min="38" max="38" width="12.00390625" style="66" customWidth="1"/>
    <col min="39" max="39" width="10.28125" style="66" customWidth="1"/>
    <col min="40" max="40" width="8.57421875" style="66" customWidth="1"/>
    <col min="41" max="41" width="10.7109375" style="66" customWidth="1"/>
    <col min="42" max="42" width="9.8515625" style="66" customWidth="1"/>
    <col min="43" max="43" width="10.57421875" style="66" customWidth="1"/>
    <col min="44" max="44" width="11.28125" style="66" customWidth="1"/>
    <col min="45" max="45" width="32.28125" style="0" customWidth="1"/>
    <col min="46" max="46" width="23.421875" style="0" customWidth="1"/>
  </cols>
  <sheetData>
    <row r="1" spans="1:46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78" t="s">
        <v>100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77" t="s">
        <v>2</v>
      </c>
      <c r="B5" s="177" t="s">
        <v>3</v>
      </c>
      <c r="C5" s="177" t="s">
        <v>4</v>
      </c>
      <c r="D5" s="177" t="s">
        <v>5</v>
      </c>
      <c r="E5" s="177" t="s">
        <v>6</v>
      </c>
      <c r="F5" s="179" t="s">
        <v>7</v>
      </c>
      <c r="G5" s="179"/>
      <c r="H5" s="179"/>
      <c r="I5" s="177" t="s">
        <v>11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6" t="s">
        <v>24</v>
      </c>
      <c r="AT5" s="177" t="s">
        <v>25</v>
      </c>
    </row>
    <row r="6" spans="1:46" ht="15">
      <c r="A6" s="177"/>
      <c r="B6" s="177"/>
      <c r="C6" s="177"/>
      <c r="D6" s="177"/>
      <c r="E6" s="177"/>
      <c r="F6" s="179"/>
      <c r="G6" s="179"/>
      <c r="H6" s="179"/>
      <c r="I6" s="177" t="s">
        <v>12</v>
      </c>
      <c r="J6" s="177"/>
      <c r="K6" s="177"/>
      <c r="L6" s="177" t="s">
        <v>13</v>
      </c>
      <c r="M6" s="177"/>
      <c r="N6" s="177"/>
      <c r="O6" s="177" t="s">
        <v>14</v>
      </c>
      <c r="P6" s="177"/>
      <c r="Q6" s="177"/>
      <c r="R6" s="177" t="s">
        <v>15</v>
      </c>
      <c r="S6" s="177"/>
      <c r="T6" s="177"/>
      <c r="U6" s="177" t="s">
        <v>16</v>
      </c>
      <c r="V6" s="177"/>
      <c r="W6" s="177"/>
      <c r="X6" s="177" t="s">
        <v>17</v>
      </c>
      <c r="Y6" s="177"/>
      <c r="Z6" s="177"/>
      <c r="AA6" s="177" t="s">
        <v>18</v>
      </c>
      <c r="AB6" s="177"/>
      <c r="AC6" s="177"/>
      <c r="AD6" s="177" t="s">
        <v>19</v>
      </c>
      <c r="AE6" s="177"/>
      <c r="AF6" s="177"/>
      <c r="AG6" s="177" t="s">
        <v>20</v>
      </c>
      <c r="AH6" s="177"/>
      <c r="AI6" s="177"/>
      <c r="AJ6" s="175" t="s">
        <v>21</v>
      </c>
      <c r="AK6" s="175"/>
      <c r="AL6" s="175"/>
      <c r="AM6" s="175" t="s">
        <v>22</v>
      </c>
      <c r="AN6" s="175"/>
      <c r="AO6" s="175"/>
      <c r="AP6" s="175" t="s">
        <v>23</v>
      </c>
      <c r="AQ6" s="175"/>
      <c r="AR6" s="175"/>
      <c r="AS6" s="176"/>
      <c r="AT6" s="177"/>
    </row>
    <row r="7" spans="1:46" ht="30" customHeight="1">
      <c r="A7" s="177"/>
      <c r="B7" s="177"/>
      <c r="C7" s="177"/>
      <c r="D7" s="177"/>
      <c r="E7" s="177"/>
      <c r="F7" s="75" t="s">
        <v>8</v>
      </c>
      <c r="G7" s="75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76"/>
      <c r="AT7" s="177"/>
    </row>
    <row r="8" spans="1:46" s="1" customFormat="1" ht="1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5">
        <v>6</v>
      </c>
      <c r="G8" s="75">
        <v>7</v>
      </c>
      <c r="H8" s="15" t="s">
        <v>26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57" t="s">
        <v>90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3"/>
    </row>
    <row r="10" spans="1:46" s="1" customFormat="1" ht="28.5" customHeight="1">
      <c r="A10" s="17" t="s">
        <v>70</v>
      </c>
      <c r="B10" s="29" t="s">
        <v>89</v>
      </c>
      <c r="C10" s="157" t="s">
        <v>86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9"/>
      <c r="AT10" s="18"/>
    </row>
    <row r="11" spans="1:46" s="71" customFormat="1" ht="31.5" customHeight="1">
      <c r="A11" s="166" t="s">
        <v>71</v>
      </c>
      <c r="B11" s="169" t="s">
        <v>52</v>
      </c>
      <c r="C11" s="172"/>
      <c r="D11" s="172"/>
      <c r="E11" s="20" t="s">
        <v>32</v>
      </c>
      <c r="F11" s="30">
        <f>F12+F13</f>
        <v>110306.61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aca="true" t="shared" si="0" ref="L11:AQ11">L12+L13</f>
        <v>10445.47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10369.05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56">
        <f t="shared" si="0"/>
        <v>8995.03</v>
      </c>
      <c r="AK11" s="56">
        <f t="shared" si="0"/>
        <v>0</v>
      </c>
      <c r="AL11" s="56">
        <f>AK11/AJ11*100</f>
        <v>0</v>
      </c>
      <c r="AM11" s="56">
        <f>AM12+AM13</f>
        <v>7809.54</v>
      </c>
      <c r="AN11" s="56">
        <f t="shared" si="0"/>
        <v>0</v>
      </c>
      <c r="AO11" s="56">
        <f>AN11/AM11*100</f>
        <v>0</v>
      </c>
      <c r="AP11" s="56">
        <f t="shared" si="0"/>
        <v>11434.71</v>
      </c>
      <c r="AQ11" s="56">
        <f t="shared" si="0"/>
        <v>0</v>
      </c>
      <c r="AR11" s="56">
        <f>AQ11/AP11*100</f>
        <v>0</v>
      </c>
      <c r="AS11" s="22"/>
      <c r="AT11" s="22"/>
    </row>
    <row r="12" spans="1:46" s="71" customFormat="1" ht="47.25" customHeight="1">
      <c r="A12" s="167"/>
      <c r="B12" s="170"/>
      <c r="C12" s="173"/>
      <c r="D12" s="173"/>
      <c r="E12" s="21" t="s">
        <v>33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56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56">
        <f>AN12/AM12*100</f>
        <v>0</v>
      </c>
      <c r="AP12" s="31">
        <f>AP23+AP26</f>
        <v>1389.3</v>
      </c>
      <c r="AQ12" s="31">
        <f>AQ15+AQ18+AQ23+AQ26+AQ33+AQ36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68"/>
      <c r="B13" s="171"/>
      <c r="C13" s="174"/>
      <c r="D13" s="174"/>
      <c r="E13" s="21" t="s">
        <v>34</v>
      </c>
      <c r="F13" s="32">
        <f>I13+L13+O13+R13+U13+X13+AA13+AD13+AG13+AJ13+AM13+AP13</f>
        <v>100276.75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9150.55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</v>
      </c>
      <c r="AK13" s="31">
        <f>AK16+AK19+AK24+AK27+AK34</f>
        <v>0</v>
      </c>
      <c r="AL13" s="56">
        <f>AK13/AJ13*100</f>
        <v>0</v>
      </c>
      <c r="AM13" s="31">
        <f>AM16+AM19+AM24+AM27+AM34</f>
        <v>7499.54</v>
      </c>
      <c r="AN13" s="31">
        <f>AN16+AN19+AN24+AN27+AN34</f>
        <v>0</v>
      </c>
      <c r="AO13" s="56">
        <f>AN13/AM13*100</f>
        <v>0</v>
      </c>
      <c r="AP13" s="31">
        <f>AP24+AP27+AP34+AP37+AP19</f>
        <v>10045.41</v>
      </c>
      <c r="AQ13" s="31">
        <f>AQ16+AQ19+AQ24+AQ27+AQ34</f>
        <v>0</v>
      </c>
      <c r="AR13" s="56">
        <f>AQ13/AP13*100</f>
        <v>0</v>
      </c>
      <c r="AS13" s="22"/>
      <c r="AT13" s="22"/>
    </row>
    <row r="14" spans="1:46" s="2" customFormat="1" ht="19.5" customHeight="1">
      <c r="A14" s="114" t="s">
        <v>72</v>
      </c>
      <c r="B14" s="160" t="s">
        <v>42</v>
      </c>
      <c r="C14" s="118" t="s">
        <v>37</v>
      </c>
      <c r="D14" s="121"/>
      <c r="E14" s="5" t="s">
        <v>32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57"/>
      <c r="AK14" s="57"/>
      <c r="AL14" s="57"/>
      <c r="AM14" s="57"/>
      <c r="AN14" s="57"/>
      <c r="AO14" s="57"/>
      <c r="AP14" s="57"/>
      <c r="AQ14" s="57"/>
      <c r="AR14" s="57"/>
      <c r="AS14" s="151"/>
      <c r="AT14" s="103"/>
    </row>
    <row r="15" spans="1:46" s="2" customFormat="1" ht="25.5">
      <c r="A15" s="114"/>
      <c r="B15" s="161"/>
      <c r="C15" s="119"/>
      <c r="D15" s="122"/>
      <c r="E15" s="4" t="s">
        <v>33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57"/>
      <c r="AK15" s="57"/>
      <c r="AL15" s="57"/>
      <c r="AM15" s="57"/>
      <c r="AN15" s="57"/>
      <c r="AO15" s="57"/>
      <c r="AP15" s="57"/>
      <c r="AQ15" s="57"/>
      <c r="AR15" s="57"/>
      <c r="AS15" s="152"/>
      <c r="AT15" s="104"/>
    </row>
    <row r="16" spans="1:46" s="2" customFormat="1" ht="75.75" customHeight="1">
      <c r="A16" s="114"/>
      <c r="B16" s="162"/>
      <c r="C16" s="120"/>
      <c r="D16" s="123"/>
      <c r="E16" s="4" t="s">
        <v>34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aca="true" t="shared" si="1" ref="H16:H27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53"/>
      <c r="AT16" s="105"/>
    </row>
    <row r="17" spans="1:46" s="2" customFormat="1" ht="19.5" customHeight="1">
      <c r="A17" s="114" t="s">
        <v>73</v>
      </c>
      <c r="B17" s="160" t="s">
        <v>43</v>
      </c>
      <c r="C17" s="118" t="s">
        <v>38</v>
      </c>
      <c r="D17" s="121"/>
      <c r="E17" s="5" t="s">
        <v>32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34.3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57">
        <f>AJ18+AJ19</f>
        <v>2.8</v>
      </c>
      <c r="AK17" s="57">
        <f>AK18+AK19</f>
        <v>0</v>
      </c>
      <c r="AL17" s="57">
        <f>AK17/AJ17*100</f>
        <v>0</v>
      </c>
      <c r="AM17" s="57">
        <f>AM18+AM19</f>
        <v>39.9</v>
      </c>
      <c r="AN17" s="57">
        <f>AN18+AN19</f>
        <v>0</v>
      </c>
      <c r="AO17" s="57">
        <f>AN17/AM17*100</f>
        <v>0</v>
      </c>
      <c r="AP17" s="57">
        <f>AP18+AP19</f>
        <v>9</v>
      </c>
      <c r="AQ17" s="57">
        <f>AQ18+AQ19</f>
        <v>0</v>
      </c>
      <c r="AR17" s="57">
        <v>0</v>
      </c>
      <c r="AS17" s="163"/>
      <c r="AT17" s="103"/>
    </row>
    <row r="18" spans="1:46" s="2" customFormat="1" ht="25.5">
      <c r="A18" s="114"/>
      <c r="B18" s="161"/>
      <c r="C18" s="119"/>
      <c r="D18" s="122"/>
      <c r="E18" s="4" t="s">
        <v>33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57"/>
      <c r="AK18" s="57"/>
      <c r="AL18" s="57"/>
      <c r="AM18" s="57"/>
      <c r="AN18" s="57"/>
      <c r="AO18" s="57"/>
      <c r="AP18" s="57"/>
      <c r="AQ18" s="57"/>
      <c r="AR18" s="57"/>
      <c r="AS18" s="164"/>
      <c r="AT18" s="104"/>
    </row>
    <row r="19" spans="1:46" s="2" customFormat="1" ht="54" customHeight="1">
      <c r="A19" s="114"/>
      <c r="B19" s="162"/>
      <c r="C19" s="120"/>
      <c r="D19" s="123"/>
      <c r="E19" s="4" t="s">
        <v>34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34.3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57">
        <v>2.8</v>
      </c>
      <c r="AK19" s="57"/>
      <c r="AL19" s="57">
        <f>AK19/AJ19*100</f>
        <v>0</v>
      </c>
      <c r="AM19" s="57">
        <f>30.8+9.1</f>
        <v>39.9</v>
      </c>
      <c r="AN19" s="57"/>
      <c r="AO19" s="57">
        <f>AN19/AM19*100</f>
        <v>0</v>
      </c>
      <c r="AP19" s="57">
        <v>9</v>
      </c>
      <c r="AQ19" s="57">
        <v>0</v>
      </c>
      <c r="AR19" s="57">
        <v>0</v>
      </c>
      <c r="AS19" s="165"/>
      <c r="AT19" s="105"/>
    </row>
    <row r="20" spans="1:46" s="2" customFormat="1" ht="45.75" customHeight="1" hidden="1">
      <c r="A20" s="76" t="s">
        <v>74</v>
      </c>
      <c r="B20" s="7" t="s">
        <v>44</v>
      </c>
      <c r="C20" s="77" t="s">
        <v>36</v>
      </c>
      <c r="D20" s="19"/>
      <c r="E20" s="4" t="s">
        <v>39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26"/>
      <c r="AT20" s="25"/>
    </row>
    <row r="21" spans="1:46" s="2" customFormat="1" ht="84" customHeight="1" hidden="1">
      <c r="A21" s="76" t="s">
        <v>74</v>
      </c>
      <c r="B21" s="7" t="s">
        <v>44</v>
      </c>
      <c r="C21" s="77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57"/>
      <c r="AK21" s="57"/>
      <c r="AL21" s="57"/>
      <c r="AM21" s="57"/>
      <c r="AN21" s="57"/>
      <c r="AO21" s="57"/>
      <c r="AP21" s="57"/>
      <c r="AQ21" s="57"/>
      <c r="AR21" s="57"/>
      <c r="AS21" s="26"/>
      <c r="AT21" s="47"/>
    </row>
    <row r="22" spans="1:46" s="2" customFormat="1" ht="19.5" customHeight="1">
      <c r="A22" s="114" t="s">
        <v>75</v>
      </c>
      <c r="B22" s="131" t="s">
        <v>45</v>
      </c>
      <c r="C22" s="118" t="s">
        <v>40</v>
      </c>
      <c r="D22" s="121"/>
      <c r="E22" s="5" t="s">
        <v>32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aca="true" t="shared" si="2" ref="N22:N27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aca="true" t="shared" si="3" ref="T22:T27">S22/R22*100</f>
        <v>0</v>
      </c>
      <c r="U22" s="33">
        <f>U23+U24</f>
        <v>6013.4</v>
      </c>
      <c r="V22" s="33">
        <f>V23+V24</f>
        <v>0</v>
      </c>
      <c r="W22" s="33">
        <f aca="true" t="shared" si="4" ref="W22:W27">V22/U22*100</f>
        <v>0</v>
      </c>
      <c r="X22" s="33">
        <f>X23+X24</f>
        <v>4471.6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aca="true" t="shared" si="5" ref="AI22:AI27">AH22/AG22*100</f>
        <v>0</v>
      </c>
      <c r="AJ22" s="57">
        <f>AJ23+AJ24</f>
        <v>3946.6</v>
      </c>
      <c r="AK22" s="57">
        <f>AK23+AK24</f>
        <v>0</v>
      </c>
      <c r="AL22" s="57">
        <f aca="true" t="shared" si="6" ref="AL22:AL27">AK22/AJ22*100</f>
        <v>0</v>
      </c>
      <c r="AM22" s="57">
        <f>AM23+AM24</f>
        <v>3895.6</v>
      </c>
      <c r="AN22" s="57">
        <f>AN23+AN24</f>
        <v>0</v>
      </c>
      <c r="AO22" s="57">
        <f aca="true" t="shared" si="7" ref="AO22:AO27">AN22/AM22*100</f>
        <v>0</v>
      </c>
      <c r="AP22" s="57">
        <f>AP23+AP24</f>
        <v>6627.599999999999</v>
      </c>
      <c r="AQ22" s="57">
        <f>AQ23+AQ24</f>
        <v>0</v>
      </c>
      <c r="AR22" s="57">
        <f aca="true" t="shared" si="8" ref="AR22:AR27">AQ22/AP22*100</f>
        <v>0</v>
      </c>
      <c r="AS22" s="151"/>
      <c r="AT22" s="103"/>
    </row>
    <row r="23" spans="1:46" s="2" customFormat="1" ht="25.5">
      <c r="A23" s="114"/>
      <c r="B23" s="132"/>
      <c r="C23" s="119"/>
      <c r="D23" s="122"/>
      <c r="E23" s="4" t="s">
        <v>33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57">
        <v>310</v>
      </c>
      <c r="AK23" s="57"/>
      <c r="AL23" s="57">
        <f t="shared" si="6"/>
        <v>0</v>
      </c>
      <c r="AM23" s="57">
        <v>310</v>
      </c>
      <c r="AN23" s="57"/>
      <c r="AO23" s="57">
        <f t="shared" si="7"/>
        <v>0</v>
      </c>
      <c r="AP23" s="57">
        <f>754.3+635</f>
        <v>1389.3</v>
      </c>
      <c r="AQ23" s="57"/>
      <c r="AR23" s="57">
        <f t="shared" si="8"/>
        <v>0</v>
      </c>
      <c r="AS23" s="152"/>
      <c r="AT23" s="104"/>
    </row>
    <row r="24" spans="1:46" s="2" customFormat="1" ht="38.25">
      <c r="A24" s="114"/>
      <c r="B24" s="133"/>
      <c r="C24" s="120"/>
      <c r="D24" s="123"/>
      <c r="E24" s="4" t="s">
        <v>34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57">
        <v>3636.6</v>
      </c>
      <c r="AK24" s="57"/>
      <c r="AL24" s="57">
        <f t="shared" si="6"/>
        <v>0</v>
      </c>
      <c r="AM24" s="57">
        <v>3585.6</v>
      </c>
      <c r="AN24" s="57"/>
      <c r="AO24" s="57">
        <f t="shared" si="7"/>
        <v>0</v>
      </c>
      <c r="AP24" s="57">
        <f>5204.9+33.4</f>
        <v>5238.299999999999</v>
      </c>
      <c r="AQ24" s="57"/>
      <c r="AR24" s="57">
        <f t="shared" si="8"/>
        <v>0</v>
      </c>
      <c r="AS24" s="153"/>
      <c r="AT24" s="105"/>
    </row>
    <row r="25" spans="1:46" s="2" customFormat="1" ht="19.5" customHeight="1">
      <c r="A25" s="114" t="s">
        <v>76</v>
      </c>
      <c r="B25" s="131" t="s">
        <v>46</v>
      </c>
      <c r="C25" s="118" t="s">
        <v>41</v>
      </c>
      <c r="D25" s="121"/>
      <c r="E25" s="5" t="s">
        <v>32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57">
        <f>AJ26+AJ27</f>
        <v>5045.63</v>
      </c>
      <c r="AK25" s="57">
        <f>AK26+AK27</f>
        <v>0</v>
      </c>
      <c r="AL25" s="57">
        <f t="shared" si="6"/>
        <v>0</v>
      </c>
      <c r="AM25" s="57">
        <f>AM26+AM27</f>
        <v>3874.04</v>
      </c>
      <c r="AN25" s="57">
        <f>AN26+AN27</f>
        <v>0</v>
      </c>
      <c r="AO25" s="57">
        <f t="shared" si="7"/>
        <v>0</v>
      </c>
      <c r="AP25" s="57">
        <f>AP26+AP27</f>
        <v>4798.11</v>
      </c>
      <c r="AQ25" s="57">
        <f>AQ26+AQ27</f>
        <v>0</v>
      </c>
      <c r="AR25" s="57">
        <f t="shared" si="8"/>
        <v>0</v>
      </c>
      <c r="AS25" s="151"/>
      <c r="AT25" s="103"/>
    </row>
    <row r="26" spans="1:46" s="2" customFormat="1" ht="25.5">
      <c r="A26" s="114"/>
      <c r="B26" s="132"/>
      <c r="C26" s="119"/>
      <c r="D26" s="122"/>
      <c r="E26" s="4" t="s">
        <v>33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18.9</v>
      </c>
      <c r="AE26" s="33"/>
      <c r="AF26" s="33">
        <v>0</v>
      </c>
      <c r="AG26" s="33"/>
      <c r="AH26" s="33"/>
      <c r="AI26" s="33">
        <v>0</v>
      </c>
      <c r="AJ26" s="57"/>
      <c r="AK26" s="57"/>
      <c r="AL26" s="57">
        <v>0</v>
      </c>
      <c r="AM26" s="57"/>
      <c r="AN26" s="57"/>
      <c r="AO26" s="57">
        <v>0</v>
      </c>
      <c r="AP26" s="57"/>
      <c r="AQ26" s="57"/>
      <c r="AR26" s="57">
        <v>0</v>
      </c>
      <c r="AS26" s="152"/>
      <c r="AT26" s="104"/>
    </row>
    <row r="27" spans="1:46" s="2" customFormat="1" ht="38.25">
      <c r="A27" s="114"/>
      <c r="B27" s="133"/>
      <c r="C27" s="120"/>
      <c r="D27" s="123"/>
      <c r="E27" s="4" t="s">
        <v>34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5224.15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57">
        <v>5045.63</v>
      </c>
      <c r="AK27" s="57"/>
      <c r="AL27" s="57">
        <f t="shared" si="6"/>
        <v>0</v>
      </c>
      <c r="AM27" s="57">
        <v>3874.04</v>
      </c>
      <c r="AN27" s="57"/>
      <c r="AO27" s="57">
        <f t="shared" si="7"/>
        <v>0</v>
      </c>
      <c r="AP27" s="57">
        <v>4798.11</v>
      </c>
      <c r="AQ27" s="57"/>
      <c r="AR27" s="57">
        <f t="shared" si="8"/>
        <v>0</v>
      </c>
      <c r="AS27" s="153"/>
      <c r="AT27" s="105"/>
    </row>
    <row r="28" spans="1:46" s="2" customFormat="1" ht="78" customHeight="1" hidden="1">
      <c r="A28" s="76" t="s">
        <v>77</v>
      </c>
      <c r="B28" s="7" t="s">
        <v>47</v>
      </c>
      <c r="C28" s="77" t="s">
        <v>48</v>
      </c>
      <c r="D28" s="19"/>
      <c r="E28" s="4" t="s">
        <v>39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8"/>
      <c r="AK28" s="58"/>
      <c r="AL28" s="58"/>
      <c r="AM28" s="58"/>
      <c r="AN28" s="58"/>
      <c r="AO28" s="58"/>
      <c r="AP28" s="58"/>
      <c r="AQ28" s="58"/>
      <c r="AR28" s="58"/>
      <c r="AS28" s="26"/>
      <c r="AT28" s="25"/>
    </row>
    <row r="29" spans="1:46" s="2" customFormat="1" ht="92.25" customHeight="1" hidden="1">
      <c r="A29" s="76" t="s">
        <v>78</v>
      </c>
      <c r="B29" s="6" t="s">
        <v>49</v>
      </c>
      <c r="C29" s="10" t="s">
        <v>36</v>
      </c>
      <c r="D29" s="19"/>
      <c r="E29" s="4" t="s">
        <v>39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8"/>
      <c r="AK29" s="58"/>
      <c r="AL29" s="58"/>
      <c r="AM29" s="58"/>
      <c r="AN29" s="58"/>
      <c r="AO29" s="58"/>
      <c r="AP29" s="58"/>
      <c r="AQ29" s="58"/>
      <c r="AR29" s="58"/>
      <c r="AS29" s="26"/>
      <c r="AT29" s="25"/>
    </row>
    <row r="30" spans="1:46" s="2" customFormat="1" ht="138.75" customHeight="1" hidden="1">
      <c r="A30" s="76" t="s">
        <v>77</v>
      </c>
      <c r="B30" s="7" t="s">
        <v>47</v>
      </c>
      <c r="C30" s="77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8"/>
      <c r="AK30" s="58"/>
      <c r="AL30" s="58"/>
      <c r="AM30" s="58"/>
      <c r="AN30" s="58"/>
      <c r="AO30" s="58"/>
      <c r="AP30" s="58"/>
      <c r="AQ30" s="58"/>
      <c r="AR30" s="58"/>
      <c r="AS30" s="26"/>
      <c r="AT30" s="47"/>
    </row>
    <row r="31" spans="1:46" s="2" customFormat="1" ht="138.75" customHeight="1" hidden="1">
      <c r="A31" s="76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47"/>
    </row>
    <row r="32" spans="1:46" s="2" customFormat="1" ht="19.5" customHeight="1" hidden="1">
      <c r="A32" s="114" t="s">
        <v>98</v>
      </c>
      <c r="B32" s="148" t="s">
        <v>50</v>
      </c>
      <c r="C32" s="118" t="s">
        <v>51</v>
      </c>
      <c r="D32" s="121"/>
      <c r="E32" s="5" t="s">
        <v>32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57">
        <f>AJ33+AJ34</f>
        <v>0</v>
      </c>
      <c r="AK32" s="57">
        <f>AK33+AK34</f>
        <v>0</v>
      </c>
      <c r="AL32" s="57" t="e">
        <f>AK32/AJ32*100</f>
        <v>#DIV/0!</v>
      </c>
      <c r="AM32" s="57">
        <f>AM33+AM34</f>
        <v>0</v>
      </c>
      <c r="AN32" s="57">
        <f>AN33+AN34</f>
        <v>0</v>
      </c>
      <c r="AO32" s="57" t="e">
        <f>AN32/AM32*100</f>
        <v>#DIV/0!</v>
      </c>
      <c r="AP32" s="57">
        <f>AP33+AP34</f>
        <v>0</v>
      </c>
      <c r="AQ32" s="57">
        <f>AQ33+AQ34</f>
        <v>0</v>
      </c>
      <c r="AR32" s="57" t="e">
        <f>AQ32/AP32*100</f>
        <v>#DIV/0!</v>
      </c>
      <c r="AS32" s="151"/>
      <c r="AT32" s="103"/>
    </row>
    <row r="33" spans="1:46" s="2" customFormat="1" ht="25.5" hidden="1">
      <c r="A33" s="114"/>
      <c r="B33" s="149"/>
      <c r="C33" s="119"/>
      <c r="D33" s="122"/>
      <c r="E33" s="4" t="s">
        <v>33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7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57"/>
      <c r="AK33" s="57"/>
      <c r="AL33" s="57"/>
      <c r="AM33" s="57"/>
      <c r="AN33" s="57"/>
      <c r="AO33" s="57"/>
      <c r="AP33" s="57"/>
      <c r="AQ33" s="57"/>
      <c r="AR33" s="57"/>
      <c r="AS33" s="152"/>
      <c r="AT33" s="104"/>
    </row>
    <row r="34" spans="1:46" s="2" customFormat="1" ht="102" customHeight="1" hidden="1">
      <c r="A34" s="114"/>
      <c r="B34" s="150"/>
      <c r="C34" s="120"/>
      <c r="D34" s="123"/>
      <c r="E34" s="4" t="s">
        <v>34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57">
        <v>0</v>
      </c>
      <c r="AK34" s="57"/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153"/>
      <c r="AT34" s="105"/>
    </row>
    <row r="35" spans="1:46" s="2" customFormat="1" ht="15.75" hidden="1">
      <c r="A35" s="114" t="s">
        <v>99</v>
      </c>
      <c r="B35" s="148" t="s">
        <v>94</v>
      </c>
      <c r="C35" s="118" t="s">
        <v>51</v>
      </c>
      <c r="D35" s="46"/>
      <c r="E35" s="5" t="s">
        <v>32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57"/>
      <c r="AK35" s="57"/>
      <c r="AL35" s="57"/>
      <c r="AM35" s="57"/>
      <c r="AN35" s="57"/>
      <c r="AO35" s="57"/>
      <c r="AP35" s="57"/>
      <c r="AQ35" s="57"/>
      <c r="AR35" s="57"/>
      <c r="AS35" s="151"/>
      <c r="AT35" s="80"/>
    </row>
    <row r="36" spans="1:46" s="2" customFormat="1" ht="25.5" hidden="1">
      <c r="A36" s="114"/>
      <c r="B36" s="149"/>
      <c r="C36" s="119"/>
      <c r="D36" s="46"/>
      <c r="E36" s="4" t="s">
        <v>33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57"/>
      <c r="AK36" s="57"/>
      <c r="AL36" s="57"/>
      <c r="AM36" s="57"/>
      <c r="AN36" s="57"/>
      <c r="AO36" s="57"/>
      <c r="AP36" s="57"/>
      <c r="AQ36" s="57"/>
      <c r="AR36" s="57"/>
      <c r="AS36" s="152"/>
      <c r="AT36" s="80"/>
    </row>
    <row r="37" spans="1:46" s="2" customFormat="1" ht="38.25" hidden="1">
      <c r="A37" s="114"/>
      <c r="B37" s="150"/>
      <c r="C37" s="120"/>
      <c r="D37" s="46"/>
      <c r="E37" s="4" t="s">
        <v>34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57"/>
      <c r="AK37" s="57"/>
      <c r="AL37" s="57"/>
      <c r="AM37" s="57"/>
      <c r="AN37" s="57"/>
      <c r="AO37" s="57"/>
      <c r="AP37" s="57">
        <v>0</v>
      </c>
      <c r="AQ37" s="57"/>
      <c r="AR37" s="57"/>
      <c r="AS37" s="153"/>
      <c r="AT37" s="80"/>
    </row>
    <row r="38" spans="1:46" s="2" customFormat="1" ht="21.75" customHeight="1" hidden="1">
      <c r="A38" s="81">
        <v>2</v>
      </c>
      <c r="B38" s="29" t="s">
        <v>92</v>
      </c>
      <c r="C38" s="154" t="s">
        <v>87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6"/>
      <c r="AT38" s="25"/>
    </row>
    <row r="39" spans="1:46" s="2" customFormat="1" ht="21.75" customHeight="1" hidden="1">
      <c r="A39" s="81" t="s">
        <v>79</v>
      </c>
      <c r="B39" s="29" t="s">
        <v>93</v>
      </c>
      <c r="C39" s="157" t="s">
        <v>88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9"/>
      <c r="AT39" s="25"/>
    </row>
    <row r="40" spans="1:48" s="2" customFormat="1" ht="31.5" hidden="1">
      <c r="A40" s="81" t="s">
        <v>80</v>
      </c>
      <c r="B40" s="8" t="s">
        <v>59</v>
      </c>
      <c r="C40" s="77"/>
      <c r="D40" s="78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8"/>
      <c r="AK40" s="58"/>
      <c r="AL40" s="58"/>
      <c r="AM40" s="58"/>
      <c r="AN40" s="58"/>
      <c r="AO40" s="58"/>
      <c r="AP40" s="58"/>
      <c r="AQ40" s="58"/>
      <c r="AR40" s="58"/>
      <c r="AS40" s="79"/>
      <c r="AT40" s="25"/>
      <c r="AU40" s="9"/>
      <c r="AV40" s="9"/>
    </row>
    <row r="41" spans="1:48" s="2" customFormat="1" ht="23.25" customHeight="1" hidden="1">
      <c r="A41" s="130" t="s">
        <v>81</v>
      </c>
      <c r="B41" s="131" t="s">
        <v>65</v>
      </c>
      <c r="C41" s="118" t="s">
        <v>60</v>
      </c>
      <c r="D41" s="121"/>
      <c r="E41" s="134" t="s">
        <v>39</v>
      </c>
      <c r="F41" s="145">
        <v>0</v>
      </c>
      <c r="G41" s="145">
        <v>0</v>
      </c>
      <c r="H41" s="145">
        <v>0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40"/>
      <c r="AT41" s="143"/>
      <c r="AU41" s="144"/>
      <c r="AV41" s="9"/>
    </row>
    <row r="42" spans="1:48" s="2" customFormat="1" ht="23.25" customHeight="1" hidden="1">
      <c r="A42" s="130"/>
      <c r="B42" s="132"/>
      <c r="C42" s="119"/>
      <c r="D42" s="122"/>
      <c r="E42" s="135"/>
      <c r="F42" s="146"/>
      <c r="G42" s="146"/>
      <c r="H42" s="146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41"/>
      <c r="AT42" s="143"/>
      <c r="AU42" s="144"/>
      <c r="AV42" s="9"/>
    </row>
    <row r="43" spans="1:48" s="2" customFormat="1" ht="71.25" customHeight="1" hidden="1">
      <c r="A43" s="130"/>
      <c r="B43" s="133"/>
      <c r="C43" s="120"/>
      <c r="D43" s="123"/>
      <c r="E43" s="136"/>
      <c r="F43" s="147"/>
      <c r="G43" s="147"/>
      <c r="H43" s="147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42"/>
      <c r="AT43" s="143"/>
      <c r="AU43" s="144"/>
      <c r="AV43" s="9"/>
    </row>
    <row r="44" spans="1:48" s="2" customFormat="1" ht="37.5" customHeight="1" hidden="1">
      <c r="A44" s="130" t="s">
        <v>82</v>
      </c>
      <c r="B44" s="131" t="s">
        <v>66</v>
      </c>
      <c r="C44" s="118" t="s">
        <v>61</v>
      </c>
      <c r="D44" s="121"/>
      <c r="E44" s="134" t="s">
        <v>39</v>
      </c>
      <c r="F44" s="127">
        <v>0</v>
      </c>
      <c r="G44" s="127">
        <v>0</v>
      </c>
      <c r="H44" s="127">
        <v>0</v>
      </c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06"/>
      <c r="AK44" s="106"/>
      <c r="AL44" s="106"/>
      <c r="AM44" s="106"/>
      <c r="AN44" s="106"/>
      <c r="AO44" s="106"/>
      <c r="AP44" s="106"/>
      <c r="AQ44" s="106"/>
      <c r="AR44" s="106"/>
      <c r="AS44" s="109"/>
      <c r="AT44" s="112"/>
      <c r="AU44" s="113"/>
      <c r="AV44" s="9"/>
    </row>
    <row r="45" spans="1:48" s="2" customFormat="1" ht="37.5" customHeight="1" hidden="1">
      <c r="A45" s="130"/>
      <c r="B45" s="132"/>
      <c r="C45" s="119"/>
      <c r="D45" s="122"/>
      <c r="E45" s="135"/>
      <c r="F45" s="128"/>
      <c r="G45" s="128"/>
      <c r="H45" s="128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07"/>
      <c r="AK45" s="107"/>
      <c r="AL45" s="107"/>
      <c r="AM45" s="107"/>
      <c r="AN45" s="107"/>
      <c r="AO45" s="107"/>
      <c r="AP45" s="107"/>
      <c r="AQ45" s="107"/>
      <c r="AR45" s="107"/>
      <c r="AS45" s="110"/>
      <c r="AT45" s="112"/>
      <c r="AU45" s="113"/>
      <c r="AV45" s="9"/>
    </row>
    <row r="46" spans="1:48" s="2" customFormat="1" ht="37.5" customHeight="1" hidden="1">
      <c r="A46" s="130"/>
      <c r="B46" s="133"/>
      <c r="C46" s="120"/>
      <c r="D46" s="123"/>
      <c r="E46" s="136"/>
      <c r="F46" s="129"/>
      <c r="G46" s="129"/>
      <c r="H46" s="129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08"/>
      <c r="AK46" s="108"/>
      <c r="AL46" s="108"/>
      <c r="AM46" s="108"/>
      <c r="AN46" s="108"/>
      <c r="AO46" s="108"/>
      <c r="AP46" s="108"/>
      <c r="AQ46" s="108"/>
      <c r="AR46" s="108"/>
      <c r="AS46" s="111"/>
      <c r="AT46" s="112"/>
      <c r="AU46" s="113"/>
      <c r="AV46" s="9"/>
    </row>
    <row r="47" spans="1:48" s="2" customFormat="1" ht="25.5" customHeight="1" hidden="1">
      <c r="A47" s="130" t="s">
        <v>83</v>
      </c>
      <c r="B47" s="131" t="s">
        <v>67</v>
      </c>
      <c r="C47" s="118" t="s">
        <v>62</v>
      </c>
      <c r="D47" s="121"/>
      <c r="E47" s="134" t="s">
        <v>39</v>
      </c>
      <c r="F47" s="127">
        <v>0</v>
      </c>
      <c r="G47" s="127">
        <v>0</v>
      </c>
      <c r="H47" s="127">
        <v>0</v>
      </c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06"/>
      <c r="AK47" s="106"/>
      <c r="AL47" s="106"/>
      <c r="AM47" s="106"/>
      <c r="AN47" s="106"/>
      <c r="AO47" s="106"/>
      <c r="AP47" s="106"/>
      <c r="AQ47" s="106"/>
      <c r="AR47" s="106"/>
      <c r="AS47" s="109"/>
      <c r="AT47" s="112"/>
      <c r="AU47" s="113"/>
      <c r="AV47" s="9"/>
    </row>
    <row r="48" spans="1:48" s="2" customFormat="1" ht="25.5" customHeight="1" hidden="1">
      <c r="A48" s="130"/>
      <c r="B48" s="132"/>
      <c r="C48" s="119"/>
      <c r="D48" s="122"/>
      <c r="E48" s="135"/>
      <c r="F48" s="128"/>
      <c r="G48" s="128"/>
      <c r="H48" s="128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07"/>
      <c r="AK48" s="107"/>
      <c r="AL48" s="107"/>
      <c r="AM48" s="107"/>
      <c r="AN48" s="107"/>
      <c r="AO48" s="107"/>
      <c r="AP48" s="107"/>
      <c r="AQ48" s="107"/>
      <c r="AR48" s="107"/>
      <c r="AS48" s="110"/>
      <c r="AT48" s="112"/>
      <c r="AU48" s="113"/>
      <c r="AV48" s="9"/>
    </row>
    <row r="49" spans="1:48" s="2" customFormat="1" ht="45" customHeight="1" hidden="1">
      <c r="A49" s="130"/>
      <c r="B49" s="133"/>
      <c r="C49" s="120"/>
      <c r="D49" s="123"/>
      <c r="E49" s="136"/>
      <c r="F49" s="129"/>
      <c r="G49" s="129"/>
      <c r="H49" s="129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08"/>
      <c r="AK49" s="108"/>
      <c r="AL49" s="108"/>
      <c r="AM49" s="108"/>
      <c r="AN49" s="108"/>
      <c r="AO49" s="108"/>
      <c r="AP49" s="108"/>
      <c r="AQ49" s="108"/>
      <c r="AR49" s="108"/>
      <c r="AS49" s="111"/>
      <c r="AT49" s="112"/>
      <c r="AU49" s="113"/>
      <c r="AV49" s="9"/>
    </row>
    <row r="50" spans="1:48" s="2" customFormat="1" ht="15.75" customHeight="1" hidden="1">
      <c r="A50" s="130" t="s">
        <v>84</v>
      </c>
      <c r="B50" s="131" t="s">
        <v>68</v>
      </c>
      <c r="C50" s="118" t="s">
        <v>63</v>
      </c>
      <c r="D50" s="121"/>
      <c r="E50" s="134" t="s">
        <v>39</v>
      </c>
      <c r="F50" s="127">
        <v>0</v>
      </c>
      <c r="G50" s="127">
        <v>0</v>
      </c>
      <c r="H50" s="127">
        <v>0</v>
      </c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06"/>
      <c r="AK50" s="106"/>
      <c r="AL50" s="106"/>
      <c r="AM50" s="106"/>
      <c r="AN50" s="106"/>
      <c r="AO50" s="106"/>
      <c r="AP50" s="106"/>
      <c r="AQ50" s="106"/>
      <c r="AR50" s="106"/>
      <c r="AS50" s="109"/>
      <c r="AT50" s="112"/>
      <c r="AU50" s="113"/>
      <c r="AV50" s="9"/>
    </row>
    <row r="51" spans="1:48" s="2" customFormat="1" ht="15" customHeight="1" hidden="1">
      <c r="A51" s="130"/>
      <c r="B51" s="132"/>
      <c r="C51" s="119"/>
      <c r="D51" s="122"/>
      <c r="E51" s="135"/>
      <c r="F51" s="128"/>
      <c r="G51" s="128"/>
      <c r="H51" s="128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07"/>
      <c r="AK51" s="107"/>
      <c r="AL51" s="107"/>
      <c r="AM51" s="107"/>
      <c r="AN51" s="107"/>
      <c r="AO51" s="107"/>
      <c r="AP51" s="107"/>
      <c r="AQ51" s="107"/>
      <c r="AR51" s="107"/>
      <c r="AS51" s="110"/>
      <c r="AT51" s="112"/>
      <c r="AU51" s="113"/>
      <c r="AV51" s="9"/>
    </row>
    <row r="52" spans="1:48" s="2" customFormat="1" ht="61.5" customHeight="1" hidden="1">
      <c r="A52" s="130"/>
      <c r="B52" s="133"/>
      <c r="C52" s="120"/>
      <c r="D52" s="123"/>
      <c r="E52" s="136"/>
      <c r="F52" s="129"/>
      <c r="G52" s="129"/>
      <c r="H52" s="129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08"/>
      <c r="AK52" s="108"/>
      <c r="AL52" s="108"/>
      <c r="AM52" s="108"/>
      <c r="AN52" s="108"/>
      <c r="AO52" s="108"/>
      <c r="AP52" s="108"/>
      <c r="AQ52" s="108"/>
      <c r="AR52" s="108"/>
      <c r="AS52" s="111"/>
      <c r="AT52" s="112"/>
      <c r="AU52" s="113"/>
      <c r="AV52" s="9"/>
    </row>
    <row r="53" spans="1:48" s="2" customFormat="1" ht="15.75" customHeight="1" hidden="1">
      <c r="A53" s="130" t="s">
        <v>85</v>
      </c>
      <c r="B53" s="131" t="s">
        <v>69</v>
      </c>
      <c r="C53" s="118" t="s">
        <v>64</v>
      </c>
      <c r="D53" s="121"/>
      <c r="E53" s="134" t="s">
        <v>39</v>
      </c>
      <c r="F53" s="127">
        <v>0</v>
      </c>
      <c r="G53" s="127">
        <v>0</v>
      </c>
      <c r="H53" s="127">
        <v>0</v>
      </c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06"/>
      <c r="AK53" s="106"/>
      <c r="AL53" s="106"/>
      <c r="AM53" s="106"/>
      <c r="AN53" s="106"/>
      <c r="AO53" s="106"/>
      <c r="AP53" s="106"/>
      <c r="AQ53" s="106"/>
      <c r="AR53" s="106"/>
      <c r="AS53" s="109"/>
      <c r="AT53" s="112"/>
      <c r="AU53" s="113"/>
      <c r="AV53" s="9"/>
    </row>
    <row r="54" spans="1:48" s="2" customFormat="1" ht="15" customHeight="1" hidden="1">
      <c r="A54" s="130"/>
      <c r="B54" s="132"/>
      <c r="C54" s="119"/>
      <c r="D54" s="122"/>
      <c r="E54" s="135"/>
      <c r="F54" s="128"/>
      <c r="G54" s="128"/>
      <c r="H54" s="128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07"/>
      <c r="AK54" s="107"/>
      <c r="AL54" s="107"/>
      <c r="AM54" s="107"/>
      <c r="AN54" s="107"/>
      <c r="AO54" s="107"/>
      <c r="AP54" s="107"/>
      <c r="AQ54" s="107"/>
      <c r="AR54" s="107"/>
      <c r="AS54" s="110"/>
      <c r="AT54" s="112"/>
      <c r="AU54" s="113"/>
      <c r="AV54" s="9"/>
    </row>
    <row r="55" spans="1:48" s="2" customFormat="1" ht="178.5" customHeight="1" hidden="1">
      <c r="A55" s="130"/>
      <c r="B55" s="133"/>
      <c r="C55" s="120"/>
      <c r="D55" s="123"/>
      <c r="E55" s="136"/>
      <c r="F55" s="129"/>
      <c r="G55" s="129"/>
      <c r="H55" s="129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08"/>
      <c r="AK55" s="108"/>
      <c r="AL55" s="108"/>
      <c r="AM55" s="108"/>
      <c r="AN55" s="108"/>
      <c r="AO55" s="108"/>
      <c r="AP55" s="108"/>
      <c r="AQ55" s="108"/>
      <c r="AR55" s="108"/>
      <c r="AS55" s="111"/>
      <c r="AT55" s="112"/>
      <c r="AU55" s="113"/>
      <c r="AV55" s="9"/>
    </row>
    <row r="56" spans="1:46" s="2" customFormat="1" ht="19.5" customHeight="1">
      <c r="A56" s="114"/>
      <c r="B56" s="115" t="s">
        <v>35</v>
      </c>
      <c r="C56" s="118"/>
      <c r="D56" s="121"/>
      <c r="E56" s="5" t="s">
        <v>32</v>
      </c>
      <c r="F56" s="32">
        <f>F57+F58</f>
        <v>110306.59999999999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10445.46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10369.05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57">
        <f>AJ57+AJ58</f>
        <v>8995.03</v>
      </c>
      <c r="AK56" s="57">
        <f>AK57+AK58</f>
        <v>0</v>
      </c>
      <c r="AL56" s="57">
        <f>AK56/AJ56*100</f>
        <v>0</v>
      </c>
      <c r="AM56" s="57">
        <f>AM57+AM58</f>
        <v>7809.54</v>
      </c>
      <c r="AN56" s="57">
        <f>AN57+AN58</f>
        <v>0</v>
      </c>
      <c r="AO56" s="57">
        <f>AN56/AM56*100</f>
        <v>0</v>
      </c>
      <c r="AP56" s="57">
        <f>AP57+AP58</f>
        <v>11434.71</v>
      </c>
      <c r="AQ56" s="57">
        <f>AQ57+AQ58</f>
        <v>0</v>
      </c>
      <c r="AR56" s="57">
        <f>AQ56/AP56*100</f>
        <v>0</v>
      </c>
      <c r="AS56" s="103"/>
      <c r="AT56" s="103"/>
    </row>
    <row r="57" spans="1:46" s="2" customFormat="1" ht="25.5">
      <c r="A57" s="114"/>
      <c r="B57" s="116"/>
      <c r="C57" s="119"/>
      <c r="D57" s="122"/>
      <c r="E57" s="4" t="s">
        <v>33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57">
        <f>AJ15+AJ18+AJ23+AJ26+AJ33</f>
        <v>310</v>
      </c>
      <c r="AK57" s="57">
        <f>AK15+AK18+AK23+AK26+AK33</f>
        <v>0</v>
      </c>
      <c r="AL57" s="57">
        <f>AK57/AJ57*100</f>
        <v>0</v>
      </c>
      <c r="AM57" s="57">
        <f>AM15+AM18+AM23+AM26+AM33</f>
        <v>310</v>
      </c>
      <c r="AN57" s="57">
        <f>AN15+AN18+AN23+AN26+AN33</f>
        <v>0</v>
      </c>
      <c r="AO57" s="57">
        <f>AN57/AM57*100</f>
        <v>0</v>
      </c>
      <c r="AP57" s="57">
        <f>AP15+AP18+AP23+AP26+AP33</f>
        <v>1389.3</v>
      </c>
      <c r="AQ57" s="57">
        <f>AQ15+AQ18+AQ23+AQ26+AQ33</f>
        <v>0</v>
      </c>
      <c r="AR57" s="57">
        <f>AQ57/AP57*100</f>
        <v>0</v>
      </c>
      <c r="AS57" s="104"/>
      <c r="AT57" s="104"/>
    </row>
    <row r="58" spans="1:46" s="2" customFormat="1" ht="38.25">
      <c r="A58" s="114"/>
      <c r="B58" s="117"/>
      <c r="C58" s="120"/>
      <c r="D58" s="123"/>
      <c r="E58" s="4" t="s">
        <v>34</v>
      </c>
      <c r="F58" s="32">
        <f>I58+L58+O58+R58+U58+X58+AA58+AD58+AG58+AJ58+AM58+AP58</f>
        <v>100276.73999999999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L16+L19+L24+L27+L34-0.01</f>
        <v>8802.609999999999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9150.55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57">
        <f>AJ16+AJ19+AJ24+AJ27+AJ34</f>
        <v>8685.03</v>
      </c>
      <c r="AK58" s="57">
        <f>AK16+AK19+AK24+AK27+AK34</f>
        <v>0</v>
      </c>
      <c r="AL58" s="57">
        <f>AK58/AJ58*100</f>
        <v>0</v>
      </c>
      <c r="AM58" s="57">
        <f>AM16+AM19+AM24+AM27+AM34</f>
        <v>7499.54</v>
      </c>
      <c r="AN58" s="57">
        <f>AN16+AN19+AN24+AN27+AN34</f>
        <v>0</v>
      </c>
      <c r="AO58" s="57">
        <f>AN58/AM58*100</f>
        <v>0</v>
      </c>
      <c r="AP58" s="57">
        <f>AP16+AP19+AP24+AP27+AP34+AP37</f>
        <v>10045.41</v>
      </c>
      <c r="AQ58" s="57">
        <f>AQ16+AQ19+AQ24+AQ27+AQ34</f>
        <v>0</v>
      </c>
      <c r="AR58" s="57">
        <f>AQ58/AP58*100</f>
        <v>0</v>
      </c>
      <c r="AS58" s="105"/>
      <c r="AT58" s="105"/>
    </row>
    <row r="59" spans="2:44" s="2" customFormat="1" ht="12.75">
      <c r="B59" s="3"/>
      <c r="C59" s="3"/>
      <c r="D59" s="3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2:44" s="2" customFormat="1" ht="12.75">
      <c r="B60" s="3"/>
      <c r="C60" s="3"/>
      <c r="D60" s="3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s="2" customFormat="1" ht="15.75">
      <c r="A61" s="40" t="s">
        <v>27</v>
      </c>
      <c r="B61" s="41"/>
      <c r="C61" s="41"/>
      <c r="D61" s="41"/>
      <c r="E61" s="40"/>
      <c r="F61" s="40"/>
      <c r="G61" s="67"/>
      <c r="H61" s="40"/>
      <c r="I61" s="40"/>
      <c r="J61" s="40"/>
      <c r="K61" s="40"/>
      <c r="L61" s="67"/>
      <c r="M61" s="40"/>
      <c r="AA61" s="44"/>
      <c r="AJ61" s="64"/>
      <c r="AK61" s="65"/>
      <c r="AL61" s="64"/>
      <c r="AM61" s="65"/>
      <c r="AN61" s="64"/>
      <c r="AO61" s="64"/>
      <c r="AP61" s="64"/>
      <c r="AQ61" s="64"/>
      <c r="AR61" s="64"/>
    </row>
    <row r="62" spans="1:44" s="2" customFormat="1" ht="15.75">
      <c r="A62" s="40" t="s">
        <v>28</v>
      </c>
      <c r="B62" s="41"/>
      <c r="C62" s="41"/>
      <c r="D62" s="41"/>
      <c r="E62" s="40"/>
      <c r="F62" s="40"/>
      <c r="G62" s="67"/>
      <c r="H62" s="40"/>
      <c r="I62" s="40"/>
      <c r="J62" s="40"/>
      <c r="K62" s="67"/>
      <c r="L62" s="40"/>
      <c r="M62" s="40"/>
      <c r="U62" s="44"/>
      <c r="AH62" s="44"/>
      <c r="AJ62" s="64"/>
      <c r="AK62" s="65"/>
      <c r="AL62" s="64"/>
      <c r="AM62" s="64"/>
      <c r="AN62" s="64"/>
      <c r="AO62" s="64"/>
      <c r="AP62" s="64"/>
      <c r="AQ62" s="64"/>
      <c r="AR62" s="64"/>
    </row>
    <row r="63" spans="1:44" s="2" customFormat="1" ht="15.75">
      <c r="A63" s="40" t="s">
        <v>53</v>
      </c>
      <c r="B63" s="41"/>
      <c r="C63" s="41"/>
      <c r="D63" s="41"/>
      <c r="E63" s="40"/>
      <c r="F63" s="40"/>
      <c r="G63" s="40"/>
      <c r="H63" s="40"/>
      <c r="I63" s="40"/>
      <c r="J63" s="40"/>
      <c r="K63" s="67"/>
      <c r="L63" s="40"/>
      <c r="M63" s="40"/>
      <c r="AB63" s="4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s="2" customFormat="1" ht="15.75">
      <c r="A64" s="40" t="s">
        <v>54</v>
      </c>
      <c r="B64" s="41"/>
      <c r="C64" s="41"/>
      <c r="D64" s="41"/>
      <c r="E64" s="40"/>
      <c r="F64" s="40"/>
      <c r="G64" s="40"/>
      <c r="H64" s="40"/>
      <c r="I64" s="82"/>
      <c r="J64" s="82"/>
      <c r="K64" s="92"/>
      <c r="L64" s="82"/>
      <c r="M64" s="82"/>
      <c r="AH64" s="44"/>
      <c r="AJ64" s="64"/>
      <c r="AK64" s="64"/>
      <c r="AL64" s="64"/>
      <c r="AM64" s="65"/>
      <c r="AN64" s="64"/>
      <c r="AO64" s="64"/>
      <c r="AP64" s="64"/>
      <c r="AQ64" s="64"/>
      <c r="AR64" s="64"/>
    </row>
    <row r="65" spans="1:44" s="2" customFormat="1" ht="15.75">
      <c r="A65" s="42"/>
      <c r="B65" s="43"/>
      <c r="C65" s="41" t="s">
        <v>55</v>
      </c>
      <c r="D65" s="41"/>
      <c r="E65" s="40"/>
      <c r="F65" s="40"/>
      <c r="G65" s="40"/>
      <c r="H65" s="40"/>
      <c r="I65" s="82"/>
      <c r="J65" s="82"/>
      <c r="K65" s="82"/>
      <c r="L65" s="82"/>
      <c r="M65" s="82"/>
      <c r="AH65" s="4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s="2" customFormat="1" ht="15.75">
      <c r="A66" s="40" t="s">
        <v>101</v>
      </c>
      <c r="B66" s="41"/>
      <c r="C66" s="41"/>
      <c r="D66" s="41"/>
      <c r="E66" s="40"/>
      <c r="F66" s="40"/>
      <c r="G66" s="40"/>
      <c r="H66" s="40"/>
      <c r="I66" s="40"/>
      <c r="J66" s="41"/>
      <c r="K66" s="40"/>
      <c r="L66" s="40"/>
      <c r="M66" s="40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s="2" customFormat="1" ht="12.75">
      <c r="A69" s="38" t="s">
        <v>31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s="2" customFormat="1" ht="12.75">
      <c r="A70" s="38" t="s">
        <v>56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71" customFormat="1" ht="12.75">
      <c r="A71" s="68" t="s">
        <v>29</v>
      </c>
      <c r="B71" s="69"/>
      <c r="C71" s="69"/>
      <c r="D71" s="69"/>
      <c r="E71" s="68"/>
      <c r="F71" s="68"/>
      <c r="G71" s="68"/>
      <c r="H71" s="68"/>
      <c r="I71" s="68"/>
      <c r="J71" s="70"/>
      <c r="K71" s="68"/>
      <c r="L71" s="68"/>
      <c r="M71" s="68"/>
      <c r="R71" s="72"/>
      <c r="AB71" s="72"/>
      <c r="AJ71" s="64"/>
      <c r="AK71" s="64"/>
      <c r="AL71" s="65"/>
      <c r="AM71" s="64"/>
      <c r="AN71" s="64"/>
      <c r="AO71" s="64"/>
      <c r="AP71" s="64"/>
      <c r="AQ71" s="64"/>
      <c r="AR71" s="64"/>
    </row>
    <row r="72" spans="1:44" s="2" customFormat="1" ht="12.75">
      <c r="A72" s="38" t="s">
        <v>57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s="2" customFormat="1" ht="12.75">
      <c r="A73" s="38" t="s">
        <v>58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2:44" s="2" customFormat="1" ht="12.75">
      <c r="B74" s="3"/>
      <c r="C74" s="3"/>
      <c r="D74" s="3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2:44" s="2" customFormat="1" ht="12.75">
      <c r="B75" s="3"/>
      <c r="C75" s="3"/>
      <c r="D75" s="3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2:44" s="2" customFormat="1" ht="12.75">
      <c r="B76" s="3"/>
      <c r="C76" s="3"/>
      <c r="D76" s="3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2:44" s="2" customFormat="1" ht="12.75">
      <c r="B77" s="3"/>
      <c r="C77" s="3"/>
      <c r="D77" s="3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2:44" s="2" customFormat="1" ht="12.75">
      <c r="B78" s="3"/>
      <c r="C78" s="3"/>
      <c r="D78" s="3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2:44" s="2" customFormat="1" ht="12.75">
      <c r="B79" s="3"/>
      <c r="C79" s="3"/>
      <c r="D79" s="3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2:44" s="2" customFormat="1" ht="12.75">
      <c r="B80" s="3"/>
      <c r="C80" s="3"/>
      <c r="D80" s="3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2:44" s="2" customFormat="1" ht="12.75">
      <c r="B81" s="3"/>
      <c r="C81" s="3"/>
      <c r="D81" s="3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2:44" s="2" customFormat="1" ht="12.75">
      <c r="B82" s="3"/>
      <c r="C82" s="3"/>
      <c r="D82" s="3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2:44" s="2" customFormat="1" ht="12.75">
      <c r="B83" s="3"/>
      <c r="C83" s="3"/>
      <c r="D83" s="3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2:44" s="2" customFormat="1" ht="12.75">
      <c r="B84" s="3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2:44" s="2" customFormat="1" ht="12.75">
      <c r="B85" s="3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2:44" s="2" customFormat="1" ht="12.75">
      <c r="B86" s="3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2:44" s="2" customFormat="1" ht="12.75">
      <c r="B87" s="3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</sheetData>
  <sheetProtection/>
  <mergeCells count="307"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C9:AS9"/>
    <mergeCell ref="C10:AS10"/>
    <mergeCell ref="AS5:AS7"/>
    <mergeCell ref="A11:A13"/>
    <mergeCell ref="B11:B13"/>
    <mergeCell ref="C11:C13"/>
    <mergeCell ref="D11:D13"/>
    <mergeCell ref="A14:A16"/>
    <mergeCell ref="B14:B16"/>
    <mergeCell ref="C14:C16"/>
    <mergeCell ref="D14:D16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22:A24"/>
    <mergeCell ref="B22:B24"/>
    <mergeCell ref="C22:C24"/>
    <mergeCell ref="D22:D24"/>
    <mergeCell ref="AS22:AS24"/>
    <mergeCell ref="AT22:AT24"/>
    <mergeCell ref="A25:A27"/>
    <mergeCell ref="B25:B27"/>
    <mergeCell ref="C25:C27"/>
    <mergeCell ref="D25:D27"/>
    <mergeCell ref="AS25:AS27"/>
    <mergeCell ref="AT25:AT27"/>
    <mergeCell ref="A32:A34"/>
    <mergeCell ref="B32:B34"/>
    <mergeCell ref="C32:C34"/>
    <mergeCell ref="D32:D34"/>
    <mergeCell ref="AS32:AS34"/>
    <mergeCell ref="AT32:AT34"/>
    <mergeCell ref="A35:A37"/>
    <mergeCell ref="B35:B37"/>
    <mergeCell ref="C35:C37"/>
    <mergeCell ref="AS35:AS37"/>
    <mergeCell ref="C38:AS38"/>
    <mergeCell ref="C39:AS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C43"/>
    <mergeCell ref="AD41:AD43"/>
    <mergeCell ref="AE41:AE43"/>
    <mergeCell ref="AF41:AF43"/>
    <mergeCell ref="AG41:AG43"/>
    <mergeCell ref="AH41:AH43"/>
    <mergeCell ref="AI41:AI43"/>
    <mergeCell ref="AJ41:AJ43"/>
    <mergeCell ref="AK41:AK43"/>
    <mergeCell ref="AL41:AL43"/>
    <mergeCell ref="AM41:AM43"/>
    <mergeCell ref="AN41:AN43"/>
    <mergeCell ref="AO41:AO43"/>
    <mergeCell ref="AP41:AP43"/>
    <mergeCell ref="AQ41:AQ43"/>
    <mergeCell ref="AR41:AR43"/>
    <mergeCell ref="AS41:AS43"/>
    <mergeCell ref="AT41:AT43"/>
    <mergeCell ref="AU41:AU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AO44:AO46"/>
    <mergeCell ref="AP44:AP46"/>
    <mergeCell ref="AQ44:AQ46"/>
    <mergeCell ref="AR44:AR46"/>
    <mergeCell ref="AS44:AS46"/>
    <mergeCell ref="AT44:AT46"/>
    <mergeCell ref="AU44:AU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AD47:AD49"/>
    <mergeCell ref="AE47:AE49"/>
    <mergeCell ref="AF47:AF49"/>
    <mergeCell ref="AG47:AG49"/>
    <mergeCell ref="AH47:AH49"/>
    <mergeCell ref="AI47:AI49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47:AT49"/>
    <mergeCell ref="AU47:AU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AD50:AD52"/>
    <mergeCell ref="AE50:AE52"/>
    <mergeCell ref="AF50:AF52"/>
    <mergeCell ref="AG50:AG52"/>
    <mergeCell ref="AH50:AH52"/>
    <mergeCell ref="AI50:AI52"/>
    <mergeCell ref="AJ50:AJ52"/>
    <mergeCell ref="AK50:AK52"/>
    <mergeCell ref="AL50:AL52"/>
    <mergeCell ref="AM50:AM52"/>
    <mergeCell ref="AN50:AN52"/>
    <mergeCell ref="AO50:AO52"/>
    <mergeCell ref="AP50:AP52"/>
    <mergeCell ref="AQ50:AQ52"/>
    <mergeCell ref="AR50:AR52"/>
    <mergeCell ref="AS50:AS52"/>
    <mergeCell ref="AT50:AT52"/>
    <mergeCell ref="AU50:AU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P53:AP55"/>
    <mergeCell ref="AE53:AE55"/>
    <mergeCell ref="AF53:AF55"/>
    <mergeCell ref="AG53:AG55"/>
    <mergeCell ref="AH53:AH55"/>
    <mergeCell ref="AI53:AI55"/>
    <mergeCell ref="AJ53:AJ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AT56:AT58"/>
    <mergeCell ref="AQ53:AQ55"/>
    <mergeCell ref="AR53:AR55"/>
    <mergeCell ref="AS53:AS55"/>
    <mergeCell ref="AT53:AT55"/>
    <mergeCell ref="AU53:AU55"/>
  </mergeCells>
  <printOptions/>
  <pageMargins left="0.5905511811023623" right="0" top="0" bottom="0" header="0.31496062992125984" footer="0.31496062992125984"/>
  <pageSetup fitToHeight="0" fitToWidth="0" horizontalDpi="180" verticalDpi="18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zoomScalePageLayoutView="0" workbookViewId="0" topLeftCell="A1">
      <pane xSplit="8" ySplit="7" topLeftCell="I1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63" sqref="E63"/>
    </sheetView>
  </sheetViews>
  <sheetFormatPr defaultColWidth="9.140625" defaultRowHeight="15"/>
  <cols>
    <col min="1" max="1" width="8.00390625" style="0" customWidth="1"/>
    <col min="2" max="2" width="56.7109375" style="0" customWidth="1"/>
    <col min="3" max="3" width="24.00390625" style="0" customWidth="1"/>
    <col min="4" max="4" width="9.140625" style="0" customWidth="1"/>
    <col min="5" max="5" width="15.7109375" style="0" customWidth="1"/>
    <col min="6" max="8" width="12.140625" style="0" customWidth="1"/>
    <col min="9" max="9" width="9.7109375" style="0" customWidth="1"/>
    <col min="10" max="10" width="8.7109375" style="0" customWidth="1"/>
    <col min="11" max="11" width="9.8515625" style="0" customWidth="1"/>
    <col min="12" max="12" width="10.140625" style="0" customWidth="1"/>
    <col min="13" max="13" width="8.57421875" style="0" customWidth="1"/>
    <col min="14" max="14" width="9.7109375" style="0" customWidth="1"/>
    <col min="15" max="15" width="10.00390625" style="0" customWidth="1"/>
    <col min="16" max="16" width="8.7109375" style="0" customWidth="1"/>
    <col min="17" max="17" width="9.57421875" style="0" customWidth="1"/>
    <col min="18" max="18" width="10.00390625" style="0" customWidth="1"/>
    <col min="19" max="19" width="8.7109375" style="0" customWidth="1"/>
    <col min="20" max="20" width="9.57421875" style="0" customWidth="1"/>
    <col min="21" max="22" width="11.28125" style="0" customWidth="1"/>
    <col min="23" max="23" width="10.421875" style="0" customWidth="1"/>
    <col min="24" max="25" width="9.7109375" style="0" customWidth="1"/>
    <col min="26" max="26" width="9.421875" style="0" customWidth="1"/>
    <col min="27" max="28" width="9.7109375" style="0" customWidth="1"/>
    <col min="29" max="29" width="10.5742187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9.140625" style="0" customWidth="1"/>
    <col min="34" max="34" width="8.57421875" style="0" customWidth="1"/>
    <col min="35" max="35" width="10.421875" style="0" customWidth="1"/>
    <col min="36" max="36" width="10.28125" style="66" customWidth="1"/>
    <col min="37" max="37" width="11.00390625" style="66" customWidth="1"/>
    <col min="38" max="38" width="12.00390625" style="66" customWidth="1"/>
    <col min="39" max="39" width="10.28125" style="66" customWidth="1"/>
    <col min="40" max="40" width="8.57421875" style="66" customWidth="1"/>
    <col min="41" max="41" width="10.7109375" style="66" customWidth="1"/>
    <col min="42" max="42" width="9.8515625" style="66" customWidth="1"/>
    <col min="43" max="43" width="10.57421875" style="66" customWidth="1"/>
    <col min="44" max="44" width="11.28125" style="66" customWidth="1"/>
    <col min="45" max="45" width="32.28125" style="0" customWidth="1"/>
    <col min="46" max="46" width="23.421875" style="0" customWidth="1"/>
  </cols>
  <sheetData>
    <row r="1" spans="1:46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78" t="s">
        <v>100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77" t="s">
        <v>2</v>
      </c>
      <c r="B5" s="177" t="s">
        <v>3</v>
      </c>
      <c r="C5" s="177" t="s">
        <v>4</v>
      </c>
      <c r="D5" s="177" t="s">
        <v>5</v>
      </c>
      <c r="E5" s="177" t="s">
        <v>6</v>
      </c>
      <c r="F5" s="179" t="s">
        <v>7</v>
      </c>
      <c r="G5" s="179"/>
      <c r="H5" s="179"/>
      <c r="I5" s="177" t="s">
        <v>11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6" t="s">
        <v>24</v>
      </c>
      <c r="AT5" s="177" t="s">
        <v>25</v>
      </c>
    </row>
    <row r="6" spans="1:46" ht="15">
      <c r="A6" s="177"/>
      <c r="B6" s="177"/>
      <c r="C6" s="177"/>
      <c r="D6" s="177"/>
      <c r="E6" s="177"/>
      <c r="F6" s="179"/>
      <c r="G6" s="179"/>
      <c r="H6" s="179"/>
      <c r="I6" s="177" t="s">
        <v>12</v>
      </c>
      <c r="J6" s="177"/>
      <c r="K6" s="177"/>
      <c r="L6" s="177" t="s">
        <v>13</v>
      </c>
      <c r="M6" s="177"/>
      <c r="N6" s="177"/>
      <c r="O6" s="177" t="s">
        <v>14</v>
      </c>
      <c r="P6" s="177"/>
      <c r="Q6" s="177"/>
      <c r="R6" s="177" t="s">
        <v>15</v>
      </c>
      <c r="S6" s="177"/>
      <c r="T6" s="177"/>
      <c r="U6" s="177" t="s">
        <v>16</v>
      </c>
      <c r="V6" s="177"/>
      <c r="W6" s="177"/>
      <c r="X6" s="177" t="s">
        <v>17</v>
      </c>
      <c r="Y6" s="177"/>
      <c r="Z6" s="177"/>
      <c r="AA6" s="177" t="s">
        <v>18</v>
      </c>
      <c r="AB6" s="177"/>
      <c r="AC6" s="177"/>
      <c r="AD6" s="177" t="s">
        <v>19</v>
      </c>
      <c r="AE6" s="177"/>
      <c r="AF6" s="177"/>
      <c r="AG6" s="177" t="s">
        <v>20</v>
      </c>
      <c r="AH6" s="177"/>
      <c r="AI6" s="177"/>
      <c r="AJ6" s="175" t="s">
        <v>21</v>
      </c>
      <c r="AK6" s="175"/>
      <c r="AL6" s="175"/>
      <c r="AM6" s="175" t="s">
        <v>22</v>
      </c>
      <c r="AN6" s="175"/>
      <c r="AO6" s="175"/>
      <c r="AP6" s="175" t="s">
        <v>23</v>
      </c>
      <c r="AQ6" s="175"/>
      <c r="AR6" s="175"/>
      <c r="AS6" s="176"/>
      <c r="AT6" s="177"/>
    </row>
    <row r="7" spans="1:46" ht="30" customHeight="1">
      <c r="A7" s="177"/>
      <c r="B7" s="177"/>
      <c r="C7" s="177"/>
      <c r="D7" s="177"/>
      <c r="E7" s="177"/>
      <c r="F7" s="55" t="s">
        <v>8</v>
      </c>
      <c r="G7" s="55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76"/>
      <c r="AT7" s="177"/>
    </row>
    <row r="8" spans="1:46" s="1" customFormat="1" ht="1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5">
        <v>6</v>
      </c>
      <c r="G8" s="55">
        <v>7</v>
      </c>
      <c r="H8" s="15" t="s">
        <v>26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57" t="s">
        <v>90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3"/>
    </row>
    <row r="10" spans="1:46" s="1" customFormat="1" ht="28.5" customHeight="1">
      <c r="A10" s="17" t="s">
        <v>70</v>
      </c>
      <c r="B10" s="29" t="s">
        <v>89</v>
      </c>
      <c r="C10" s="157" t="s">
        <v>86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9"/>
      <c r="AT10" s="18"/>
    </row>
    <row r="11" spans="1:46" s="71" customFormat="1" ht="31.5" customHeight="1">
      <c r="A11" s="166" t="s">
        <v>71</v>
      </c>
      <c r="B11" s="169" t="s">
        <v>52</v>
      </c>
      <c r="C11" s="172"/>
      <c r="D11" s="172"/>
      <c r="E11" s="20" t="s">
        <v>32</v>
      </c>
      <c r="F11" s="30">
        <f>F12+F13</f>
        <v>110297.61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aca="true" t="shared" si="0" ref="L11:AQ11">L12+L13</f>
        <v>10445.47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10369.05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56">
        <f t="shared" si="0"/>
        <v>8995.03</v>
      </c>
      <c r="AK11" s="56">
        <f t="shared" si="0"/>
        <v>0</v>
      </c>
      <c r="AL11" s="56">
        <f>AK11/AJ11*100</f>
        <v>0</v>
      </c>
      <c r="AM11" s="56">
        <f>AM12+AM13</f>
        <v>7809.54</v>
      </c>
      <c r="AN11" s="56">
        <f t="shared" si="0"/>
        <v>0</v>
      </c>
      <c r="AO11" s="56">
        <f>AN11/AM11*100</f>
        <v>0</v>
      </c>
      <c r="AP11" s="56">
        <f t="shared" si="0"/>
        <v>11425.71</v>
      </c>
      <c r="AQ11" s="56">
        <f t="shared" si="0"/>
        <v>0</v>
      </c>
      <c r="AR11" s="56">
        <f>AQ11/AP11*100</f>
        <v>0</v>
      </c>
      <c r="AS11" s="22"/>
      <c r="AT11" s="22"/>
    </row>
    <row r="12" spans="1:46" s="71" customFormat="1" ht="47.25" customHeight="1">
      <c r="A12" s="167"/>
      <c r="B12" s="170"/>
      <c r="C12" s="173"/>
      <c r="D12" s="173"/>
      <c r="E12" s="21" t="s">
        <v>33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56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56">
        <f>AN12/AM12*100</f>
        <v>0</v>
      </c>
      <c r="AP12" s="31">
        <f>AP23+AP26</f>
        <v>1389.3</v>
      </c>
      <c r="AQ12" s="31">
        <f>AQ15+AQ18+AQ23+AQ26+AQ33+AQ36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68"/>
      <c r="B13" s="171"/>
      <c r="C13" s="174"/>
      <c r="D13" s="174"/>
      <c r="E13" s="21" t="s">
        <v>34</v>
      </c>
      <c r="F13" s="32">
        <f>I13+L13+O13+R13+U13+X13+AA13+AD13+AG13+AJ13+AM13+AP13</f>
        <v>100267.75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9150.55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</v>
      </c>
      <c r="AK13" s="31">
        <f>AK16+AK19+AK24+AK27+AK34</f>
        <v>0</v>
      </c>
      <c r="AL13" s="56">
        <f>AK13/AJ13*100</f>
        <v>0</v>
      </c>
      <c r="AM13" s="31">
        <f>AM16+AM19+AM24+AM27+AM34</f>
        <v>7499.54</v>
      </c>
      <c r="AN13" s="31">
        <f>AN16+AN19+AN24+AN27+AN34</f>
        <v>0</v>
      </c>
      <c r="AO13" s="56">
        <f>AN13/AM13*100</f>
        <v>0</v>
      </c>
      <c r="AP13" s="31">
        <f>AP24+AP27+AP34+AP37</f>
        <v>10036.41</v>
      </c>
      <c r="AQ13" s="31">
        <f>AQ16+AQ19+AQ24+AQ27+AQ34</f>
        <v>0</v>
      </c>
      <c r="AR13" s="56">
        <f>AQ13/AP13*100</f>
        <v>0</v>
      </c>
      <c r="AS13" s="22"/>
      <c r="AT13" s="22"/>
    </row>
    <row r="14" spans="1:46" s="2" customFormat="1" ht="19.5" customHeight="1">
      <c r="A14" s="114" t="s">
        <v>72</v>
      </c>
      <c r="B14" s="160" t="s">
        <v>42</v>
      </c>
      <c r="C14" s="118" t="s">
        <v>37</v>
      </c>
      <c r="D14" s="121"/>
      <c r="E14" s="5" t="s">
        <v>32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57"/>
      <c r="AK14" s="57"/>
      <c r="AL14" s="57"/>
      <c r="AM14" s="57"/>
      <c r="AN14" s="57"/>
      <c r="AO14" s="57"/>
      <c r="AP14" s="57"/>
      <c r="AQ14" s="57"/>
      <c r="AR14" s="57"/>
      <c r="AS14" s="151"/>
      <c r="AT14" s="103"/>
    </row>
    <row r="15" spans="1:46" s="2" customFormat="1" ht="25.5">
      <c r="A15" s="114"/>
      <c r="B15" s="161"/>
      <c r="C15" s="119"/>
      <c r="D15" s="122"/>
      <c r="E15" s="4" t="s">
        <v>33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57"/>
      <c r="AK15" s="57"/>
      <c r="AL15" s="57"/>
      <c r="AM15" s="57"/>
      <c r="AN15" s="57"/>
      <c r="AO15" s="57"/>
      <c r="AP15" s="57"/>
      <c r="AQ15" s="57"/>
      <c r="AR15" s="57"/>
      <c r="AS15" s="152"/>
      <c r="AT15" s="104"/>
    </row>
    <row r="16" spans="1:46" s="2" customFormat="1" ht="75.75" customHeight="1">
      <c r="A16" s="114"/>
      <c r="B16" s="162"/>
      <c r="C16" s="120"/>
      <c r="D16" s="123"/>
      <c r="E16" s="4" t="s">
        <v>34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aca="true" t="shared" si="1" ref="H16:H27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53"/>
      <c r="AT16" s="105"/>
    </row>
    <row r="17" spans="1:46" s="2" customFormat="1" ht="19.5" customHeight="1">
      <c r="A17" s="114" t="s">
        <v>73</v>
      </c>
      <c r="B17" s="160" t="s">
        <v>43</v>
      </c>
      <c r="C17" s="118" t="s">
        <v>38</v>
      </c>
      <c r="D17" s="121"/>
      <c r="E17" s="5" t="s">
        <v>32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34.3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57">
        <f>AJ18+AJ19</f>
        <v>2.8</v>
      </c>
      <c r="AK17" s="57">
        <f>AK18+AK19</f>
        <v>0</v>
      </c>
      <c r="AL17" s="57">
        <f>AK17/AJ17*100</f>
        <v>0</v>
      </c>
      <c r="AM17" s="57">
        <f>AM18+AM19</f>
        <v>39.9</v>
      </c>
      <c r="AN17" s="57">
        <f>AN18+AN19</f>
        <v>0</v>
      </c>
      <c r="AO17" s="57">
        <f>AN17/AM17*100</f>
        <v>0</v>
      </c>
      <c r="AP17" s="57">
        <f>AP18+AP19</f>
        <v>9</v>
      </c>
      <c r="AQ17" s="57">
        <f>AQ18+AQ19</f>
        <v>0</v>
      </c>
      <c r="AR17" s="57">
        <v>0</v>
      </c>
      <c r="AS17" s="163"/>
      <c r="AT17" s="103"/>
    </row>
    <row r="18" spans="1:46" s="2" customFormat="1" ht="25.5">
      <c r="A18" s="114"/>
      <c r="B18" s="161"/>
      <c r="C18" s="119"/>
      <c r="D18" s="122"/>
      <c r="E18" s="4" t="s">
        <v>33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57"/>
      <c r="AK18" s="57"/>
      <c r="AL18" s="57"/>
      <c r="AM18" s="57"/>
      <c r="AN18" s="57"/>
      <c r="AO18" s="57"/>
      <c r="AP18" s="57"/>
      <c r="AQ18" s="57"/>
      <c r="AR18" s="57"/>
      <c r="AS18" s="164"/>
      <c r="AT18" s="104"/>
    </row>
    <row r="19" spans="1:46" s="2" customFormat="1" ht="54" customHeight="1">
      <c r="A19" s="114"/>
      <c r="B19" s="162"/>
      <c r="C19" s="120"/>
      <c r="D19" s="123"/>
      <c r="E19" s="4" t="s">
        <v>34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34.3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57">
        <v>2.8</v>
      </c>
      <c r="AK19" s="57"/>
      <c r="AL19" s="57">
        <f>AK19/AJ19*100</f>
        <v>0</v>
      </c>
      <c r="AM19" s="57">
        <f>30.8+9.1</f>
        <v>39.9</v>
      </c>
      <c r="AN19" s="57"/>
      <c r="AO19" s="57">
        <f>AN19/AM19*100</f>
        <v>0</v>
      </c>
      <c r="AP19" s="57">
        <v>9</v>
      </c>
      <c r="AQ19" s="57">
        <v>0</v>
      </c>
      <c r="AR19" s="57">
        <v>0</v>
      </c>
      <c r="AS19" s="165"/>
      <c r="AT19" s="105"/>
    </row>
    <row r="20" spans="1:46" s="2" customFormat="1" ht="45.75" customHeight="1" hidden="1">
      <c r="A20" s="49" t="s">
        <v>74</v>
      </c>
      <c r="B20" s="7" t="s">
        <v>44</v>
      </c>
      <c r="C20" s="50" t="s">
        <v>36</v>
      </c>
      <c r="D20" s="19"/>
      <c r="E20" s="4" t="s">
        <v>39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26"/>
      <c r="AT20" s="25"/>
    </row>
    <row r="21" spans="1:46" s="2" customFormat="1" ht="84" customHeight="1" hidden="1">
      <c r="A21" s="49" t="s">
        <v>74</v>
      </c>
      <c r="B21" s="7" t="s">
        <v>44</v>
      </c>
      <c r="C21" s="50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57"/>
      <c r="AK21" s="57"/>
      <c r="AL21" s="57"/>
      <c r="AM21" s="57"/>
      <c r="AN21" s="57"/>
      <c r="AO21" s="57"/>
      <c r="AP21" s="57"/>
      <c r="AQ21" s="57"/>
      <c r="AR21" s="57"/>
      <c r="AS21" s="26"/>
      <c r="AT21" s="47"/>
    </row>
    <row r="22" spans="1:46" s="2" customFormat="1" ht="19.5" customHeight="1">
      <c r="A22" s="114" t="s">
        <v>75</v>
      </c>
      <c r="B22" s="131" t="s">
        <v>45</v>
      </c>
      <c r="C22" s="118" t="s">
        <v>40</v>
      </c>
      <c r="D22" s="121"/>
      <c r="E22" s="5" t="s">
        <v>32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aca="true" t="shared" si="2" ref="N22:N27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aca="true" t="shared" si="3" ref="T22:T27">S22/R22*100</f>
        <v>0</v>
      </c>
      <c r="U22" s="33">
        <f>U23+U24</f>
        <v>6013.4</v>
      </c>
      <c r="V22" s="33">
        <f>V23+V24</f>
        <v>0</v>
      </c>
      <c r="W22" s="33">
        <f aca="true" t="shared" si="4" ref="W22:W27">V22/U22*100</f>
        <v>0</v>
      </c>
      <c r="X22" s="33">
        <f>X23+X24</f>
        <v>4471.6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aca="true" t="shared" si="5" ref="AI22:AI27">AH22/AG22*100</f>
        <v>0</v>
      </c>
      <c r="AJ22" s="57">
        <f>AJ23+AJ24</f>
        <v>3946.6</v>
      </c>
      <c r="AK22" s="57">
        <f>AK23+AK24</f>
        <v>0</v>
      </c>
      <c r="AL22" s="57">
        <f aca="true" t="shared" si="6" ref="AL22:AL27">AK22/AJ22*100</f>
        <v>0</v>
      </c>
      <c r="AM22" s="57">
        <f>AM23+AM24</f>
        <v>3895.6</v>
      </c>
      <c r="AN22" s="57">
        <f>AN23+AN24</f>
        <v>0</v>
      </c>
      <c r="AO22" s="57">
        <f aca="true" t="shared" si="7" ref="AO22:AO27">AN22/AM22*100</f>
        <v>0</v>
      </c>
      <c r="AP22" s="57">
        <f>AP23+AP24</f>
        <v>6627.599999999999</v>
      </c>
      <c r="AQ22" s="57">
        <f>AQ23+AQ24</f>
        <v>0</v>
      </c>
      <c r="AR22" s="57">
        <f aca="true" t="shared" si="8" ref="AR22:AR27">AQ22/AP22*100</f>
        <v>0</v>
      </c>
      <c r="AS22" s="151"/>
      <c r="AT22" s="103"/>
    </row>
    <row r="23" spans="1:46" s="2" customFormat="1" ht="25.5">
      <c r="A23" s="114"/>
      <c r="B23" s="132"/>
      <c r="C23" s="119"/>
      <c r="D23" s="122"/>
      <c r="E23" s="4" t="s">
        <v>33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57">
        <v>310</v>
      </c>
      <c r="AK23" s="57"/>
      <c r="AL23" s="57">
        <f t="shared" si="6"/>
        <v>0</v>
      </c>
      <c r="AM23" s="57">
        <v>310</v>
      </c>
      <c r="AN23" s="57"/>
      <c r="AO23" s="57">
        <f t="shared" si="7"/>
        <v>0</v>
      </c>
      <c r="AP23" s="57">
        <f>754.3+635</f>
        <v>1389.3</v>
      </c>
      <c r="AQ23" s="57"/>
      <c r="AR23" s="57">
        <f t="shared" si="8"/>
        <v>0</v>
      </c>
      <c r="AS23" s="152"/>
      <c r="AT23" s="104"/>
    </row>
    <row r="24" spans="1:46" s="2" customFormat="1" ht="38.25">
      <c r="A24" s="114"/>
      <c r="B24" s="133"/>
      <c r="C24" s="120"/>
      <c r="D24" s="123"/>
      <c r="E24" s="4" t="s">
        <v>34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57">
        <v>3636.6</v>
      </c>
      <c r="AK24" s="57"/>
      <c r="AL24" s="57">
        <f t="shared" si="6"/>
        <v>0</v>
      </c>
      <c r="AM24" s="57">
        <v>3585.6</v>
      </c>
      <c r="AN24" s="57"/>
      <c r="AO24" s="57">
        <f t="shared" si="7"/>
        <v>0</v>
      </c>
      <c r="AP24" s="57">
        <f>5204.9+33.4</f>
        <v>5238.299999999999</v>
      </c>
      <c r="AQ24" s="57"/>
      <c r="AR24" s="57">
        <f t="shared" si="8"/>
        <v>0</v>
      </c>
      <c r="AS24" s="153"/>
      <c r="AT24" s="105"/>
    </row>
    <row r="25" spans="1:46" s="2" customFormat="1" ht="19.5" customHeight="1">
      <c r="A25" s="114" t="s">
        <v>76</v>
      </c>
      <c r="B25" s="131" t="s">
        <v>46</v>
      </c>
      <c r="C25" s="118" t="s">
        <v>41</v>
      </c>
      <c r="D25" s="121"/>
      <c r="E25" s="5" t="s">
        <v>32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57">
        <f>AJ26+AJ27</f>
        <v>5045.63</v>
      </c>
      <c r="AK25" s="57">
        <f>AK26+AK27</f>
        <v>0</v>
      </c>
      <c r="AL25" s="57">
        <f t="shared" si="6"/>
        <v>0</v>
      </c>
      <c r="AM25" s="57">
        <f>AM26+AM27</f>
        <v>3874.04</v>
      </c>
      <c r="AN25" s="57">
        <f>AN26+AN27</f>
        <v>0</v>
      </c>
      <c r="AO25" s="57">
        <f t="shared" si="7"/>
        <v>0</v>
      </c>
      <c r="AP25" s="57">
        <f>AP26+AP27</f>
        <v>4798.11</v>
      </c>
      <c r="AQ25" s="57">
        <f>AQ26+AQ27</f>
        <v>0</v>
      </c>
      <c r="AR25" s="57">
        <f t="shared" si="8"/>
        <v>0</v>
      </c>
      <c r="AS25" s="151"/>
      <c r="AT25" s="103"/>
    </row>
    <row r="26" spans="1:46" s="2" customFormat="1" ht="25.5">
      <c r="A26" s="114"/>
      <c r="B26" s="132"/>
      <c r="C26" s="119"/>
      <c r="D26" s="122"/>
      <c r="E26" s="4" t="s">
        <v>33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18.9</v>
      </c>
      <c r="AE26" s="33"/>
      <c r="AF26" s="33">
        <v>0</v>
      </c>
      <c r="AG26" s="33"/>
      <c r="AH26" s="33"/>
      <c r="AI26" s="33">
        <v>0</v>
      </c>
      <c r="AJ26" s="57"/>
      <c r="AK26" s="57"/>
      <c r="AL26" s="57">
        <v>0</v>
      </c>
      <c r="AM26" s="57"/>
      <c r="AN26" s="57"/>
      <c r="AO26" s="57">
        <v>0</v>
      </c>
      <c r="AP26" s="57"/>
      <c r="AQ26" s="57"/>
      <c r="AR26" s="57">
        <v>0</v>
      </c>
      <c r="AS26" s="152"/>
      <c r="AT26" s="104"/>
    </row>
    <row r="27" spans="1:46" s="2" customFormat="1" ht="38.25">
      <c r="A27" s="114"/>
      <c r="B27" s="133"/>
      <c r="C27" s="120"/>
      <c r="D27" s="123"/>
      <c r="E27" s="4" t="s">
        <v>34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5224.15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57">
        <v>5045.63</v>
      </c>
      <c r="AK27" s="57"/>
      <c r="AL27" s="57">
        <f t="shared" si="6"/>
        <v>0</v>
      </c>
      <c r="AM27" s="57">
        <v>3874.04</v>
      </c>
      <c r="AN27" s="57"/>
      <c r="AO27" s="57">
        <f t="shared" si="7"/>
        <v>0</v>
      </c>
      <c r="AP27" s="57">
        <v>4798.11</v>
      </c>
      <c r="AQ27" s="57"/>
      <c r="AR27" s="57">
        <f t="shared" si="8"/>
        <v>0</v>
      </c>
      <c r="AS27" s="153"/>
      <c r="AT27" s="105"/>
    </row>
    <row r="28" spans="1:46" s="2" customFormat="1" ht="78" customHeight="1" hidden="1">
      <c r="A28" s="49" t="s">
        <v>77</v>
      </c>
      <c r="B28" s="7" t="s">
        <v>47</v>
      </c>
      <c r="C28" s="50" t="s">
        <v>48</v>
      </c>
      <c r="D28" s="19"/>
      <c r="E28" s="4" t="s">
        <v>39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8"/>
      <c r="AK28" s="58"/>
      <c r="AL28" s="58"/>
      <c r="AM28" s="58"/>
      <c r="AN28" s="58"/>
      <c r="AO28" s="58"/>
      <c r="AP28" s="58"/>
      <c r="AQ28" s="58"/>
      <c r="AR28" s="58"/>
      <c r="AS28" s="26"/>
      <c r="AT28" s="25"/>
    </row>
    <row r="29" spans="1:46" s="2" customFormat="1" ht="92.25" customHeight="1" hidden="1">
      <c r="A29" s="49" t="s">
        <v>78</v>
      </c>
      <c r="B29" s="6" t="s">
        <v>49</v>
      </c>
      <c r="C29" s="10" t="s">
        <v>36</v>
      </c>
      <c r="D29" s="19"/>
      <c r="E29" s="4" t="s">
        <v>39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8"/>
      <c r="AK29" s="58"/>
      <c r="AL29" s="58"/>
      <c r="AM29" s="58"/>
      <c r="AN29" s="58"/>
      <c r="AO29" s="58"/>
      <c r="AP29" s="58"/>
      <c r="AQ29" s="58"/>
      <c r="AR29" s="58"/>
      <c r="AS29" s="26"/>
      <c r="AT29" s="25"/>
    </row>
    <row r="30" spans="1:46" s="2" customFormat="1" ht="138.75" customHeight="1" hidden="1">
      <c r="A30" s="49" t="s">
        <v>77</v>
      </c>
      <c r="B30" s="7" t="s">
        <v>47</v>
      </c>
      <c r="C30" s="50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8"/>
      <c r="AK30" s="58"/>
      <c r="AL30" s="58"/>
      <c r="AM30" s="58"/>
      <c r="AN30" s="58"/>
      <c r="AO30" s="58"/>
      <c r="AP30" s="58"/>
      <c r="AQ30" s="58"/>
      <c r="AR30" s="58"/>
      <c r="AS30" s="26"/>
      <c r="AT30" s="47"/>
    </row>
    <row r="31" spans="1:46" s="2" customFormat="1" ht="138.75" customHeight="1" hidden="1">
      <c r="A31" s="49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47"/>
    </row>
    <row r="32" spans="1:46" s="2" customFormat="1" ht="19.5" customHeight="1" hidden="1">
      <c r="A32" s="114" t="s">
        <v>98</v>
      </c>
      <c r="B32" s="148" t="s">
        <v>50</v>
      </c>
      <c r="C32" s="118" t="s">
        <v>51</v>
      </c>
      <c r="D32" s="121"/>
      <c r="E32" s="5" t="s">
        <v>32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57">
        <f>AJ33+AJ34</f>
        <v>0</v>
      </c>
      <c r="AK32" s="57">
        <f>AK33+AK34</f>
        <v>0</v>
      </c>
      <c r="AL32" s="57" t="e">
        <f>AK32/AJ32*100</f>
        <v>#DIV/0!</v>
      </c>
      <c r="AM32" s="57">
        <f>AM33+AM34</f>
        <v>0</v>
      </c>
      <c r="AN32" s="57">
        <f>AN33+AN34</f>
        <v>0</v>
      </c>
      <c r="AO32" s="57" t="e">
        <f>AN32/AM32*100</f>
        <v>#DIV/0!</v>
      </c>
      <c r="AP32" s="57">
        <f>AP33+AP34</f>
        <v>0</v>
      </c>
      <c r="AQ32" s="57">
        <f>AQ33+AQ34</f>
        <v>0</v>
      </c>
      <c r="AR32" s="57" t="e">
        <f>AQ32/AP32*100</f>
        <v>#DIV/0!</v>
      </c>
      <c r="AS32" s="151"/>
      <c r="AT32" s="103"/>
    </row>
    <row r="33" spans="1:46" s="2" customFormat="1" ht="25.5" hidden="1">
      <c r="A33" s="114"/>
      <c r="B33" s="149"/>
      <c r="C33" s="119"/>
      <c r="D33" s="122"/>
      <c r="E33" s="4" t="s">
        <v>33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7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57"/>
      <c r="AK33" s="57"/>
      <c r="AL33" s="57"/>
      <c r="AM33" s="57"/>
      <c r="AN33" s="57"/>
      <c r="AO33" s="57"/>
      <c r="AP33" s="57"/>
      <c r="AQ33" s="57"/>
      <c r="AR33" s="57"/>
      <c r="AS33" s="152"/>
      <c r="AT33" s="104"/>
    </row>
    <row r="34" spans="1:46" s="2" customFormat="1" ht="102" customHeight="1" hidden="1">
      <c r="A34" s="114"/>
      <c r="B34" s="150"/>
      <c r="C34" s="120"/>
      <c r="D34" s="123"/>
      <c r="E34" s="4" t="s">
        <v>34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57">
        <v>0</v>
      </c>
      <c r="AK34" s="57"/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153"/>
      <c r="AT34" s="105"/>
    </row>
    <row r="35" spans="1:46" s="2" customFormat="1" ht="15.75" hidden="1">
      <c r="A35" s="114" t="s">
        <v>99</v>
      </c>
      <c r="B35" s="148" t="s">
        <v>94</v>
      </c>
      <c r="C35" s="118" t="s">
        <v>51</v>
      </c>
      <c r="D35" s="46"/>
      <c r="E35" s="5" t="s">
        <v>32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57"/>
      <c r="AK35" s="57"/>
      <c r="AL35" s="57"/>
      <c r="AM35" s="57"/>
      <c r="AN35" s="57"/>
      <c r="AO35" s="57"/>
      <c r="AP35" s="57"/>
      <c r="AQ35" s="57"/>
      <c r="AR35" s="57"/>
      <c r="AS35" s="151"/>
      <c r="AT35" s="51"/>
    </row>
    <row r="36" spans="1:46" s="2" customFormat="1" ht="25.5" hidden="1">
      <c r="A36" s="114"/>
      <c r="B36" s="149"/>
      <c r="C36" s="119"/>
      <c r="D36" s="46"/>
      <c r="E36" s="4" t="s">
        <v>33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57"/>
      <c r="AK36" s="57"/>
      <c r="AL36" s="57"/>
      <c r="AM36" s="57"/>
      <c r="AN36" s="57"/>
      <c r="AO36" s="57"/>
      <c r="AP36" s="57"/>
      <c r="AQ36" s="57"/>
      <c r="AR36" s="57"/>
      <c r="AS36" s="152"/>
      <c r="AT36" s="51"/>
    </row>
    <row r="37" spans="1:46" s="2" customFormat="1" ht="38.25" hidden="1">
      <c r="A37" s="114"/>
      <c r="B37" s="150"/>
      <c r="C37" s="120"/>
      <c r="D37" s="46"/>
      <c r="E37" s="4" t="s">
        <v>34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57"/>
      <c r="AK37" s="57"/>
      <c r="AL37" s="57"/>
      <c r="AM37" s="57"/>
      <c r="AN37" s="57"/>
      <c r="AO37" s="57"/>
      <c r="AP37" s="57">
        <v>0</v>
      </c>
      <c r="AQ37" s="57"/>
      <c r="AR37" s="57"/>
      <c r="AS37" s="153"/>
      <c r="AT37" s="51"/>
    </row>
    <row r="38" spans="1:46" s="2" customFormat="1" ht="21.75" customHeight="1" hidden="1">
      <c r="A38" s="53">
        <v>2</v>
      </c>
      <c r="B38" s="29" t="s">
        <v>92</v>
      </c>
      <c r="C38" s="154" t="s">
        <v>87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6"/>
      <c r="AT38" s="25"/>
    </row>
    <row r="39" spans="1:46" s="2" customFormat="1" ht="21.75" customHeight="1" hidden="1">
      <c r="A39" s="53" t="s">
        <v>79</v>
      </c>
      <c r="B39" s="29" t="s">
        <v>93</v>
      </c>
      <c r="C39" s="157" t="s">
        <v>88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9"/>
      <c r="AT39" s="25"/>
    </row>
    <row r="40" spans="1:48" s="2" customFormat="1" ht="31.5" hidden="1">
      <c r="A40" s="53" t="s">
        <v>80</v>
      </c>
      <c r="B40" s="8" t="s">
        <v>59</v>
      </c>
      <c r="C40" s="50"/>
      <c r="D40" s="52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8"/>
      <c r="AK40" s="58"/>
      <c r="AL40" s="58"/>
      <c r="AM40" s="58"/>
      <c r="AN40" s="58"/>
      <c r="AO40" s="58"/>
      <c r="AP40" s="58"/>
      <c r="AQ40" s="58"/>
      <c r="AR40" s="58"/>
      <c r="AS40" s="48"/>
      <c r="AT40" s="25"/>
      <c r="AU40" s="9"/>
      <c r="AV40" s="9"/>
    </row>
    <row r="41" spans="1:48" s="2" customFormat="1" ht="23.25" customHeight="1" hidden="1">
      <c r="A41" s="130" t="s">
        <v>81</v>
      </c>
      <c r="B41" s="131" t="s">
        <v>65</v>
      </c>
      <c r="C41" s="118" t="s">
        <v>60</v>
      </c>
      <c r="D41" s="121"/>
      <c r="E41" s="134" t="s">
        <v>39</v>
      </c>
      <c r="F41" s="145">
        <v>0</v>
      </c>
      <c r="G41" s="145">
        <v>0</v>
      </c>
      <c r="H41" s="145">
        <v>0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40"/>
      <c r="AT41" s="143"/>
      <c r="AU41" s="144"/>
      <c r="AV41" s="9"/>
    </row>
    <row r="42" spans="1:48" s="2" customFormat="1" ht="23.25" customHeight="1" hidden="1">
      <c r="A42" s="130"/>
      <c r="B42" s="132"/>
      <c r="C42" s="119"/>
      <c r="D42" s="122"/>
      <c r="E42" s="135"/>
      <c r="F42" s="146"/>
      <c r="G42" s="146"/>
      <c r="H42" s="146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41"/>
      <c r="AT42" s="143"/>
      <c r="AU42" s="144"/>
      <c r="AV42" s="9"/>
    </row>
    <row r="43" spans="1:48" s="2" customFormat="1" ht="71.25" customHeight="1" hidden="1">
      <c r="A43" s="130"/>
      <c r="B43" s="133"/>
      <c r="C43" s="120"/>
      <c r="D43" s="123"/>
      <c r="E43" s="136"/>
      <c r="F43" s="147"/>
      <c r="G43" s="147"/>
      <c r="H43" s="147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42"/>
      <c r="AT43" s="143"/>
      <c r="AU43" s="144"/>
      <c r="AV43" s="9"/>
    </row>
    <row r="44" spans="1:48" s="2" customFormat="1" ht="37.5" customHeight="1" hidden="1">
      <c r="A44" s="130" t="s">
        <v>82</v>
      </c>
      <c r="B44" s="131" t="s">
        <v>66</v>
      </c>
      <c r="C44" s="118" t="s">
        <v>61</v>
      </c>
      <c r="D44" s="121"/>
      <c r="E44" s="134" t="s">
        <v>39</v>
      </c>
      <c r="F44" s="127">
        <v>0</v>
      </c>
      <c r="G44" s="127">
        <v>0</v>
      </c>
      <c r="H44" s="127">
        <v>0</v>
      </c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06"/>
      <c r="AK44" s="106"/>
      <c r="AL44" s="106"/>
      <c r="AM44" s="106"/>
      <c r="AN44" s="106"/>
      <c r="AO44" s="106"/>
      <c r="AP44" s="106"/>
      <c r="AQ44" s="106"/>
      <c r="AR44" s="106"/>
      <c r="AS44" s="109"/>
      <c r="AT44" s="112"/>
      <c r="AU44" s="113"/>
      <c r="AV44" s="9"/>
    </row>
    <row r="45" spans="1:48" s="2" customFormat="1" ht="37.5" customHeight="1" hidden="1">
      <c r="A45" s="130"/>
      <c r="B45" s="132"/>
      <c r="C45" s="119"/>
      <c r="D45" s="122"/>
      <c r="E45" s="135"/>
      <c r="F45" s="128"/>
      <c r="G45" s="128"/>
      <c r="H45" s="128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07"/>
      <c r="AK45" s="107"/>
      <c r="AL45" s="107"/>
      <c r="AM45" s="107"/>
      <c r="AN45" s="107"/>
      <c r="AO45" s="107"/>
      <c r="AP45" s="107"/>
      <c r="AQ45" s="107"/>
      <c r="AR45" s="107"/>
      <c r="AS45" s="110"/>
      <c r="AT45" s="112"/>
      <c r="AU45" s="113"/>
      <c r="AV45" s="9"/>
    </row>
    <row r="46" spans="1:48" s="2" customFormat="1" ht="37.5" customHeight="1" hidden="1">
      <c r="A46" s="130"/>
      <c r="B46" s="133"/>
      <c r="C46" s="120"/>
      <c r="D46" s="123"/>
      <c r="E46" s="136"/>
      <c r="F46" s="129"/>
      <c r="G46" s="129"/>
      <c r="H46" s="129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08"/>
      <c r="AK46" s="108"/>
      <c r="AL46" s="108"/>
      <c r="AM46" s="108"/>
      <c r="AN46" s="108"/>
      <c r="AO46" s="108"/>
      <c r="AP46" s="108"/>
      <c r="AQ46" s="108"/>
      <c r="AR46" s="108"/>
      <c r="AS46" s="111"/>
      <c r="AT46" s="112"/>
      <c r="AU46" s="113"/>
      <c r="AV46" s="9"/>
    </row>
    <row r="47" spans="1:48" s="2" customFormat="1" ht="25.5" customHeight="1" hidden="1">
      <c r="A47" s="130" t="s">
        <v>83</v>
      </c>
      <c r="B47" s="131" t="s">
        <v>67</v>
      </c>
      <c r="C47" s="118" t="s">
        <v>62</v>
      </c>
      <c r="D47" s="121"/>
      <c r="E47" s="134" t="s">
        <v>39</v>
      </c>
      <c r="F47" s="127">
        <v>0</v>
      </c>
      <c r="G47" s="127">
        <v>0</v>
      </c>
      <c r="H47" s="127">
        <v>0</v>
      </c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06"/>
      <c r="AK47" s="106"/>
      <c r="AL47" s="106"/>
      <c r="AM47" s="106"/>
      <c r="AN47" s="106"/>
      <c r="AO47" s="106"/>
      <c r="AP47" s="106"/>
      <c r="AQ47" s="106"/>
      <c r="AR47" s="106"/>
      <c r="AS47" s="109"/>
      <c r="AT47" s="112"/>
      <c r="AU47" s="113"/>
      <c r="AV47" s="9"/>
    </row>
    <row r="48" spans="1:48" s="2" customFormat="1" ht="25.5" customHeight="1" hidden="1">
      <c r="A48" s="130"/>
      <c r="B48" s="132"/>
      <c r="C48" s="119"/>
      <c r="D48" s="122"/>
      <c r="E48" s="135"/>
      <c r="F48" s="128"/>
      <c r="G48" s="128"/>
      <c r="H48" s="128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07"/>
      <c r="AK48" s="107"/>
      <c r="AL48" s="107"/>
      <c r="AM48" s="107"/>
      <c r="AN48" s="107"/>
      <c r="AO48" s="107"/>
      <c r="AP48" s="107"/>
      <c r="AQ48" s="107"/>
      <c r="AR48" s="107"/>
      <c r="AS48" s="110"/>
      <c r="AT48" s="112"/>
      <c r="AU48" s="113"/>
      <c r="AV48" s="9"/>
    </row>
    <row r="49" spans="1:48" s="2" customFormat="1" ht="45" customHeight="1" hidden="1">
      <c r="A49" s="130"/>
      <c r="B49" s="133"/>
      <c r="C49" s="120"/>
      <c r="D49" s="123"/>
      <c r="E49" s="136"/>
      <c r="F49" s="129"/>
      <c r="G49" s="129"/>
      <c r="H49" s="129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08"/>
      <c r="AK49" s="108"/>
      <c r="AL49" s="108"/>
      <c r="AM49" s="108"/>
      <c r="AN49" s="108"/>
      <c r="AO49" s="108"/>
      <c r="AP49" s="108"/>
      <c r="AQ49" s="108"/>
      <c r="AR49" s="108"/>
      <c r="AS49" s="111"/>
      <c r="AT49" s="112"/>
      <c r="AU49" s="113"/>
      <c r="AV49" s="9"/>
    </row>
    <row r="50" spans="1:48" s="2" customFormat="1" ht="15.75" customHeight="1" hidden="1">
      <c r="A50" s="130" t="s">
        <v>84</v>
      </c>
      <c r="B50" s="131" t="s">
        <v>68</v>
      </c>
      <c r="C50" s="118" t="s">
        <v>63</v>
      </c>
      <c r="D50" s="121"/>
      <c r="E50" s="134" t="s">
        <v>39</v>
      </c>
      <c r="F50" s="127">
        <v>0</v>
      </c>
      <c r="G50" s="127">
        <v>0</v>
      </c>
      <c r="H50" s="127">
        <v>0</v>
      </c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06"/>
      <c r="AK50" s="106"/>
      <c r="AL50" s="106"/>
      <c r="AM50" s="106"/>
      <c r="AN50" s="106"/>
      <c r="AO50" s="106"/>
      <c r="AP50" s="106"/>
      <c r="AQ50" s="106"/>
      <c r="AR50" s="106"/>
      <c r="AS50" s="109"/>
      <c r="AT50" s="112"/>
      <c r="AU50" s="113"/>
      <c r="AV50" s="9"/>
    </row>
    <row r="51" spans="1:48" s="2" customFormat="1" ht="15" customHeight="1" hidden="1">
      <c r="A51" s="130"/>
      <c r="B51" s="132"/>
      <c r="C51" s="119"/>
      <c r="D51" s="122"/>
      <c r="E51" s="135"/>
      <c r="F51" s="128"/>
      <c r="G51" s="128"/>
      <c r="H51" s="128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07"/>
      <c r="AK51" s="107"/>
      <c r="AL51" s="107"/>
      <c r="AM51" s="107"/>
      <c r="AN51" s="107"/>
      <c r="AO51" s="107"/>
      <c r="AP51" s="107"/>
      <c r="AQ51" s="107"/>
      <c r="AR51" s="107"/>
      <c r="AS51" s="110"/>
      <c r="AT51" s="112"/>
      <c r="AU51" s="113"/>
      <c r="AV51" s="9"/>
    </row>
    <row r="52" spans="1:48" s="2" customFormat="1" ht="61.5" customHeight="1" hidden="1">
      <c r="A52" s="130"/>
      <c r="B52" s="133"/>
      <c r="C52" s="120"/>
      <c r="D52" s="123"/>
      <c r="E52" s="136"/>
      <c r="F52" s="129"/>
      <c r="G52" s="129"/>
      <c r="H52" s="129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08"/>
      <c r="AK52" s="108"/>
      <c r="AL52" s="108"/>
      <c r="AM52" s="108"/>
      <c r="AN52" s="108"/>
      <c r="AO52" s="108"/>
      <c r="AP52" s="108"/>
      <c r="AQ52" s="108"/>
      <c r="AR52" s="108"/>
      <c r="AS52" s="111"/>
      <c r="AT52" s="112"/>
      <c r="AU52" s="113"/>
      <c r="AV52" s="9"/>
    </row>
    <row r="53" spans="1:48" s="2" customFormat="1" ht="15.75" customHeight="1" hidden="1">
      <c r="A53" s="130" t="s">
        <v>85</v>
      </c>
      <c r="B53" s="131" t="s">
        <v>69</v>
      </c>
      <c r="C53" s="118" t="s">
        <v>64</v>
      </c>
      <c r="D53" s="121"/>
      <c r="E53" s="134" t="s">
        <v>39</v>
      </c>
      <c r="F53" s="127">
        <v>0</v>
      </c>
      <c r="G53" s="127">
        <v>0</v>
      </c>
      <c r="H53" s="127">
        <v>0</v>
      </c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06"/>
      <c r="AK53" s="106"/>
      <c r="AL53" s="106"/>
      <c r="AM53" s="106"/>
      <c r="AN53" s="106"/>
      <c r="AO53" s="106"/>
      <c r="AP53" s="106"/>
      <c r="AQ53" s="106"/>
      <c r="AR53" s="106"/>
      <c r="AS53" s="109"/>
      <c r="AT53" s="112"/>
      <c r="AU53" s="113"/>
      <c r="AV53" s="9"/>
    </row>
    <row r="54" spans="1:48" s="2" customFormat="1" ht="15" customHeight="1" hidden="1">
      <c r="A54" s="130"/>
      <c r="B54" s="132"/>
      <c r="C54" s="119"/>
      <c r="D54" s="122"/>
      <c r="E54" s="135"/>
      <c r="F54" s="128"/>
      <c r="G54" s="128"/>
      <c r="H54" s="128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07"/>
      <c r="AK54" s="107"/>
      <c r="AL54" s="107"/>
      <c r="AM54" s="107"/>
      <c r="AN54" s="107"/>
      <c r="AO54" s="107"/>
      <c r="AP54" s="107"/>
      <c r="AQ54" s="107"/>
      <c r="AR54" s="107"/>
      <c r="AS54" s="110"/>
      <c r="AT54" s="112"/>
      <c r="AU54" s="113"/>
      <c r="AV54" s="9"/>
    </row>
    <row r="55" spans="1:48" s="2" customFormat="1" ht="178.5" customHeight="1" hidden="1">
      <c r="A55" s="130"/>
      <c r="B55" s="133"/>
      <c r="C55" s="120"/>
      <c r="D55" s="123"/>
      <c r="E55" s="136"/>
      <c r="F55" s="129"/>
      <c r="G55" s="129"/>
      <c r="H55" s="129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08"/>
      <c r="AK55" s="108"/>
      <c r="AL55" s="108"/>
      <c r="AM55" s="108"/>
      <c r="AN55" s="108"/>
      <c r="AO55" s="108"/>
      <c r="AP55" s="108"/>
      <c r="AQ55" s="108"/>
      <c r="AR55" s="108"/>
      <c r="AS55" s="111"/>
      <c r="AT55" s="112"/>
      <c r="AU55" s="113"/>
      <c r="AV55" s="9"/>
    </row>
    <row r="56" spans="1:46" s="2" customFormat="1" ht="19.5" customHeight="1">
      <c r="A56" s="114"/>
      <c r="B56" s="115" t="s">
        <v>35</v>
      </c>
      <c r="C56" s="118"/>
      <c r="D56" s="121"/>
      <c r="E56" s="5" t="s">
        <v>32</v>
      </c>
      <c r="F56" s="32">
        <f>F57+F58</f>
        <v>110306.61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10445.47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10369.05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57">
        <f>AJ57+AJ58</f>
        <v>8995.03</v>
      </c>
      <c r="AK56" s="57">
        <f>AK57+AK58</f>
        <v>0</v>
      </c>
      <c r="AL56" s="57">
        <f>AK56/AJ56*100</f>
        <v>0</v>
      </c>
      <c r="AM56" s="57">
        <f>AM57+AM58</f>
        <v>7809.54</v>
      </c>
      <c r="AN56" s="57">
        <f>AN57+AN58</f>
        <v>0</v>
      </c>
      <c r="AO56" s="57">
        <f>AN56/AM56*100</f>
        <v>0</v>
      </c>
      <c r="AP56" s="57">
        <f>AP57+AP58</f>
        <v>11434.71</v>
      </c>
      <c r="AQ56" s="57">
        <f>AQ57+AQ58</f>
        <v>0</v>
      </c>
      <c r="AR56" s="57">
        <f>AQ56/AP56*100</f>
        <v>0</v>
      </c>
      <c r="AS56" s="103"/>
      <c r="AT56" s="103"/>
    </row>
    <row r="57" spans="1:46" s="2" customFormat="1" ht="25.5">
      <c r="A57" s="114"/>
      <c r="B57" s="116"/>
      <c r="C57" s="119"/>
      <c r="D57" s="122"/>
      <c r="E57" s="4" t="s">
        <v>33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57">
        <f>AJ15+AJ18+AJ23+AJ26+AJ33</f>
        <v>310</v>
      </c>
      <c r="AK57" s="57">
        <f>AK15+AK18+AK23+AK26+AK33</f>
        <v>0</v>
      </c>
      <c r="AL57" s="57">
        <f>AK57/AJ57*100</f>
        <v>0</v>
      </c>
      <c r="AM57" s="57">
        <f>AM15+AM18+AM23+AM26+AM33</f>
        <v>310</v>
      </c>
      <c r="AN57" s="57">
        <f>AN15+AN18+AN23+AN26+AN33</f>
        <v>0</v>
      </c>
      <c r="AO57" s="57">
        <f>AN57/AM57*100</f>
        <v>0</v>
      </c>
      <c r="AP57" s="57">
        <f>AP15+AP18+AP23+AP26+AP33</f>
        <v>1389.3</v>
      </c>
      <c r="AQ57" s="57">
        <f>AQ15+AQ18+AQ23+AQ26+AQ33</f>
        <v>0</v>
      </c>
      <c r="AR57" s="57">
        <f>AQ57/AP57*100</f>
        <v>0</v>
      </c>
      <c r="AS57" s="104"/>
      <c r="AT57" s="104"/>
    </row>
    <row r="58" spans="1:46" s="2" customFormat="1" ht="38.25">
      <c r="A58" s="114"/>
      <c r="B58" s="117"/>
      <c r="C58" s="120"/>
      <c r="D58" s="123"/>
      <c r="E58" s="4" t="s">
        <v>34</v>
      </c>
      <c r="F58" s="32">
        <f>I58+L58+O58+R58+U58+X58+AA58+AD58+AG58+AJ58+AM58+AP58</f>
        <v>100276.75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</f>
        <v>8802.619999999999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9150.55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57">
        <f>AJ16+AJ19+AJ24+AJ27+AJ34</f>
        <v>8685.03</v>
      </c>
      <c r="AK58" s="57">
        <f>AK16+AK19+AK24+AK27+AK34</f>
        <v>0</v>
      </c>
      <c r="AL58" s="57">
        <f>AK58/AJ58*100</f>
        <v>0</v>
      </c>
      <c r="AM58" s="57">
        <f>AM16+AM19+AM24+AM27+AM34</f>
        <v>7499.54</v>
      </c>
      <c r="AN58" s="57">
        <f>AN16+AN19+AN24+AN27+AN34</f>
        <v>0</v>
      </c>
      <c r="AO58" s="57">
        <f>AN58/AM58*100</f>
        <v>0</v>
      </c>
      <c r="AP58" s="57">
        <f>AP16+AP19+AP24+AP27+AP34+AP37</f>
        <v>10045.41</v>
      </c>
      <c r="AQ58" s="57">
        <f>AQ16+AQ19+AQ24+AQ27+AQ34</f>
        <v>0</v>
      </c>
      <c r="AR58" s="57">
        <f>AQ58/AP58*100</f>
        <v>0</v>
      </c>
      <c r="AS58" s="105"/>
      <c r="AT58" s="105"/>
    </row>
    <row r="59" spans="2:44" s="2" customFormat="1" ht="12.75">
      <c r="B59" s="3"/>
      <c r="C59" s="3"/>
      <c r="D59" s="3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2:44" s="2" customFormat="1" ht="12.75">
      <c r="B60" s="3"/>
      <c r="C60" s="3"/>
      <c r="D60" s="3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s="2" customFormat="1" ht="15.75">
      <c r="A61" s="40" t="s">
        <v>27</v>
      </c>
      <c r="B61" s="41"/>
      <c r="C61" s="41"/>
      <c r="D61" s="41"/>
      <c r="E61" s="40"/>
      <c r="F61" s="40"/>
      <c r="G61" s="67"/>
      <c r="H61" s="40"/>
      <c r="I61" s="40" t="s">
        <v>95</v>
      </c>
      <c r="J61" s="40"/>
      <c r="K61" s="40"/>
      <c r="L61" s="40"/>
      <c r="M61" s="40"/>
      <c r="AA61" s="44"/>
      <c r="AJ61" s="64"/>
      <c r="AK61" s="65"/>
      <c r="AL61" s="64"/>
      <c r="AM61" s="65"/>
      <c r="AN61" s="64"/>
      <c r="AO61" s="64"/>
      <c r="AP61" s="64"/>
      <c r="AQ61" s="64"/>
      <c r="AR61" s="64"/>
    </row>
    <row r="62" spans="1:44" s="2" customFormat="1" ht="15.75">
      <c r="A62" s="40" t="s">
        <v>28</v>
      </c>
      <c r="B62" s="41"/>
      <c r="C62" s="41"/>
      <c r="D62" s="41"/>
      <c r="E62" s="40"/>
      <c r="F62" s="40"/>
      <c r="G62" s="67"/>
      <c r="H62" s="40"/>
      <c r="I62" s="40" t="s">
        <v>96</v>
      </c>
      <c r="J62" s="40"/>
      <c r="K62" s="40"/>
      <c r="L62" s="40"/>
      <c r="M62" s="40"/>
      <c r="AH62" s="4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s="2" customFormat="1" ht="15.75">
      <c r="A63" s="40" t="s">
        <v>53</v>
      </c>
      <c r="B63" s="41"/>
      <c r="C63" s="41"/>
      <c r="D63" s="41"/>
      <c r="E63" s="40"/>
      <c r="F63" s="40"/>
      <c r="G63" s="40"/>
      <c r="H63" s="40"/>
      <c r="I63" s="40" t="s">
        <v>29</v>
      </c>
      <c r="J63" s="40"/>
      <c r="K63" s="40"/>
      <c r="L63" s="40"/>
      <c r="M63" s="40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s="2" customFormat="1" ht="15.75">
      <c r="A64" s="40" t="s">
        <v>54</v>
      </c>
      <c r="B64" s="41"/>
      <c r="C64" s="41"/>
      <c r="D64" s="41"/>
      <c r="E64" s="40"/>
      <c r="F64" s="40"/>
      <c r="G64" s="40"/>
      <c r="H64" s="40"/>
      <c r="I64" s="40"/>
      <c r="J64" s="40"/>
      <c r="K64" s="40"/>
      <c r="L64" s="40"/>
      <c r="M64" s="40"/>
      <c r="AH64" s="44"/>
      <c r="AJ64" s="64"/>
      <c r="AK64" s="64"/>
      <c r="AL64" s="64"/>
      <c r="AM64" s="65"/>
      <c r="AN64" s="64"/>
      <c r="AO64" s="64"/>
      <c r="AP64" s="64"/>
      <c r="AQ64" s="64"/>
      <c r="AR64" s="64"/>
    </row>
    <row r="65" spans="1:44" s="2" customFormat="1" ht="15.75">
      <c r="A65" s="42"/>
      <c r="B65" s="43"/>
      <c r="C65" s="41" t="s">
        <v>55</v>
      </c>
      <c r="D65" s="41"/>
      <c r="E65" s="40"/>
      <c r="F65" s="40"/>
      <c r="G65" s="40"/>
      <c r="H65" s="40"/>
      <c r="I65" s="42"/>
      <c r="J65" s="42"/>
      <c r="K65" s="42"/>
      <c r="L65" s="42"/>
      <c r="M65" s="40"/>
      <c r="AH65" s="4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s="2" customFormat="1" ht="15.75">
      <c r="A66" s="40" t="s">
        <v>30</v>
      </c>
      <c r="B66" s="41"/>
      <c r="C66" s="41"/>
      <c r="D66" s="41"/>
      <c r="E66" s="40"/>
      <c r="F66" s="40"/>
      <c r="G66" s="40"/>
      <c r="H66" s="40"/>
      <c r="I66" s="40" t="s">
        <v>97</v>
      </c>
      <c r="J66" s="41"/>
      <c r="K66" s="40"/>
      <c r="L66" s="40"/>
      <c r="M66" s="40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s="2" customFormat="1" ht="12.75">
      <c r="A69" s="38" t="s">
        <v>31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s="2" customFormat="1" ht="12.75">
      <c r="A70" s="38" t="s">
        <v>56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71" customFormat="1" ht="12.75">
      <c r="A71" s="68" t="s">
        <v>29</v>
      </c>
      <c r="B71" s="69"/>
      <c r="C71" s="69"/>
      <c r="D71" s="69"/>
      <c r="E71" s="68"/>
      <c r="F71" s="68"/>
      <c r="G71" s="68"/>
      <c r="H71" s="68"/>
      <c r="I71" s="68"/>
      <c r="J71" s="70"/>
      <c r="K71" s="68"/>
      <c r="L71" s="68"/>
      <c r="M71" s="68"/>
      <c r="R71" s="72"/>
      <c r="AB71" s="72"/>
      <c r="AJ71" s="64"/>
      <c r="AK71" s="64"/>
      <c r="AL71" s="65"/>
      <c r="AM71" s="64"/>
      <c r="AN71" s="64"/>
      <c r="AO71" s="64"/>
      <c r="AP71" s="64"/>
      <c r="AQ71" s="64"/>
      <c r="AR71" s="64"/>
    </row>
    <row r="72" spans="1:44" s="2" customFormat="1" ht="12.75">
      <c r="A72" s="38" t="s">
        <v>57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s="2" customFormat="1" ht="12.75">
      <c r="A73" s="38" t="s">
        <v>58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2:44" s="2" customFormat="1" ht="12.75">
      <c r="B74" s="3"/>
      <c r="C74" s="3"/>
      <c r="D74" s="3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2:44" s="2" customFormat="1" ht="12.75">
      <c r="B75" s="3"/>
      <c r="C75" s="3"/>
      <c r="D75" s="3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2:44" s="2" customFormat="1" ht="12.75">
      <c r="B76" s="3"/>
      <c r="C76" s="3"/>
      <c r="D76" s="3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2:44" s="2" customFormat="1" ht="12.75">
      <c r="B77" s="3"/>
      <c r="C77" s="3"/>
      <c r="D77" s="3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2:44" s="2" customFormat="1" ht="12.75">
      <c r="B78" s="3"/>
      <c r="C78" s="3"/>
      <c r="D78" s="3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2:44" s="2" customFormat="1" ht="12.75">
      <c r="B79" s="3"/>
      <c r="C79" s="3"/>
      <c r="D79" s="3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2:44" s="2" customFormat="1" ht="12.75">
      <c r="B80" s="3"/>
      <c r="C80" s="3"/>
      <c r="D80" s="3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2:44" s="2" customFormat="1" ht="12.75">
      <c r="B81" s="3"/>
      <c r="C81" s="3"/>
      <c r="D81" s="3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2:44" s="2" customFormat="1" ht="12.75">
      <c r="B82" s="3"/>
      <c r="C82" s="3"/>
      <c r="D82" s="3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2:44" s="2" customFormat="1" ht="12.75">
      <c r="B83" s="3"/>
      <c r="C83" s="3"/>
      <c r="D83" s="3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2:44" s="2" customFormat="1" ht="12.75">
      <c r="B84" s="3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2:44" s="2" customFormat="1" ht="12.75">
      <c r="B85" s="3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2:44" s="2" customFormat="1" ht="12.75">
      <c r="B86" s="3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2:44" s="2" customFormat="1" ht="12.75">
      <c r="B87" s="3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</sheetData>
  <sheetProtection/>
  <mergeCells count="307">
    <mergeCell ref="AT56:AT58"/>
    <mergeCell ref="AQ53:AQ55"/>
    <mergeCell ref="AR53:AR55"/>
    <mergeCell ref="AS53:AS55"/>
    <mergeCell ref="AT53:AT55"/>
    <mergeCell ref="AU53:AU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AP53:AP55"/>
    <mergeCell ref="AE53:AE55"/>
    <mergeCell ref="AF53:AF55"/>
    <mergeCell ref="AG53:AG55"/>
    <mergeCell ref="AH53:AH55"/>
    <mergeCell ref="AI53:AI55"/>
    <mergeCell ref="AJ53:AJ55"/>
    <mergeCell ref="Y53:Y55"/>
    <mergeCell ref="Z53:Z55"/>
    <mergeCell ref="AA53:AA55"/>
    <mergeCell ref="AB53:AB55"/>
    <mergeCell ref="AC53:AC55"/>
    <mergeCell ref="AD53:AD55"/>
    <mergeCell ref="S53:S55"/>
    <mergeCell ref="T53:T55"/>
    <mergeCell ref="U53:U55"/>
    <mergeCell ref="V53:V55"/>
    <mergeCell ref="W53:W55"/>
    <mergeCell ref="X53:X55"/>
    <mergeCell ref="M53:M55"/>
    <mergeCell ref="N53:N55"/>
    <mergeCell ref="O53:O55"/>
    <mergeCell ref="P53:P55"/>
    <mergeCell ref="Q53:Q55"/>
    <mergeCell ref="R53:R55"/>
    <mergeCell ref="G53:G55"/>
    <mergeCell ref="H53:H55"/>
    <mergeCell ref="I53:I55"/>
    <mergeCell ref="J53:J55"/>
    <mergeCell ref="K53:K55"/>
    <mergeCell ref="L53:L55"/>
    <mergeCell ref="A53:A55"/>
    <mergeCell ref="B53:B55"/>
    <mergeCell ref="C53:C55"/>
    <mergeCell ref="D53:D55"/>
    <mergeCell ref="E53:E55"/>
    <mergeCell ref="F53:F55"/>
    <mergeCell ref="AP50:AP52"/>
    <mergeCell ref="AQ50:AQ52"/>
    <mergeCell ref="AR50:AR52"/>
    <mergeCell ref="AS50:AS52"/>
    <mergeCell ref="AT50:AT52"/>
    <mergeCell ref="AU50:AU52"/>
    <mergeCell ref="AJ50:AJ52"/>
    <mergeCell ref="AK50:AK52"/>
    <mergeCell ref="AL50:AL52"/>
    <mergeCell ref="AM50:AM52"/>
    <mergeCell ref="AN50:AN52"/>
    <mergeCell ref="AO50:AO52"/>
    <mergeCell ref="AD50:AD52"/>
    <mergeCell ref="AE50:AE52"/>
    <mergeCell ref="AF50:AF52"/>
    <mergeCell ref="AG50:AG52"/>
    <mergeCell ref="AH50:AH52"/>
    <mergeCell ref="AI50:AI52"/>
    <mergeCell ref="X50:X52"/>
    <mergeCell ref="Y50:Y52"/>
    <mergeCell ref="Z50:Z52"/>
    <mergeCell ref="AA50:AA52"/>
    <mergeCell ref="AB50:AB52"/>
    <mergeCell ref="AC50:AC52"/>
    <mergeCell ref="R50:R52"/>
    <mergeCell ref="S50:S52"/>
    <mergeCell ref="T50:T52"/>
    <mergeCell ref="U50:U52"/>
    <mergeCell ref="V50:V52"/>
    <mergeCell ref="W50:W52"/>
    <mergeCell ref="L50:L52"/>
    <mergeCell ref="M50:M52"/>
    <mergeCell ref="N50:N52"/>
    <mergeCell ref="O50:O52"/>
    <mergeCell ref="P50:P52"/>
    <mergeCell ref="Q50:Q52"/>
    <mergeCell ref="F50:F52"/>
    <mergeCell ref="G50:G52"/>
    <mergeCell ref="H50:H52"/>
    <mergeCell ref="I50:I52"/>
    <mergeCell ref="J50:J52"/>
    <mergeCell ref="K50:K52"/>
    <mergeCell ref="AQ47:AQ49"/>
    <mergeCell ref="AR47:AR49"/>
    <mergeCell ref="AS47:AS49"/>
    <mergeCell ref="AT47:AT49"/>
    <mergeCell ref="AU47:AU49"/>
    <mergeCell ref="A50:A52"/>
    <mergeCell ref="B50:B52"/>
    <mergeCell ref="C50:C52"/>
    <mergeCell ref="D50:D52"/>
    <mergeCell ref="E50:E52"/>
    <mergeCell ref="AK47:AK49"/>
    <mergeCell ref="AL47:AL49"/>
    <mergeCell ref="AM47:AM49"/>
    <mergeCell ref="AN47:AN49"/>
    <mergeCell ref="AO47:AO49"/>
    <mergeCell ref="AP47:AP49"/>
    <mergeCell ref="AE47:AE49"/>
    <mergeCell ref="AF47:AF49"/>
    <mergeCell ref="AG47:AG49"/>
    <mergeCell ref="AH47:AH49"/>
    <mergeCell ref="AI47:AI49"/>
    <mergeCell ref="AJ47:AJ49"/>
    <mergeCell ref="Y47:Y49"/>
    <mergeCell ref="Z47:Z49"/>
    <mergeCell ref="AA47:AA49"/>
    <mergeCell ref="AB47:AB49"/>
    <mergeCell ref="AC47:AC49"/>
    <mergeCell ref="AD47:AD49"/>
    <mergeCell ref="S47:S49"/>
    <mergeCell ref="T47:T49"/>
    <mergeCell ref="U47:U49"/>
    <mergeCell ref="V47:V49"/>
    <mergeCell ref="W47:W49"/>
    <mergeCell ref="X47:X49"/>
    <mergeCell ref="M47:M49"/>
    <mergeCell ref="N47:N49"/>
    <mergeCell ref="O47:O49"/>
    <mergeCell ref="P47:P49"/>
    <mergeCell ref="Q47:Q49"/>
    <mergeCell ref="R47:R49"/>
    <mergeCell ref="G47:G49"/>
    <mergeCell ref="H47:H49"/>
    <mergeCell ref="I47:I49"/>
    <mergeCell ref="J47:J49"/>
    <mergeCell ref="K47:K49"/>
    <mergeCell ref="L47:L49"/>
    <mergeCell ref="A47:A49"/>
    <mergeCell ref="B47:B49"/>
    <mergeCell ref="C47:C49"/>
    <mergeCell ref="D47:D49"/>
    <mergeCell ref="E47:E49"/>
    <mergeCell ref="F47:F49"/>
    <mergeCell ref="AP44:AP46"/>
    <mergeCell ref="AQ44:AQ46"/>
    <mergeCell ref="AR44:AR46"/>
    <mergeCell ref="AS44:AS46"/>
    <mergeCell ref="AT44:AT46"/>
    <mergeCell ref="AU44:AU46"/>
    <mergeCell ref="AJ44:AJ46"/>
    <mergeCell ref="AK44:AK46"/>
    <mergeCell ref="AL44:AL46"/>
    <mergeCell ref="AM44:AM46"/>
    <mergeCell ref="AN44:AN46"/>
    <mergeCell ref="AO44:AO46"/>
    <mergeCell ref="AD44:AD46"/>
    <mergeCell ref="AE44:AE46"/>
    <mergeCell ref="AF44:AF46"/>
    <mergeCell ref="AG44:AG46"/>
    <mergeCell ref="AH44:AH46"/>
    <mergeCell ref="AI44:AI46"/>
    <mergeCell ref="X44:X46"/>
    <mergeCell ref="Y44:Y46"/>
    <mergeCell ref="Z44:Z46"/>
    <mergeCell ref="AA44:AA46"/>
    <mergeCell ref="AB44:AB46"/>
    <mergeCell ref="AC44:AC46"/>
    <mergeCell ref="R44:R46"/>
    <mergeCell ref="S44:S46"/>
    <mergeCell ref="T44:T46"/>
    <mergeCell ref="U44:U46"/>
    <mergeCell ref="V44:V46"/>
    <mergeCell ref="W44:W46"/>
    <mergeCell ref="L44:L46"/>
    <mergeCell ref="M44:M46"/>
    <mergeCell ref="N44:N46"/>
    <mergeCell ref="O44:O46"/>
    <mergeCell ref="P44:P46"/>
    <mergeCell ref="Q44:Q46"/>
    <mergeCell ref="F44:F46"/>
    <mergeCell ref="G44:G46"/>
    <mergeCell ref="H44:H46"/>
    <mergeCell ref="I44:I46"/>
    <mergeCell ref="J44:J46"/>
    <mergeCell ref="K44:K46"/>
    <mergeCell ref="AQ41:AQ43"/>
    <mergeCell ref="AR41:AR43"/>
    <mergeCell ref="AS41:AS43"/>
    <mergeCell ref="AT41:AT43"/>
    <mergeCell ref="AU41:AU43"/>
    <mergeCell ref="A44:A46"/>
    <mergeCell ref="B44:B46"/>
    <mergeCell ref="C44:C46"/>
    <mergeCell ref="D44:D46"/>
    <mergeCell ref="E44:E46"/>
    <mergeCell ref="AK41:AK43"/>
    <mergeCell ref="AL41:AL43"/>
    <mergeCell ref="AM41:AM43"/>
    <mergeCell ref="AN41:AN43"/>
    <mergeCell ref="AO41:AO43"/>
    <mergeCell ref="AP41:AP43"/>
    <mergeCell ref="AE41:AE43"/>
    <mergeCell ref="AF41:AF43"/>
    <mergeCell ref="AG41:AG43"/>
    <mergeCell ref="AH41:AH43"/>
    <mergeCell ref="AI41:AI43"/>
    <mergeCell ref="AJ41:AJ43"/>
    <mergeCell ref="Y41:Y43"/>
    <mergeCell ref="Z41:Z43"/>
    <mergeCell ref="AA41:AA43"/>
    <mergeCell ref="AB41:AB43"/>
    <mergeCell ref="AC41:AC43"/>
    <mergeCell ref="AD41:AD43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A41:A43"/>
    <mergeCell ref="B41:B43"/>
    <mergeCell ref="C41:C43"/>
    <mergeCell ref="D41:D43"/>
    <mergeCell ref="E41:E43"/>
    <mergeCell ref="F41:F43"/>
    <mergeCell ref="A35:A37"/>
    <mergeCell ref="B35:B37"/>
    <mergeCell ref="C35:C37"/>
    <mergeCell ref="AS35:AS37"/>
    <mergeCell ref="C38:AS38"/>
    <mergeCell ref="C39:AS39"/>
    <mergeCell ref="A32:A34"/>
    <mergeCell ref="B32:B34"/>
    <mergeCell ref="C32:C34"/>
    <mergeCell ref="D32:D34"/>
    <mergeCell ref="AS32:AS34"/>
    <mergeCell ref="AT32:AT34"/>
    <mergeCell ref="A25:A27"/>
    <mergeCell ref="B25:B27"/>
    <mergeCell ref="C25:C27"/>
    <mergeCell ref="D25:D27"/>
    <mergeCell ref="AS25:AS27"/>
    <mergeCell ref="AT25:AT27"/>
    <mergeCell ref="A22:A24"/>
    <mergeCell ref="B22:B24"/>
    <mergeCell ref="C22:C24"/>
    <mergeCell ref="D22:D24"/>
    <mergeCell ref="AS22:AS24"/>
    <mergeCell ref="AT22:AT24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11:A13"/>
    <mergeCell ref="B11:B13"/>
    <mergeCell ref="C11:C13"/>
    <mergeCell ref="D11:D13"/>
    <mergeCell ref="A14:A16"/>
    <mergeCell ref="B14:B16"/>
    <mergeCell ref="C14:C16"/>
    <mergeCell ref="D14:D16"/>
    <mergeCell ref="AJ6:AL6"/>
    <mergeCell ref="AM6:AO6"/>
    <mergeCell ref="AP6:AR6"/>
    <mergeCell ref="C9:AS9"/>
    <mergeCell ref="C10:AS10"/>
    <mergeCell ref="AS5:AS7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</mergeCells>
  <printOptions/>
  <pageMargins left="0.5905511811023623" right="0" top="0" bottom="0" header="0.31496062992125984" footer="0.31496062992125984"/>
  <pageSetup fitToHeight="0" fitToWidth="0" horizontalDpi="180" verticalDpi="18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03"/>
  <sheetViews>
    <sheetView tabSelected="1" view="pageBreakPreview" zoomScale="75" zoomScaleNormal="70" zoomScaleSheetLayoutView="75" zoomScalePageLayoutView="0" workbookViewId="0" topLeftCell="A1">
      <pane xSplit="8" ySplit="7" topLeftCell="N6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S44" sqref="S44"/>
    </sheetView>
  </sheetViews>
  <sheetFormatPr defaultColWidth="9.140625" defaultRowHeight="15"/>
  <cols>
    <col min="1" max="1" width="8.00390625" style="0" customWidth="1"/>
    <col min="2" max="2" width="56.7109375" style="0" customWidth="1"/>
    <col min="3" max="3" width="24.00390625" style="0" customWidth="1"/>
    <col min="4" max="4" width="9.140625" style="0" customWidth="1"/>
    <col min="5" max="5" width="15.7109375" style="0" customWidth="1"/>
    <col min="6" max="8" width="12.140625" style="0" customWidth="1"/>
    <col min="9" max="9" width="9.7109375" style="0" customWidth="1"/>
    <col min="10" max="10" width="10.57421875" style="0" customWidth="1"/>
    <col min="11" max="11" width="9.8515625" style="0" customWidth="1"/>
    <col min="12" max="12" width="10.140625" style="0" customWidth="1"/>
    <col min="13" max="13" width="9.57421875" style="0" customWidth="1"/>
    <col min="14" max="14" width="9.7109375" style="0" customWidth="1"/>
    <col min="15" max="15" width="10.00390625" style="0" customWidth="1"/>
    <col min="16" max="16" width="8.7109375" style="0" customWidth="1"/>
    <col min="17" max="17" width="9.57421875" style="0" customWidth="1"/>
    <col min="18" max="18" width="10.00390625" style="0" customWidth="1"/>
    <col min="19" max="19" width="10.8515625" style="0" customWidth="1"/>
    <col min="20" max="20" width="9.57421875" style="0" customWidth="1"/>
    <col min="21" max="22" width="11.28125" style="0" customWidth="1"/>
    <col min="23" max="23" width="10.421875" style="0" customWidth="1"/>
    <col min="24" max="25" width="9.7109375" style="0" customWidth="1"/>
    <col min="26" max="26" width="9.421875" style="0" customWidth="1"/>
    <col min="27" max="28" width="9.7109375" style="0" customWidth="1"/>
    <col min="29" max="29" width="10.5742187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10.00390625" style="0" customWidth="1"/>
    <col min="34" max="34" width="8.57421875" style="0" customWidth="1"/>
    <col min="35" max="35" width="10.421875" style="0" customWidth="1"/>
    <col min="36" max="36" width="10.28125" style="66" customWidth="1"/>
    <col min="37" max="37" width="11.00390625" style="66" customWidth="1"/>
    <col min="38" max="38" width="12.00390625" style="66" customWidth="1"/>
    <col min="39" max="39" width="10.28125" style="66" customWidth="1"/>
    <col min="40" max="40" width="8.57421875" style="66" customWidth="1"/>
    <col min="41" max="41" width="10.7109375" style="66" customWidth="1"/>
    <col min="42" max="42" width="11.421875" style="66" customWidth="1"/>
    <col min="43" max="43" width="10.57421875" style="66" customWidth="1"/>
    <col min="44" max="44" width="11.28125" style="66" customWidth="1"/>
    <col min="45" max="45" width="32.28125" style="0" customWidth="1"/>
    <col min="46" max="46" width="23.421875" style="0" customWidth="1"/>
  </cols>
  <sheetData>
    <row r="1" spans="1:46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78" t="s">
        <v>129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77" t="s">
        <v>2</v>
      </c>
      <c r="B5" s="177" t="s">
        <v>3</v>
      </c>
      <c r="C5" s="177" t="s">
        <v>4</v>
      </c>
      <c r="D5" s="177" t="s">
        <v>5</v>
      </c>
      <c r="E5" s="177" t="s">
        <v>6</v>
      </c>
      <c r="F5" s="179" t="s">
        <v>7</v>
      </c>
      <c r="G5" s="179"/>
      <c r="H5" s="179"/>
      <c r="I5" s="177" t="s">
        <v>11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6" t="s">
        <v>24</v>
      </c>
      <c r="AT5" s="177" t="s">
        <v>25</v>
      </c>
    </row>
    <row r="6" spans="1:46" ht="15">
      <c r="A6" s="177"/>
      <c r="B6" s="177"/>
      <c r="C6" s="177"/>
      <c r="D6" s="177"/>
      <c r="E6" s="177"/>
      <c r="F6" s="179"/>
      <c r="G6" s="179"/>
      <c r="H6" s="179"/>
      <c r="I6" s="177" t="s">
        <v>12</v>
      </c>
      <c r="J6" s="177"/>
      <c r="K6" s="177"/>
      <c r="L6" s="177" t="s">
        <v>13</v>
      </c>
      <c r="M6" s="177"/>
      <c r="N6" s="177"/>
      <c r="O6" s="177" t="s">
        <v>14</v>
      </c>
      <c r="P6" s="177"/>
      <c r="Q6" s="177"/>
      <c r="R6" s="177" t="s">
        <v>15</v>
      </c>
      <c r="S6" s="177"/>
      <c r="T6" s="177"/>
      <c r="U6" s="177" t="s">
        <v>16</v>
      </c>
      <c r="V6" s="177"/>
      <c r="W6" s="177"/>
      <c r="X6" s="177" t="s">
        <v>17</v>
      </c>
      <c r="Y6" s="177"/>
      <c r="Z6" s="177"/>
      <c r="AA6" s="177" t="s">
        <v>18</v>
      </c>
      <c r="AB6" s="177"/>
      <c r="AC6" s="177"/>
      <c r="AD6" s="177" t="s">
        <v>19</v>
      </c>
      <c r="AE6" s="177"/>
      <c r="AF6" s="177"/>
      <c r="AG6" s="177" t="s">
        <v>20</v>
      </c>
      <c r="AH6" s="177"/>
      <c r="AI6" s="177"/>
      <c r="AJ6" s="175" t="s">
        <v>21</v>
      </c>
      <c r="AK6" s="175"/>
      <c r="AL6" s="175"/>
      <c r="AM6" s="175" t="s">
        <v>22</v>
      </c>
      <c r="AN6" s="175"/>
      <c r="AO6" s="175"/>
      <c r="AP6" s="175" t="s">
        <v>23</v>
      </c>
      <c r="AQ6" s="175"/>
      <c r="AR6" s="175"/>
      <c r="AS6" s="176"/>
      <c r="AT6" s="177"/>
    </row>
    <row r="7" spans="1:46" ht="30" customHeight="1">
      <c r="A7" s="177"/>
      <c r="B7" s="177"/>
      <c r="C7" s="177"/>
      <c r="D7" s="177"/>
      <c r="E7" s="177"/>
      <c r="F7" s="84" t="s">
        <v>8</v>
      </c>
      <c r="G7" s="84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76"/>
      <c r="AT7" s="177"/>
    </row>
    <row r="8" spans="1:46" s="1" customFormat="1" ht="15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4">
        <v>6</v>
      </c>
      <c r="G8" s="84">
        <v>7</v>
      </c>
      <c r="H8" s="15" t="s">
        <v>26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3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57" t="s">
        <v>90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3"/>
    </row>
    <row r="10" spans="1:46" s="1" customFormat="1" ht="28.5" customHeight="1">
      <c r="A10" s="17" t="s">
        <v>70</v>
      </c>
      <c r="B10" s="29" t="s">
        <v>89</v>
      </c>
      <c r="C10" s="157" t="s">
        <v>86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9"/>
      <c r="AT10" s="18"/>
    </row>
    <row r="11" spans="1:46" s="71" customFormat="1" ht="31.5" customHeight="1">
      <c r="A11" s="180" t="s">
        <v>71</v>
      </c>
      <c r="B11" s="183" t="s">
        <v>52</v>
      </c>
      <c r="C11" s="172"/>
      <c r="D11" s="172"/>
      <c r="E11" s="20" t="s">
        <v>32</v>
      </c>
      <c r="F11" s="30">
        <f>F12+F13+F14</f>
        <v>206148.86</v>
      </c>
      <c r="G11" s="30">
        <f>G12+G13+G14+G15</f>
        <v>96055.65999999999</v>
      </c>
      <c r="H11" s="30">
        <f>G11/F11*100</f>
        <v>46.59529041295693</v>
      </c>
      <c r="I11" s="31">
        <f>I12+I13+I14</f>
        <v>3764.13</v>
      </c>
      <c r="J11" s="31">
        <f>J12+J13</f>
        <v>3764.13</v>
      </c>
      <c r="K11" s="31">
        <f>J11/I11*100</f>
        <v>100</v>
      </c>
      <c r="L11" s="31">
        <f>L12+L13+L14</f>
        <v>10445.47</v>
      </c>
      <c r="M11" s="31">
        <f>M12+M13</f>
        <v>9352.1</v>
      </c>
      <c r="N11" s="31">
        <f>M11/L11*100</f>
        <v>89.53259164020385</v>
      </c>
      <c r="O11" s="31">
        <f>O12+O13+O14</f>
        <v>10289.25</v>
      </c>
      <c r="P11" s="31">
        <f>P12+P13</f>
        <v>8978.93</v>
      </c>
      <c r="Q11" s="31">
        <f>P11/O11*100</f>
        <v>87.2651553806157</v>
      </c>
      <c r="R11" s="31">
        <f>R12+R13+R14</f>
        <v>27369.1</v>
      </c>
      <c r="S11" s="31">
        <f>S12+S13+S15</f>
        <v>11276.2</v>
      </c>
      <c r="T11" s="31">
        <f>S11/R11*100</f>
        <v>41.20047791122105</v>
      </c>
      <c r="U11" s="31">
        <f>U12+U13+U14</f>
        <v>33844.270000000004</v>
      </c>
      <c r="V11" s="31">
        <f>V12+V13</f>
        <v>13375.7</v>
      </c>
      <c r="W11" s="31">
        <f>V11/U11*100</f>
        <v>39.521313356736606</v>
      </c>
      <c r="X11" s="31">
        <f>X12+X13+X14</f>
        <v>26493.16</v>
      </c>
      <c r="Y11" s="31">
        <f>Y12+Y13</f>
        <v>12808.7</v>
      </c>
      <c r="Z11" s="31">
        <f>Y11/X11*100</f>
        <v>48.347196030975546</v>
      </c>
      <c r="AA11" s="31">
        <f>AA12+AA13+AA14</f>
        <v>28890.1</v>
      </c>
      <c r="AB11" s="31">
        <f>AB12+AB13</f>
        <v>0</v>
      </c>
      <c r="AC11" s="31">
        <f>AB11/AA11*100</f>
        <v>0</v>
      </c>
      <c r="AD11" s="31">
        <f>AD12+AD13+AD14</f>
        <v>17546</v>
      </c>
      <c r="AE11" s="31">
        <f>AE12+AE13</f>
        <v>0</v>
      </c>
      <c r="AF11" s="31">
        <f>AE11/AD11*100</f>
        <v>0</v>
      </c>
      <c r="AG11" s="31">
        <f>AG12+AG13+AG14</f>
        <v>13804.400000000001</v>
      </c>
      <c r="AH11" s="31">
        <f>AH12+AH13</f>
        <v>0</v>
      </c>
      <c r="AI11" s="31">
        <f>AH11/AG11*100</f>
        <v>0</v>
      </c>
      <c r="AJ11" s="31">
        <f>AJ12+AJ13+AJ14</f>
        <v>12587.53</v>
      </c>
      <c r="AK11" s="31">
        <f>AK12+AK13</f>
        <v>0</v>
      </c>
      <c r="AL11" s="31">
        <f>AK11/AJ11*100</f>
        <v>0</v>
      </c>
      <c r="AM11" s="31">
        <f>AM12+AM13+AM14</f>
        <v>8863.84</v>
      </c>
      <c r="AN11" s="31">
        <f>AN12+AN13</f>
        <v>0</v>
      </c>
      <c r="AO11" s="31">
        <f>AN11/AM11*100</f>
        <v>0</v>
      </c>
      <c r="AP11" s="31">
        <f>AP12+AP13+AP14</f>
        <v>12251.609999999999</v>
      </c>
      <c r="AQ11" s="31">
        <f>AQ12+AQ13</f>
        <v>0</v>
      </c>
      <c r="AR11" s="31">
        <f>AQ11/AP11*100</f>
        <v>0</v>
      </c>
      <c r="AS11" s="22"/>
      <c r="AT11" s="22"/>
    </row>
    <row r="12" spans="1:46" s="71" customFormat="1" ht="47.25" customHeight="1">
      <c r="A12" s="181"/>
      <c r="B12" s="184"/>
      <c r="C12" s="173"/>
      <c r="D12" s="173"/>
      <c r="E12" s="21" t="s">
        <v>33</v>
      </c>
      <c r="F12" s="32">
        <f aca="true" t="shared" si="0" ref="F12:G15">I12+L12+O12+R12+U12+X12+AA12+AD12+AG12+AJ12+AM12+AP12</f>
        <v>20872.159999999996</v>
      </c>
      <c r="G12" s="32">
        <f t="shared" si="0"/>
        <v>5971.2</v>
      </c>
      <c r="H12" s="30">
        <f>G12/F12*100</f>
        <v>28.608443016918233</v>
      </c>
      <c r="I12" s="31">
        <f>I17+I20+I26+I29+I39+I43</f>
        <v>0</v>
      </c>
      <c r="J12" s="31">
        <f>J17+J20+J26+J29+J39+J43</f>
        <v>0</v>
      </c>
      <c r="K12" s="31">
        <v>0</v>
      </c>
      <c r="L12" s="31">
        <f>L17+L20+L26+L29+L39+L43</f>
        <v>1642.85</v>
      </c>
      <c r="M12" s="31">
        <f>M17+M20+M26+M29+M39+M43</f>
        <v>310</v>
      </c>
      <c r="N12" s="31">
        <f>M12/L12*100</f>
        <v>18.869647259335913</v>
      </c>
      <c r="O12" s="31">
        <f>O17+O20+O26+O29+O39+O43</f>
        <v>1642.85</v>
      </c>
      <c r="P12" s="31">
        <f>P17+P20+P26+P29+P39+P43</f>
        <v>546.6</v>
      </c>
      <c r="Q12" s="31">
        <f>P12/O12*100</f>
        <v>33.27144900630003</v>
      </c>
      <c r="R12" s="31">
        <f>R17+R20+R26+R29+R39+R43</f>
        <v>1218.5</v>
      </c>
      <c r="S12" s="31">
        <f>S17+S20+S26+S29+S39+S43</f>
        <v>1473.1</v>
      </c>
      <c r="T12" s="31">
        <f>S12/R12*100</f>
        <v>120.89454247025031</v>
      </c>
      <c r="U12" s="31">
        <f>U17+U20+U26+U29+U39+U43</f>
        <v>2163.8</v>
      </c>
      <c r="V12" s="31">
        <f>V17+V20+V26+V29+V39+V43</f>
        <v>1499.7</v>
      </c>
      <c r="W12" s="31">
        <f>V12/U12*100</f>
        <v>69.30862371753396</v>
      </c>
      <c r="X12" s="31">
        <f>X17+X20+X26+X29+X39+X43</f>
        <v>849.9599999999999</v>
      </c>
      <c r="Y12" s="31">
        <f>Y17+Y20+Y26+Y29+Y39+Y43</f>
        <v>2141.8</v>
      </c>
      <c r="Z12" s="31">
        <f>Y12/X12*100</f>
        <v>251.9883288625348</v>
      </c>
      <c r="AA12" s="31">
        <f>AA17+AA20+AA26+AA29+AA39+AA43</f>
        <v>5225</v>
      </c>
      <c r="AB12" s="31">
        <f>AB17+AB20+AB26+AB29+AB39+AB43</f>
        <v>0</v>
      </c>
      <c r="AC12" s="31">
        <f>AB12/AA12*100</f>
        <v>0</v>
      </c>
      <c r="AD12" s="31">
        <f>AD17+AD20+AD26+AD29+AD39+AD43</f>
        <v>1434.7</v>
      </c>
      <c r="AE12" s="31">
        <f>AE17+AE20+AE26+AE29+AE39+AE43</f>
        <v>0</v>
      </c>
      <c r="AF12" s="31">
        <f>AE12/AD12*100</f>
        <v>0</v>
      </c>
      <c r="AG12" s="31">
        <f>AG17+AG20+AG26+AG29+AG39+AG43</f>
        <v>1691.8</v>
      </c>
      <c r="AH12" s="31">
        <f>AH17+AH20+AH26+AH29+AH39+AH43</f>
        <v>0</v>
      </c>
      <c r="AI12" s="31">
        <f>AH12/AG12*100</f>
        <v>0</v>
      </c>
      <c r="AJ12" s="31">
        <f>AJ17+AJ20+AJ26+AJ29+AJ39+AJ43</f>
        <v>1402.5</v>
      </c>
      <c r="AK12" s="31">
        <f>AK17+AK20+AK26+AK29+AK39+AK43</f>
        <v>0</v>
      </c>
      <c r="AL12" s="56">
        <f>AK12/AJ12*100</f>
        <v>0</v>
      </c>
      <c r="AM12" s="31">
        <f>AM17+AM20+AM26+AM29+AM39+AM43</f>
        <v>1360.6</v>
      </c>
      <c r="AN12" s="31">
        <f>AN17+AN20+AN26+AN29+AN39+AN43</f>
        <v>0</v>
      </c>
      <c r="AO12" s="56">
        <f>AN12/AM12*100</f>
        <v>0</v>
      </c>
      <c r="AP12" s="31">
        <f>AP26+AP29</f>
        <v>2239.6</v>
      </c>
      <c r="AQ12" s="31">
        <f>AQ17+AQ20+AQ26+AQ29+AQ39+AQ43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81"/>
      <c r="B13" s="184"/>
      <c r="C13" s="173"/>
      <c r="D13" s="173"/>
      <c r="E13" s="21" t="s">
        <v>34</v>
      </c>
      <c r="F13" s="32">
        <f>I13+L13+O13+R13+U13+X13+AA13+AD13+AG13+AJ13+AM13+AP13</f>
        <v>100276.7</v>
      </c>
      <c r="G13" s="32">
        <f>J13+M13+P13+S13+V13+Y13+AB13+AE13+AH13+AK13+AN13+AQ13-0.1</f>
        <v>53186.56</v>
      </c>
      <c r="H13" s="30">
        <f>G13/F13*100</f>
        <v>53.039798876508705</v>
      </c>
      <c r="I13" s="31">
        <f>I18+I21+I27+I30+I40</f>
        <v>3764.13</v>
      </c>
      <c r="J13" s="31">
        <f>J18+J21+J27+J30+J40</f>
        <v>3764.13</v>
      </c>
      <c r="K13" s="31">
        <f>J13/I13*100</f>
        <v>100</v>
      </c>
      <c r="L13" s="31">
        <f>L18+L21+L27+L30+L40</f>
        <v>8802.619999999999</v>
      </c>
      <c r="M13" s="31">
        <f>M18+M21+M27+M30+M40</f>
        <v>9042.1</v>
      </c>
      <c r="N13" s="31">
        <f>M13/L13*100</f>
        <v>102.72055365334414</v>
      </c>
      <c r="O13" s="31">
        <f>O18+O21+O27+O30+O40</f>
        <v>8646.4</v>
      </c>
      <c r="P13" s="31">
        <f>P18+P21+P27+P30+P40</f>
        <v>8432.33</v>
      </c>
      <c r="Q13" s="31">
        <f>P13/O13*100</f>
        <v>97.52417190969652</v>
      </c>
      <c r="R13" s="31">
        <f>R18+R21+R27+R30+R40</f>
        <v>9650.599999999999</v>
      </c>
      <c r="S13" s="31">
        <f>S18+S21+S27+S30+S40</f>
        <v>9405.2</v>
      </c>
      <c r="T13" s="31">
        <f>S13/R13*100</f>
        <v>97.45715292313434</v>
      </c>
      <c r="U13" s="31">
        <f>U18+U21+U27+U30+U40</f>
        <v>11680.470000000001</v>
      </c>
      <c r="V13" s="31">
        <f>V18+V21+V27+V30+V40</f>
        <v>11876</v>
      </c>
      <c r="W13" s="31">
        <f>V13/U13*100</f>
        <v>101.67399085824455</v>
      </c>
      <c r="X13" s="31">
        <f>X18+X21+X27+X30+X40</f>
        <v>10643.2</v>
      </c>
      <c r="Y13" s="31">
        <f>Y18+Y21+Y27+Y30+Y40</f>
        <v>10666.900000000001</v>
      </c>
      <c r="Z13" s="31">
        <f>Y13/X13*100</f>
        <v>100.22267739025858</v>
      </c>
      <c r="AA13" s="31">
        <f>AA18+AA21+AA27+AA30+AA40</f>
        <v>8665.1</v>
      </c>
      <c r="AB13" s="31">
        <f>AB18+AB21+AB27+AB30+AB40</f>
        <v>0</v>
      </c>
      <c r="AC13" s="31">
        <f>AB13/AA13*100</f>
        <v>0</v>
      </c>
      <c r="AD13" s="31">
        <f>AD18+AD21+AD27+AD30+AD40</f>
        <v>6111.3</v>
      </c>
      <c r="AE13" s="31">
        <f>AE18+AE21+AE27+AE30+AE40</f>
        <v>0</v>
      </c>
      <c r="AF13" s="31">
        <f>AE13/AD13*100</f>
        <v>0</v>
      </c>
      <c r="AG13" s="31">
        <f>AG18+AG21+AG27+AG30+AG40</f>
        <v>6112.6</v>
      </c>
      <c r="AH13" s="31">
        <f>AH18+AH21+AH27+AH30+AH40</f>
        <v>0</v>
      </c>
      <c r="AI13" s="31">
        <f>AH13/AG13*100</f>
        <v>0</v>
      </c>
      <c r="AJ13" s="31">
        <f>AJ18+AJ21+AJ27+AJ30+AJ40</f>
        <v>8685.03</v>
      </c>
      <c r="AK13" s="31">
        <f>AK18+AK21+AK27+AK30+AK40</f>
        <v>0</v>
      </c>
      <c r="AL13" s="56">
        <f>AK13/AJ13*100</f>
        <v>0</v>
      </c>
      <c r="AM13" s="31">
        <f>AM18+AM21+AM27+AM30+AM40</f>
        <v>7503.24</v>
      </c>
      <c r="AN13" s="31">
        <f>AN18+AN21+AN27+AN30+AN40</f>
        <v>0</v>
      </c>
      <c r="AO13" s="56">
        <f>AN13/AM13*100</f>
        <v>0</v>
      </c>
      <c r="AP13" s="31">
        <f>AP27+AP30+AP40+AP44+AP21</f>
        <v>10012.009999999998</v>
      </c>
      <c r="AQ13" s="31">
        <f>AQ18+AQ21+AQ27+AQ30+AQ40</f>
        <v>0</v>
      </c>
      <c r="AR13" s="56">
        <f>AQ13/AP13*100</f>
        <v>0</v>
      </c>
      <c r="AS13" s="22"/>
      <c r="AT13" s="22"/>
    </row>
    <row r="14" spans="1:46" s="71" customFormat="1" ht="54.75" customHeight="1">
      <c r="A14" s="181"/>
      <c r="B14" s="184"/>
      <c r="C14" s="173"/>
      <c r="D14" s="173"/>
      <c r="E14" s="21" t="s">
        <v>108</v>
      </c>
      <c r="F14" s="32">
        <f>I14+L14+O14+R14+U14+X14+AA14+AD14+AG14+AJ14+AM14+AP14</f>
        <v>85000</v>
      </c>
      <c r="G14" s="32">
        <f t="shared" si="0"/>
        <v>36500</v>
      </c>
      <c r="H14" s="30">
        <f>G14/F14*100</f>
        <v>42.94117647058823</v>
      </c>
      <c r="I14" s="31">
        <f>I66</f>
        <v>0</v>
      </c>
      <c r="J14" s="31">
        <f>J66</f>
        <v>0</v>
      </c>
      <c r="K14" s="31">
        <v>0</v>
      </c>
      <c r="L14" s="31">
        <f>L66</f>
        <v>0</v>
      </c>
      <c r="M14" s="31">
        <f>M66</f>
        <v>0</v>
      </c>
      <c r="N14" s="31">
        <v>0</v>
      </c>
      <c r="O14" s="31">
        <f>O66</f>
        <v>0</v>
      </c>
      <c r="P14" s="31">
        <f>P66</f>
        <v>0</v>
      </c>
      <c r="Q14" s="31">
        <v>0</v>
      </c>
      <c r="R14" s="31">
        <f>R66</f>
        <v>16500</v>
      </c>
      <c r="S14" s="31">
        <f>S66</f>
        <v>0</v>
      </c>
      <c r="T14" s="31">
        <v>0</v>
      </c>
      <c r="U14" s="31">
        <f>U66</f>
        <v>20000</v>
      </c>
      <c r="V14" s="31">
        <f>V66</f>
        <v>16500</v>
      </c>
      <c r="W14" s="31">
        <v>0</v>
      </c>
      <c r="X14" s="31">
        <f>X66</f>
        <v>15000</v>
      </c>
      <c r="Y14" s="31">
        <f>Y66</f>
        <v>20000</v>
      </c>
      <c r="Z14" s="31">
        <v>0</v>
      </c>
      <c r="AA14" s="31">
        <f>AA66</f>
        <v>15000</v>
      </c>
      <c r="AB14" s="31">
        <f>AB66</f>
        <v>0</v>
      </c>
      <c r="AC14" s="31">
        <v>0</v>
      </c>
      <c r="AD14" s="31">
        <f>AD66</f>
        <v>10000</v>
      </c>
      <c r="AE14" s="31">
        <f>AE66</f>
        <v>0</v>
      </c>
      <c r="AF14" s="31">
        <v>0</v>
      </c>
      <c r="AG14" s="31">
        <f>AG66</f>
        <v>6000</v>
      </c>
      <c r="AH14" s="31">
        <f>AH66</f>
        <v>0</v>
      </c>
      <c r="AI14" s="31">
        <v>0</v>
      </c>
      <c r="AJ14" s="31">
        <f>AJ66</f>
        <v>2500</v>
      </c>
      <c r="AK14" s="31">
        <f>AK66</f>
        <v>0</v>
      </c>
      <c r="AL14" s="56">
        <v>0</v>
      </c>
      <c r="AM14" s="31">
        <f>AM66</f>
        <v>0</v>
      </c>
      <c r="AN14" s="31">
        <f>AN66</f>
        <v>0</v>
      </c>
      <c r="AO14" s="56">
        <v>0</v>
      </c>
      <c r="AP14" s="31">
        <f>AP66</f>
        <v>0</v>
      </c>
      <c r="AQ14" s="31">
        <f>AQ66</f>
        <v>0</v>
      </c>
      <c r="AR14" s="56">
        <v>0</v>
      </c>
      <c r="AS14" s="22"/>
      <c r="AT14" s="22"/>
    </row>
    <row r="15" spans="1:46" s="71" customFormat="1" ht="54.75" customHeight="1">
      <c r="A15" s="182"/>
      <c r="B15" s="185"/>
      <c r="C15" s="174"/>
      <c r="D15" s="174"/>
      <c r="E15" s="101" t="s">
        <v>139</v>
      </c>
      <c r="F15" s="32">
        <f>I15+L15+O15+R15+U15+X15+AA15+AD15+AG15+AJ15+AM15+AP15</f>
        <v>0</v>
      </c>
      <c r="G15" s="32">
        <f t="shared" si="0"/>
        <v>397.9</v>
      </c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>
        <f>S44</f>
        <v>397.9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56"/>
      <c r="AM15" s="31"/>
      <c r="AN15" s="31"/>
      <c r="AO15" s="56"/>
      <c r="AP15" s="31"/>
      <c r="AQ15" s="31"/>
      <c r="AR15" s="56"/>
      <c r="AS15" s="22"/>
      <c r="AT15" s="22"/>
    </row>
    <row r="16" spans="1:46" s="2" customFormat="1" ht="19.5" customHeight="1">
      <c r="A16" s="114" t="s">
        <v>72</v>
      </c>
      <c r="B16" s="160" t="s">
        <v>42</v>
      </c>
      <c r="C16" s="118" t="s">
        <v>106</v>
      </c>
      <c r="D16" s="190" t="s">
        <v>113</v>
      </c>
      <c r="E16" s="5" t="s">
        <v>32</v>
      </c>
      <c r="F16" s="32">
        <f>F17+F18</f>
        <v>56</v>
      </c>
      <c r="G16" s="32">
        <f>G17+G18</f>
        <v>56</v>
      </c>
      <c r="H16" s="32">
        <f>G16/F16*100</f>
        <v>100</v>
      </c>
      <c r="I16" s="98"/>
      <c r="J16" s="98"/>
      <c r="K16" s="98"/>
      <c r="L16" s="98">
        <f>L17+L18</f>
        <v>56</v>
      </c>
      <c r="M16" s="98">
        <f>M17+M18</f>
        <v>0</v>
      </c>
      <c r="N16" s="98">
        <f>M16/L16*100</f>
        <v>0</v>
      </c>
      <c r="O16" s="98">
        <v>0</v>
      </c>
      <c r="P16" s="98">
        <f>P18</f>
        <v>56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57"/>
      <c r="AB16" s="57"/>
      <c r="AC16" s="57"/>
      <c r="AD16" s="98"/>
      <c r="AE16" s="98"/>
      <c r="AF16" s="98"/>
      <c r="AG16" s="98"/>
      <c r="AH16" s="98"/>
      <c r="AI16" s="98"/>
      <c r="AJ16" s="57"/>
      <c r="AK16" s="57"/>
      <c r="AL16" s="57"/>
      <c r="AM16" s="57"/>
      <c r="AN16" s="57"/>
      <c r="AO16" s="57"/>
      <c r="AP16" s="57"/>
      <c r="AQ16" s="57"/>
      <c r="AR16" s="57"/>
      <c r="AS16" s="151" t="s">
        <v>128</v>
      </c>
      <c r="AT16" s="103"/>
    </row>
    <row r="17" spans="1:46" s="2" customFormat="1" ht="25.5">
      <c r="A17" s="114"/>
      <c r="B17" s="161"/>
      <c r="C17" s="119"/>
      <c r="D17" s="191"/>
      <c r="E17" s="4" t="s">
        <v>33</v>
      </c>
      <c r="F17" s="32">
        <f>I17+L17+O17+R17+U17+X17+AA17+AD17+AG17+AJ17+AM17+AP17</f>
        <v>0</v>
      </c>
      <c r="G17" s="32">
        <f>J17+M17+P17+S17+V17+Y17+AB17+AE17+AH17+AK17+AN17+AQ17</f>
        <v>0</v>
      </c>
      <c r="H17" s="32">
        <v>0</v>
      </c>
      <c r="I17" s="98"/>
      <c r="J17" s="98"/>
      <c r="K17" s="98"/>
      <c r="L17" s="98"/>
      <c r="M17" s="98"/>
      <c r="N17" s="99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57"/>
      <c r="AB17" s="57"/>
      <c r="AC17" s="57"/>
      <c r="AD17" s="98"/>
      <c r="AE17" s="98"/>
      <c r="AF17" s="98"/>
      <c r="AG17" s="98"/>
      <c r="AH17" s="98"/>
      <c r="AI17" s="98"/>
      <c r="AJ17" s="57"/>
      <c r="AK17" s="57"/>
      <c r="AL17" s="57"/>
      <c r="AM17" s="57"/>
      <c r="AN17" s="57"/>
      <c r="AO17" s="57"/>
      <c r="AP17" s="57"/>
      <c r="AQ17" s="57"/>
      <c r="AR17" s="57"/>
      <c r="AS17" s="152"/>
      <c r="AT17" s="104"/>
    </row>
    <row r="18" spans="1:46" s="2" customFormat="1" ht="84.75" customHeight="1">
      <c r="A18" s="114"/>
      <c r="B18" s="162"/>
      <c r="C18" s="120"/>
      <c r="D18" s="192"/>
      <c r="E18" s="4" t="s">
        <v>34</v>
      </c>
      <c r="F18" s="32">
        <f>I18+L18+O18+R18+U18+X18+AA18+AD18+AG18+AJ18+AM18+AP18</f>
        <v>56</v>
      </c>
      <c r="G18" s="32">
        <f>J18+M18+P18+S18+V18+Y18+AB18+AE18+AH18+AK18+AN18+AQ18</f>
        <v>56</v>
      </c>
      <c r="H18" s="32">
        <f aca="true" t="shared" si="1" ref="H18:H30">G18/F18*100</f>
        <v>100</v>
      </c>
      <c r="I18" s="98"/>
      <c r="J18" s="98"/>
      <c r="K18" s="98"/>
      <c r="L18" s="98">
        <v>56</v>
      </c>
      <c r="M18" s="98">
        <v>0</v>
      </c>
      <c r="N18" s="98">
        <f>M18/L18*100</f>
        <v>0</v>
      </c>
      <c r="O18" s="98">
        <v>0</v>
      </c>
      <c r="P18" s="98">
        <v>56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57"/>
      <c r="AB18" s="57"/>
      <c r="AC18" s="57"/>
      <c r="AD18" s="98"/>
      <c r="AE18" s="98"/>
      <c r="AF18" s="98"/>
      <c r="AG18" s="98"/>
      <c r="AH18" s="98"/>
      <c r="AI18" s="98"/>
      <c r="AJ18" s="57"/>
      <c r="AK18" s="57"/>
      <c r="AL18" s="57"/>
      <c r="AM18" s="57"/>
      <c r="AN18" s="57"/>
      <c r="AO18" s="57"/>
      <c r="AP18" s="57"/>
      <c r="AQ18" s="57"/>
      <c r="AR18" s="57"/>
      <c r="AS18" s="153"/>
      <c r="AT18" s="105"/>
    </row>
    <row r="19" spans="1:46" s="2" customFormat="1" ht="19.5" customHeight="1">
      <c r="A19" s="114" t="s">
        <v>73</v>
      </c>
      <c r="B19" s="160" t="s">
        <v>43</v>
      </c>
      <c r="C19" s="118" t="s">
        <v>105</v>
      </c>
      <c r="D19" s="193" t="s">
        <v>111</v>
      </c>
      <c r="E19" s="5" t="s">
        <v>32</v>
      </c>
      <c r="F19" s="32">
        <f>F20+F21</f>
        <v>316.99999999999994</v>
      </c>
      <c r="G19" s="32">
        <f>G20+G21</f>
        <v>171.90000000000003</v>
      </c>
      <c r="H19" s="32">
        <f t="shared" si="1"/>
        <v>54.227129337539445</v>
      </c>
      <c r="I19" s="33">
        <f>I20+I21</f>
        <v>0</v>
      </c>
      <c r="J19" s="33">
        <f>J20+J21</f>
        <v>0</v>
      </c>
      <c r="K19" s="33">
        <v>0</v>
      </c>
      <c r="L19" s="33">
        <f>L20+L21</f>
        <v>23</v>
      </c>
      <c r="M19" s="33">
        <f>M20+M21</f>
        <v>13.8</v>
      </c>
      <c r="N19" s="33">
        <f>M19/L19*100</f>
        <v>60</v>
      </c>
      <c r="O19" s="33">
        <f>O20+O21</f>
        <v>50.800000000000004</v>
      </c>
      <c r="P19" s="33">
        <f>P20+P21</f>
        <v>85.4</v>
      </c>
      <c r="Q19" s="33">
        <f>P19/O19*100</f>
        <v>168.11023622047244</v>
      </c>
      <c r="R19" s="33">
        <f>R20+R21</f>
        <v>53.400000000000006</v>
      </c>
      <c r="S19" s="33">
        <f>S20+S21</f>
        <v>62.6</v>
      </c>
      <c r="T19" s="33">
        <f>S19/R19*100</f>
        <v>117.22846441947566</v>
      </c>
      <c r="U19" s="33">
        <f>U20+U21</f>
        <v>34.3</v>
      </c>
      <c r="V19" s="33">
        <f>V20+V21</f>
        <v>34.3</v>
      </c>
      <c r="W19" s="33">
        <f>V19/U19*100</f>
        <v>100</v>
      </c>
      <c r="X19" s="33">
        <f>X20+X21</f>
        <v>10.4</v>
      </c>
      <c r="Y19" s="33">
        <f>Y20+Y21</f>
        <v>-24.200000000000003</v>
      </c>
      <c r="Z19" s="33">
        <f>Y19/X19*100</f>
        <v>-232.6923076923077</v>
      </c>
      <c r="AA19" s="33">
        <f>AA20+AA21</f>
        <v>63.3</v>
      </c>
      <c r="AB19" s="33">
        <f>AB20+AB21</f>
        <v>0</v>
      </c>
      <c r="AC19" s="33">
        <f>AB19/AA19*100</f>
        <v>0</v>
      </c>
      <c r="AD19" s="33">
        <f>AD20+AD21</f>
        <v>10.4</v>
      </c>
      <c r="AE19" s="33">
        <f>AE20+AE21</f>
        <v>0</v>
      </c>
      <c r="AF19" s="33">
        <f>AE19/AD19*100</f>
        <v>0</v>
      </c>
      <c r="AG19" s="33">
        <f>AG20+AG21</f>
        <v>19.8</v>
      </c>
      <c r="AH19" s="33">
        <f>AH20+AH21</f>
        <v>0</v>
      </c>
      <c r="AI19" s="33">
        <f>AH19/AG19*100</f>
        <v>0</v>
      </c>
      <c r="AJ19" s="57">
        <f>AJ20+AJ21</f>
        <v>2.8</v>
      </c>
      <c r="AK19" s="57">
        <f>AK20+AK21</f>
        <v>0</v>
      </c>
      <c r="AL19" s="57">
        <f>AK19/AJ19*100</f>
        <v>0</v>
      </c>
      <c r="AM19" s="57">
        <f>AM20+AM21</f>
        <v>39.9</v>
      </c>
      <c r="AN19" s="57">
        <f>AN20+AN21</f>
        <v>0</v>
      </c>
      <c r="AO19" s="57">
        <f>AN19/AM19*100</f>
        <v>0</v>
      </c>
      <c r="AP19" s="57">
        <f>AP20+AP21</f>
        <v>9</v>
      </c>
      <c r="AQ19" s="57">
        <f>AQ20+AQ21</f>
        <v>0</v>
      </c>
      <c r="AR19" s="57">
        <v>0</v>
      </c>
      <c r="AS19" s="163" t="s">
        <v>131</v>
      </c>
      <c r="AT19" s="103"/>
    </row>
    <row r="20" spans="1:46" s="2" customFormat="1" ht="25.5">
      <c r="A20" s="114"/>
      <c r="B20" s="161"/>
      <c r="C20" s="119"/>
      <c r="D20" s="191"/>
      <c r="E20" s="4" t="s">
        <v>33</v>
      </c>
      <c r="F20" s="32">
        <f>I20+L20+O20+R20+U20+X20+AA20+AD20+AG20+AJ20+AM20+AP20</f>
        <v>0</v>
      </c>
      <c r="G20" s="32">
        <f>J20+M20+P20+S20+V20+Y20+AB20+AE20+AH20+AK20+AN20+AQ20</f>
        <v>0</v>
      </c>
      <c r="H20" s="35">
        <v>0</v>
      </c>
      <c r="I20" s="33"/>
      <c r="J20" s="33"/>
      <c r="K20" s="3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164"/>
      <c r="AT20" s="104"/>
    </row>
    <row r="21" spans="1:46" s="2" customFormat="1" ht="54" customHeight="1">
      <c r="A21" s="114"/>
      <c r="B21" s="162"/>
      <c r="C21" s="120"/>
      <c r="D21" s="192"/>
      <c r="E21" s="4" t="s">
        <v>34</v>
      </c>
      <c r="F21" s="32">
        <f>I21+L21+O21+R21+U21+X21+AA21+AD21+AG21+AJ21+AM21+AP21-0.1</f>
        <v>316.99999999999994</v>
      </c>
      <c r="G21" s="32">
        <f>J21+M21+P21+S21+V21+Y21+AB21+AE21+AH21+AK21+AN21+AQ21</f>
        <v>171.90000000000003</v>
      </c>
      <c r="H21" s="32">
        <f>G21/F21*100</f>
        <v>54.227129337539445</v>
      </c>
      <c r="I21" s="33"/>
      <c r="J21" s="33"/>
      <c r="K21" s="33">
        <v>0</v>
      </c>
      <c r="L21" s="33">
        <f>13.8+9.2</f>
        <v>23</v>
      </c>
      <c r="M21" s="33">
        <v>13.8</v>
      </c>
      <c r="N21" s="33">
        <f>M21/L21*100</f>
        <v>60</v>
      </c>
      <c r="O21" s="33">
        <f>85.4-34.6</f>
        <v>50.800000000000004</v>
      </c>
      <c r="P21" s="33">
        <v>85.4</v>
      </c>
      <c r="Q21" s="33">
        <f>P21/O21*100</f>
        <v>168.11023622047244</v>
      </c>
      <c r="R21" s="33">
        <f>48.2+5.2</f>
        <v>53.400000000000006</v>
      </c>
      <c r="S21" s="33">
        <f>14.4+48.2</f>
        <v>62.6</v>
      </c>
      <c r="T21" s="33">
        <f>S21/R21*100</f>
        <v>117.22846441947566</v>
      </c>
      <c r="U21" s="33">
        <f>23.9+10.4</f>
        <v>34.3</v>
      </c>
      <c r="V21" s="33">
        <f>10.4+23.9</f>
        <v>34.3</v>
      </c>
      <c r="W21" s="33">
        <f>V21/U21*100</f>
        <v>100</v>
      </c>
      <c r="X21" s="33">
        <v>10.4</v>
      </c>
      <c r="Y21" s="33">
        <f>10.4-34.6</f>
        <v>-24.200000000000003</v>
      </c>
      <c r="Z21" s="33">
        <f>Y21/X21*100</f>
        <v>-232.6923076923077</v>
      </c>
      <c r="AA21" s="37">
        <f>28.7+34.6</f>
        <v>63.3</v>
      </c>
      <c r="AB21" s="37"/>
      <c r="AC21" s="33">
        <f>AB21/AA21*100</f>
        <v>0</v>
      </c>
      <c r="AD21" s="33">
        <v>10.4</v>
      </c>
      <c r="AE21" s="33"/>
      <c r="AF21" s="33"/>
      <c r="AG21" s="37">
        <f>15.9+3.9</f>
        <v>19.8</v>
      </c>
      <c r="AH21" s="37"/>
      <c r="AI21" s="37">
        <f>AH21/AG21*100</f>
        <v>0</v>
      </c>
      <c r="AJ21" s="57">
        <v>2.8</v>
      </c>
      <c r="AK21" s="57"/>
      <c r="AL21" s="57">
        <f>AK21/AJ21*100</f>
        <v>0</v>
      </c>
      <c r="AM21" s="57">
        <f>30.8+9.1</f>
        <v>39.9</v>
      </c>
      <c r="AN21" s="57"/>
      <c r="AO21" s="57">
        <f>AN21/AM21*100</f>
        <v>0</v>
      </c>
      <c r="AP21" s="57">
        <v>9</v>
      </c>
      <c r="AQ21" s="57">
        <v>0</v>
      </c>
      <c r="AR21" s="57">
        <v>0</v>
      </c>
      <c r="AS21" s="165"/>
      <c r="AT21" s="105"/>
    </row>
    <row r="22" spans="1:46" s="2" customFormat="1" ht="45.75" customHeight="1" hidden="1">
      <c r="A22" s="85" t="s">
        <v>74</v>
      </c>
      <c r="B22" s="7" t="s">
        <v>44</v>
      </c>
      <c r="C22" s="86" t="s">
        <v>36</v>
      </c>
      <c r="D22" s="19"/>
      <c r="E22" s="4" t="s">
        <v>39</v>
      </c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7"/>
      <c r="AB22" s="37"/>
      <c r="AC22" s="37"/>
      <c r="AD22" s="33"/>
      <c r="AE22" s="33"/>
      <c r="AF22" s="33"/>
      <c r="AG22" s="33"/>
      <c r="AH22" s="33"/>
      <c r="AI22" s="33"/>
      <c r="AJ22" s="57"/>
      <c r="AK22" s="57"/>
      <c r="AL22" s="57"/>
      <c r="AM22" s="57"/>
      <c r="AN22" s="57"/>
      <c r="AO22" s="57"/>
      <c r="AP22" s="57"/>
      <c r="AQ22" s="57"/>
      <c r="AR22" s="57"/>
      <c r="AS22" s="26"/>
      <c r="AT22" s="25"/>
    </row>
    <row r="23" spans="1:46" s="2" customFormat="1" ht="84" customHeight="1" hidden="1">
      <c r="A23" s="85" t="s">
        <v>74</v>
      </c>
      <c r="B23" s="7" t="s">
        <v>44</v>
      </c>
      <c r="C23" s="86" t="s">
        <v>36</v>
      </c>
      <c r="D23" s="19"/>
      <c r="E23" s="4" t="s">
        <v>39</v>
      </c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7"/>
      <c r="AB23" s="37"/>
      <c r="AC23" s="37"/>
      <c r="AD23" s="33"/>
      <c r="AE23" s="33"/>
      <c r="AF23" s="33"/>
      <c r="AG23" s="33"/>
      <c r="AH23" s="33"/>
      <c r="AI23" s="33"/>
      <c r="AJ23" s="57"/>
      <c r="AK23" s="57"/>
      <c r="AL23" s="57"/>
      <c r="AM23" s="57"/>
      <c r="AN23" s="57"/>
      <c r="AO23" s="57"/>
      <c r="AP23" s="57"/>
      <c r="AQ23" s="57"/>
      <c r="AR23" s="57"/>
      <c r="AS23" s="26"/>
      <c r="AT23" s="47"/>
    </row>
    <row r="24" spans="1:46" s="2" customFormat="1" ht="111" customHeight="1">
      <c r="A24" s="94" t="s">
        <v>74</v>
      </c>
      <c r="B24" s="7" t="s">
        <v>44</v>
      </c>
      <c r="C24" s="95" t="s">
        <v>36</v>
      </c>
      <c r="D24" s="96" t="s">
        <v>109</v>
      </c>
      <c r="E24" s="4" t="s">
        <v>39</v>
      </c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7"/>
      <c r="AB24" s="37"/>
      <c r="AC24" s="37"/>
      <c r="AD24" s="33"/>
      <c r="AE24" s="33"/>
      <c r="AF24" s="33"/>
      <c r="AG24" s="33"/>
      <c r="AH24" s="33"/>
      <c r="AI24" s="33"/>
      <c r="AJ24" s="57"/>
      <c r="AK24" s="57"/>
      <c r="AL24" s="57"/>
      <c r="AM24" s="57"/>
      <c r="AN24" s="57"/>
      <c r="AO24" s="57"/>
      <c r="AP24" s="57"/>
      <c r="AQ24" s="57"/>
      <c r="AR24" s="57"/>
      <c r="AS24" s="26" t="s">
        <v>110</v>
      </c>
      <c r="AT24" s="47"/>
    </row>
    <row r="25" spans="1:46" s="2" customFormat="1" ht="19.5" customHeight="1">
      <c r="A25" s="114" t="s">
        <v>75</v>
      </c>
      <c r="B25" s="131" t="s">
        <v>45</v>
      </c>
      <c r="C25" s="118" t="s">
        <v>40</v>
      </c>
      <c r="D25" s="193" t="s">
        <v>111</v>
      </c>
      <c r="E25" s="5" t="s">
        <v>32</v>
      </c>
      <c r="F25" s="32">
        <f>F26+F27</f>
        <v>52140.600000000006</v>
      </c>
      <c r="G25" s="32">
        <f>G26+G27</f>
        <v>24615.300000000003</v>
      </c>
      <c r="H25" s="32">
        <f t="shared" si="1"/>
        <v>47.20946824547473</v>
      </c>
      <c r="I25" s="98">
        <f>I26+I27</f>
        <v>1865.1</v>
      </c>
      <c r="J25" s="98">
        <f>J26+J27</f>
        <v>1865.1</v>
      </c>
      <c r="K25" s="98">
        <f>J25/I25*100</f>
        <v>100</v>
      </c>
      <c r="L25" s="98">
        <f>L26+L27</f>
        <v>3909.8</v>
      </c>
      <c r="M25" s="98">
        <f>M26+M27</f>
        <v>3909.8</v>
      </c>
      <c r="N25" s="98">
        <f aca="true" t="shared" si="2" ref="N25:N30">M25/L25*100</f>
        <v>100</v>
      </c>
      <c r="O25" s="98">
        <f>O26+O27</f>
        <v>3665.1</v>
      </c>
      <c r="P25" s="98">
        <f>P26+P27</f>
        <v>3665.1</v>
      </c>
      <c r="Q25" s="98">
        <f>P25/O25*100</f>
        <v>100</v>
      </c>
      <c r="R25" s="98">
        <f>R26+R27</f>
        <v>4683</v>
      </c>
      <c r="S25" s="98">
        <f>S26+S27</f>
        <v>4683</v>
      </c>
      <c r="T25" s="98">
        <f aca="true" t="shared" si="3" ref="T25:T30">S25/R25*100</f>
        <v>100</v>
      </c>
      <c r="U25" s="98">
        <f>U26+U27</f>
        <v>6152.7</v>
      </c>
      <c r="V25" s="98">
        <f>V26+V27</f>
        <v>6152.9</v>
      </c>
      <c r="W25" s="98">
        <f aca="true" t="shared" si="4" ref="W25:W30">V25/U25*100</f>
        <v>100.00325060542525</v>
      </c>
      <c r="X25" s="98">
        <f>X26+X27</f>
        <v>4339.6</v>
      </c>
      <c r="Y25" s="98">
        <f>Y26+Y27</f>
        <v>4339.4</v>
      </c>
      <c r="Z25" s="98">
        <f>Y25/X25*100</f>
        <v>99.99539128030231</v>
      </c>
      <c r="AA25" s="57">
        <f>AA26+AA27</f>
        <v>5841.7</v>
      </c>
      <c r="AB25" s="57">
        <f>AB26+AB27</f>
        <v>0</v>
      </c>
      <c r="AC25" s="57">
        <f>AB25/AA25*100</f>
        <v>0</v>
      </c>
      <c r="AD25" s="98">
        <f>AD26+AD27</f>
        <v>3129.2</v>
      </c>
      <c r="AE25" s="98">
        <f>AE26+AE27</f>
        <v>0</v>
      </c>
      <c r="AF25" s="98">
        <f>AE25/AD25*100</f>
        <v>0</v>
      </c>
      <c r="AG25" s="98">
        <f>AG26+AG27</f>
        <v>3308.5</v>
      </c>
      <c r="AH25" s="98">
        <f>AH26+AH27</f>
        <v>0</v>
      </c>
      <c r="AI25" s="98">
        <f aca="true" t="shared" si="5" ref="AI25:AI30">AH25/AG25*100</f>
        <v>0</v>
      </c>
      <c r="AJ25" s="57">
        <f>AJ26+AJ27</f>
        <v>4431.5</v>
      </c>
      <c r="AK25" s="57">
        <f>AK26+AK27</f>
        <v>0</v>
      </c>
      <c r="AL25" s="57">
        <f aca="true" t="shared" si="6" ref="AL25:AL30">AK25/AJ25*100</f>
        <v>0</v>
      </c>
      <c r="AM25" s="57">
        <f>AM26+AM27</f>
        <v>4342.299999999999</v>
      </c>
      <c r="AN25" s="57">
        <f>AN26+AN27</f>
        <v>0</v>
      </c>
      <c r="AO25" s="57">
        <f aca="true" t="shared" si="7" ref="AO25:AO30">AN25/AM25*100</f>
        <v>0</v>
      </c>
      <c r="AP25" s="57">
        <f>AP26+AP27</f>
        <v>6472.099999999999</v>
      </c>
      <c r="AQ25" s="57">
        <f>AQ26+AQ27</f>
        <v>0</v>
      </c>
      <c r="AR25" s="57">
        <f aca="true" t="shared" si="8" ref="AR25:AR30">AQ25/AP25*100</f>
        <v>0</v>
      </c>
      <c r="AS25" s="151" t="s">
        <v>112</v>
      </c>
      <c r="AT25" s="103"/>
    </row>
    <row r="26" spans="1:46" s="2" customFormat="1" ht="25.5">
      <c r="A26" s="114"/>
      <c r="B26" s="132"/>
      <c r="C26" s="119"/>
      <c r="D26" s="191"/>
      <c r="E26" s="4" t="s">
        <v>33</v>
      </c>
      <c r="F26" s="32">
        <f>I26+L26+O26+R26+U26+X26+AA26+AD26+AG26+AJ26+AM26+AP26</f>
        <v>8456</v>
      </c>
      <c r="G26" s="32">
        <f>J26+M26+P26+S26+V26+Y26+AB26+AE26+AH26+AK26+AN26+AQ26</f>
        <v>2042.9</v>
      </c>
      <c r="H26" s="32">
        <f t="shared" si="1"/>
        <v>24.15917691579943</v>
      </c>
      <c r="I26" s="98"/>
      <c r="J26" s="98"/>
      <c r="K26" s="98">
        <v>0</v>
      </c>
      <c r="L26" s="98">
        <v>310</v>
      </c>
      <c r="M26" s="98">
        <v>310</v>
      </c>
      <c r="N26" s="98">
        <f t="shared" si="2"/>
        <v>100</v>
      </c>
      <c r="O26" s="98">
        <v>310</v>
      </c>
      <c r="P26" s="98">
        <v>310</v>
      </c>
      <c r="Q26" s="98">
        <f>P26/O26*100</f>
        <v>100</v>
      </c>
      <c r="R26" s="98">
        <v>310</v>
      </c>
      <c r="S26" s="98">
        <v>310</v>
      </c>
      <c r="T26" s="98">
        <f t="shared" si="3"/>
        <v>100</v>
      </c>
      <c r="U26" s="98">
        <f>310+352.5-0.2</f>
        <v>662.3</v>
      </c>
      <c r="V26" s="98">
        <f>310+352.5</f>
        <v>662.5</v>
      </c>
      <c r="W26" s="98">
        <f t="shared" si="4"/>
        <v>100.03019779556092</v>
      </c>
      <c r="X26" s="57">
        <f>310+50+274-183.4</f>
        <v>450.6</v>
      </c>
      <c r="Y26" s="98">
        <f>450.6-0.2</f>
        <v>450.40000000000003</v>
      </c>
      <c r="Z26" s="98">
        <f>Y26/X26*100</f>
        <v>99.95561473590769</v>
      </c>
      <c r="AA26" s="57">
        <f>310+625+0.2+38.8+1022.7</f>
        <v>1996.7</v>
      </c>
      <c r="AB26" s="57"/>
      <c r="AC26" s="57">
        <f>AB26/AA26*100</f>
        <v>0</v>
      </c>
      <c r="AD26" s="98">
        <f>310+88.3+409.9</f>
        <v>808.2</v>
      </c>
      <c r="AE26" s="98"/>
      <c r="AF26" s="98">
        <f>AE26/AD26*100</f>
        <v>0</v>
      </c>
      <c r="AG26" s="98">
        <f>310+50+23.2+409.9</f>
        <v>793.0999999999999</v>
      </c>
      <c r="AH26" s="98"/>
      <c r="AI26" s="98">
        <f t="shared" si="5"/>
        <v>0</v>
      </c>
      <c r="AJ26" s="57">
        <f>310+75+409.9</f>
        <v>794.9</v>
      </c>
      <c r="AK26" s="57"/>
      <c r="AL26" s="57">
        <f t="shared" si="6"/>
        <v>0</v>
      </c>
      <c r="AM26" s="57">
        <f>310+33.1+409.9</f>
        <v>753</v>
      </c>
      <c r="AN26" s="57"/>
      <c r="AO26" s="57">
        <f t="shared" si="7"/>
        <v>0</v>
      </c>
      <c r="AP26" s="57">
        <f>754.3+50+462.9</f>
        <v>1267.1999999999998</v>
      </c>
      <c r="AQ26" s="57"/>
      <c r="AR26" s="57">
        <f t="shared" si="8"/>
        <v>0</v>
      </c>
      <c r="AS26" s="152"/>
      <c r="AT26" s="104"/>
    </row>
    <row r="27" spans="1:46" s="2" customFormat="1" ht="38.25">
      <c r="A27" s="114"/>
      <c r="B27" s="133"/>
      <c r="C27" s="120"/>
      <c r="D27" s="192"/>
      <c r="E27" s="4" t="s">
        <v>34</v>
      </c>
      <c r="F27" s="32">
        <f>I27+L27+O27+R27+U27+X27+AA27+AD27+AG27+AJ27+AM27+AP27</f>
        <v>43684.600000000006</v>
      </c>
      <c r="G27" s="32">
        <f>J27+M27+P27+S27+V27+Y27+AB27+AE27+AH27+AK27+AN27+AQ27</f>
        <v>22572.4</v>
      </c>
      <c r="H27" s="32">
        <f t="shared" si="1"/>
        <v>51.67129835227975</v>
      </c>
      <c r="I27" s="98">
        <v>1865.1</v>
      </c>
      <c r="J27" s="98">
        <v>1865.1</v>
      </c>
      <c r="K27" s="98">
        <f>J27/I27*100</f>
        <v>100</v>
      </c>
      <c r="L27" s="98">
        <v>3599.8</v>
      </c>
      <c r="M27" s="98">
        <v>3599.8</v>
      </c>
      <c r="N27" s="98">
        <f t="shared" si="2"/>
        <v>100</v>
      </c>
      <c r="O27" s="98">
        <v>3355.1</v>
      </c>
      <c r="P27" s="98">
        <v>3355.1</v>
      </c>
      <c r="Q27" s="98">
        <f>P27/O27*100</f>
        <v>100</v>
      </c>
      <c r="R27" s="98">
        <v>4373</v>
      </c>
      <c r="S27" s="98">
        <v>4373</v>
      </c>
      <c r="T27" s="98">
        <f t="shared" si="3"/>
        <v>100</v>
      </c>
      <c r="U27" s="98">
        <v>5490.4</v>
      </c>
      <c r="V27" s="98">
        <v>5490.4</v>
      </c>
      <c r="W27" s="98">
        <f t="shared" si="4"/>
        <v>100</v>
      </c>
      <c r="X27" s="98">
        <f>3874.6+18.1-3.7</f>
        <v>3889</v>
      </c>
      <c r="Y27" s="98">
        <v>3889</v>
      </c>
      <c r="Z27" s="98">
        <f>Y27/X27*100</f>
        <v>100</v>
      </c>
      <c r="AA27" s="57">
        <v>3845</v>
      </c>
      <c r="AB27" s="57"/>
      <c r="AC27" s="57">
        <f>AB27/AA27*100</f>
        <v>0</v>
      </c>
      <c r="AD27" s="98">
        <v>2321</v>
      </c>
      <c r="AE27" s="98"/>
      <c r="AF27" s="98">
        <f>AE27/AD27*100</f>
        <v>0</v>
      </c>
      <c r="AG27" s="98">
        <v>2515.4</v>
      </c>
      <c r="AH27" s="98"/>
      <c r="AI27" s="98">
        <f t="shared" si="5"/>
        <v>0</v>
      </c>
      <c r="AJ27" s="57">
        <v>3636.6</v>
      </c>
      <c r="AK27" s="57"/>
      <c r="AL27" s="57">
        <f t="shared" si="6"/>
        <v>0</v>
      </c>
      <c r="AM27" s="57">
        <f>3585.6+3.7</f>
        <v>3589.2999999999997</v>
      </c>
      <c r="AN27" s="57"/>
      <c r="AO27" s="57">
        <f t="shared" si="7"/>
        <v>0</v>
      </c>
      <c r="AP27" s="57">
        <f>5204.9</f>
        <v>5204.9</v>
      </c>
      <c r="AQ27" s="57"/>
      <c r="AR27" s="57">
        <f t="shared" si="8"/>
        <v>0</v>
      </c>
      <c r="AS27" s="153"/>
      <c r="AT27" s="105"/>
    </row>
    <row r="28" spans="1:46" s="2" customFormat="1" ht="19.5" customHeight="1">
      <c r="A28" s="114" t="s">
        <v>76</v>
      </c>
      <c r="B28" s="131" t="s">
        <v>103</v>
      </c>
      <c r="C28" s="194" t="s">
        <v>104</v>
      </c>
      <c r="D28" s="193" t="s">
        <v>111</v>
      </c>
      <c r="E28" s="5" t="s">
        <v>32</v>
      </c>
      <c r="F28" s="32">
        <f>F29+F30</f>
        <v>68635.26</v>
      </c>
      <c r="G28" s="32">
        <f>G29+G30</f>
        <v>34314.66</v>
      </c>
      <c r="H28" s="32">
        <f t="shared" si="1"/>
        <v>49.99567277810269</v>
      </c>
      <c r="I28" s="98">
        <f>I29+I30</f>
        <v>1899.03</v>
      </c>
      <c r="J28" s="98">
        <f>J29+J30</f>
        <v>1899.03</v>
      </c>
      <c r="K28" s="98">
        <f>J28/I28*100</f>
        <v>100</v>
      </c>
      <c r="L28" s="98">
        <f>L29+L30</f>
        <v>6456.67</v>
      </c>
      <c r="M28" s="98">
        <f>M29+M30</f>
        <v>5428.5</v>
      </c>
      <c r="N28" s="98">
        <f t="shared" si="2"/>
        <v>84.07584714721365</v>
      </c>
      <c r="O28" s="98">
        <f>O29+O30</f>
        <v>6573.35</v>
      </c>
      <c r="P28" s="98">
        <f>P29+P30</f>
        <v>5172.43</v>
      </c>
      <c r="Q28" s="98">
        <f>P28/O28*100</f>
        <v>78.68788365141062</v>
      </c>
      <c r="R28" s="98">
        <f>R29+R30</f>
        <v>6132.7</v>
      </c>
      <c r="S28" s="98">
        <f>S29+S30</f>
        <v>6132.700000000001</v>
      </c>
      <c r="T28" s="98">
        <f t="shared" si="3"/>
        <v>100.00000000000003</v>
      </c>
      <c r="U28" s="98">
        <f>U29+U30</f>
        <v>7657.27</v>
      </c>
      <c r="V28" s="98">
        <f>V29+V30</f>
        <v>7188.5</v>
      </c>
      <c r="W28" s="98">
        <f t="shared" si="4"/>
        <v>93.8781053822054</v>
      </c>
      <c r="X28" s="98">
        <f>X29+X30</f>
        <v>7143.16</v>
      </c>
      <c r="Y28" s="98">
        <f>Y29+Y30</f>
        <v>8493.5</v>
      </c>
      <c r="Z28" s="98">
        <f>Y28/X28*100</f>
        <v>118.90395847216078</v>
      </c>
      <c r="AA28" s="57">
        <f>AA29+AA30</f>
        <v>7985.1</v>
      </c>
      <c r="AB28" s="57">
        <f>AB29+AB30</f>
        <v>0</v>
      </c>
      <c r="AC28" s="57">
        <f>AB28/AA28*100</f>
        <v>0</v>
      </c>
      <c r="AD28" s="98">
        <f>AD29+AD30</f>
        <v>4406.4</v>
      </c>
      <c r="AE28" s="98">
        <f>AE29+AE30</f>
        <v>0</v>
      </c>
      <c r="AF28" s="98">
        <f>AE28/AD28*100</f>
        <v>0</v>
      </c>
      <c r="AG28" s="98">
        <f>AG29+AG30</f>
        <v>4476.1</v>
      </c>
      <c r="AH28" s="98">
        <f>AH29+AH30</f>
        <v>0</v>
      </c>
      <c r="AI28" s="98">
        <f t="shared" si="5"/>
        <v>0</v>
      </c>
      <c r="AJ28" s="57">
        <f>AJ29+AJ30</f>
        <v>5653.2300000000005</v>
      </c>
      <c r="AK28" s="57">
        <f>AK29+AK30</f>
        <v>0</v>
      </c>
      <c r="AL28" s="57">
        <f t="shared" si="6"/>
        <v>0</v>
      </c>
      <c r="AM28" s="57">
        <f>AM29+AM30</f>
        <v>4481.64</v>
      </c>
      <c r="AN28" s="57">
        <f>AN29+AN30</f>
        <v>0</v>
      </c>
      <c r="AO28" s="57">
        <f t="shared" si="7"/>
        <v>0</v>
      </c>
      <c r="AP28" s="57">
        <f>AP29+AP30</f>
        <v>5770.509999999999</v>
      </c>
      <c r="AQ28" s="57">
        <f>AQ29+AQ30</f>
        <v>0</v>
      </c>
      <c r="AR28" s="57">
        <f t="shared" si="8"/>
        <v>0</v>
      </c>
      <c r="AS28" s="151" t="s">
        <v>112</v>
      </c>
      <c r="AT28" s="103"/>
    </row>
    <row r="29" spans="1:46" s="2" customFormat="1" ht="25.5">
      <c r="A29" s="114"/>
      <c r="B29" s="132"/>
      <c r="C29" s="195"/>
      <c r="D29" s="191"/>
      <c r="E29" s="4" t="s">
        <v>33</v>
      </c>
      <c r="F29" s="32">
        <f>I29+L29+O29+R29+U29+X29+AA29+AD29+AG29+AJ29+AM29+AP29</f>
        <v>12416.160000000002</v>
      </c>
      <c r="G29" s="32">
        <f>J29+M29+P29+S29+V29+Y29+AB29+AE29+AH29+AK29+AN29+AQ29</f>
        <v>3928.2999999999997</v>
      </c>
      <c r="H29" s="32">
        <f t="shared" si="1"/>
        <v>31.638606461256934</v>
      </c>
      <c r="I29" s="98"/>
      <c r="J29" s="98"/>
      <c r="K29" s="98"/>
      <c r="L29" s="98">
        <v>1332.85</v>
      </c>
      <c r="M29" s="98"/>
      <c r="N29" s="98">
        <f t="shared" si="2"/>
        <v>0</v>
      </c>
      <c r="O29" s="98">
        <v>1332.85</v>
      </c>
      <c r="P29" s="98">
        <v>236.6</v>
      </c>
      <c r="Q29" s="98">
        <v>0</v>
      </c>
      <c r="R29" s="98">
        <v>908.5</v>
      </c>
      <c r="S29" s="98">
        <v>1163.1</v>
      </c>
      <c r="T29" s="98">
        <f t="shared" si="3"/>
        <v>128.02421574023114</v>
      </c>
      <c r="U29" s="98">
        <f>901.5+600</f>
        <v>1501.5</v>
      </c>
      <c r="V29" s="98">
        <f>237.2+600</f>
        <v>837.2</v>
      </c>
      <c r="W29" s="98">
        <f t="shared" si="4"/>
        <v>55.757575757575765</v>
      </c>
      <c r="X29" s="98">
        <f>341.96+552.4+291-495-291</f>
        <v>399.3599999999999</v>
      </c>
      <c r="Y29" s="98">
        <v>1691.4</v>
      </c>
      <c r="Z29" s="98">
        <v>0</v>
      </c>
      <c r="AA29" s="57">
        <f>704+495+2029.3</f>
        <v>3228.3</v>
      </c>
      <c r="AB29" s="57"/>
      <c r="AC29" s="57">
        <v>0</v>
      </c>
      <c r="AD29" s="98">
        <f>18.9+607.6</f>
        <v>626.5</v>
      </c>
      <c r="AE29" s="98"/>
      <c r="AF29" s="98">
        <v>0</v>
      </c>
      <c r="AG29" s="98">
        <f>291+607.7</f>
        <v>898.7</v>
      </c>
      <c r="AH29" s="98"/>
      <c r="AI29" s="98">
        <v>0</v>
      </c>
      <c r="AJ29" s="57">
        <f>607.6</f>
        <v>607.6</v>
      </c>
      <c r="AK29" s="57"/>
      <c r="AL29" s="57">
        <v>0</v>
      </c>
      <c r="AM29" s="57">
        <v>607.6</v>
      </c>
      <c r="AN29" s="57"/>
      <c r="AO29" s="57">
        <v>0</v>
      </c>
      <c r="AP29" s="57">
        <v>972.4</v>
      </c>
      <c r="AQ29" s="57"/>
      <c r="AR29" s="57">
        <v>0</v>
      </c>
      <c r="AS29" s="152"/>
      <c r="AT29" s="104"/>
    </row>
    <row r="30" spans="1:46" s="2" customFormat="1" ht="38.25">
      <c r="A30" s="114"/>
      <c r="B30" s="133"/>
      <c r="C30" s="196"/>
      <c r="D30" s="192"/>
      <c r="E30" s="4" t="s">
        <v>34</v>
      </c>
      <c r="F30" s="32">
        <f>I30+L30+O30+R30+U30+X30+AA30+AD30+AG30+AJ30+AM30+AP30+0.1</f>
        <v>56219.1</v>
      </c>
      <c r="G30" s="32">
        <f>J30+M30+P30+S30+V30+Y30+AB30+AE30+AH30+AK30+AN30+AQ30</f>
        <v>30386.36</v>
      </c>
      <c r="H30" s="32">
        <f t="shared" si="1"/>
        <v>54.04988696012565</v>
      </c>
      <c r="I30" s="98">
        <v>1899.03</v>
      </c>
      <c r="J30" s="98">
        <v>1899.03</v>
      </c>
      <c r="K30" s="98">
        <f>J30/I30*100</f>
        <v>100</v>
      </c>
      <c r="L30" s="98">
        <v>5123.82</v>
      </c>
      <c r="M30" s="98">
        <v>5428.5</v>
      </c>
      <c r="N30" s="98">
        <f t="shared" si="2"/>
        <v>105.94634471936955</v>
      </c>
      <c r="O30" s="98">
        <v>5240.5</v>
      </c>
      <c r="P30" s="98">
        <v>4935.83</v>
      </c>
      <c r="Q30" s="98">
        <f>P30/O30*100</f>
        <v>94.1862417708234</v>
      </c>
      <c r="R30" s="98">
        <f>5224.2</f>
        <v>5224.2</v>
      </c>
      <c r="S30" s="98">
        <v>4969.6</v>
      </c>
      <c r="T30" s="98">
        <f t="shared" si="3"/>
        <v>95.12652654951955</v>
      </c>
      <c r="U30" s="98">
        <v>6155.77</v>
      </c>
      <c r="V30" s="98">
        <v>6351.3</v>
      </c>
      <c r="W30" s="98">
        <f t="shared" si="4"/>
        <v>103.17636948748896</v>
      </c>
      <c r="X30" s="98">
        <f>6248.8+15.3+495-15.3</f>
        <v>6743.8</v>
      </c>
      <c r="Y30" s="98">
        <v>6802.1</v>
      </c>
      <c r="Z30" s="98">
        <f>Y30/X30*100</f>
        <v>100.86449776090632</v>
      </c>
      <c r="AA30" s="57">
        <f>5251.8-495</f>
        <v>4756.8</v>
      </c>
      <c r="AB30" s="57"/>
      <c r="AC30" s="57">
        <f>AB30/AA30*100</f>
        <v>0</v>
      </c>
      <c r="AD30" s="57">
        <v>3779.9</v>
      </c>
      <c r="AE30" s="98"/>
      <c r="AF30" s="98">
        <f>AE30/AD30*100</f>
        <v>0</v>
      </c>
      <c r="AG30" s="98">
        <f>3562.1+15.3</f>
        <v>3577.4</v>
      </c>
      <c r="AH30" s="98"/>
      <c r="AI30" s="98">
        <f t="shared" si="5"/>
        <v>0</v>
      </c>
      <c r="AJ30" s="57">
        <v>5045.63</v>
      </c>
      <c r="AK30" s="57"/>
      <c r="AL30" s="57">
        <f t="shared" si="6"/>
        <v>0</v>
      </c>
      <c r="AM30" s="57">
        <v>3874.04</v>
      </c>
      <c r="AN30" s="57"/>
      <c r="AO30" s="57">
        <f t="shared" si="7"/>
        <v>0</v>
      </c>
      <c r="AP30" s="57">
        <f>4798.11</f>
        <v>4798.11</v>
      </c>
      <c r="AQ30" s="57"/>
      <c r="AR30" s="57">
        <f t="shared" si="8"/>
        <v>0</v>
      </c>
      <c r="AS30" s="153"/>
      <c r="AT30" s="105"/>
    </row>
    <row r="31" spans="1:46" s="2" customFormat="1" ht="78" customHeight="1" hidden="1">
      <c r="A31" s="85" t="s">
        <v>77</v>
      </c>
      <c r="B31" s="7" t="s">
        <v>47</v>
      </c>
      <c r="C31" s="86" t="s">
        <v>48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25"/>
    </row>
    <row r="32" spans="1:46" s="2" customFormat="1" ht="92.25" customHeight="1" hidden="1">
      <c r="A32" s="85" t="s">
        <v>78</v>
      </c>
      <c r="B32" s="6" t="s">
        <v>49</v>
      </c>
      <c r="C32" s="10" t="s">
        <v>36</v>
      </c>
      <c r="D32" s="19"/>
      <c r="E32" s="4" t="s">
        <v>39</v>
      </c>
      <c r="F32" s="28"/>
      <c r="G32" s="28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7"/>
      <c r="AB32" s="27"/>
      <c r="AC32" s="27"/>
      <c r="AD32" s="25"/>
      <c r="AE32" s="25"/>
      <c r="AF32" s="25"/>
      <c r="AG32" s="25"/>
      <c r="AH32" s="25"/>
      <c r="AI32" s="25"/>
      <c r="AJ32" s="58"/>
      <c r="AK32" s="58"/>
      <c r="AL32" s="58"/>
      <c r="AM32" s="58"/>
      <c r="AN32" s="58"/>
      <c r="AO32" s="58"/>
      <c r="AP32" s="58"/>
      <c r="AQ32" s="58"/>
      <c r="AR32" s="58"/>
      <c r="AS32" s="26"/>
      <c r="AT32" s="25"/>
    </row>
    <row r="33" spans="1:46" s="2" customFormat="1" ht="138.75" customHeight="1" hidden="1">
      <c r="A33" s="85" t="s">
        <v>77</v>
      </c>
      <c r="B33" s="7" t="s">
        <v>47</v>
      </c>
      <c r="C33" s="86" t="s">
        <v>48</v>
      </c>
      <c r="D33" s="19"/>
      <c r="E33" s="4" t="s">
        <v>39</v>
      </c>
      <c r="F33" s="28"/>
      <c r="G33" s="28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7"/>
      <c r="AB33" s="27"/>
      <c r="AC33" s="27"/>
      <c r="AD33" s="25"/>
      <c r="AE33" s="25"/>
      <c r="AF33" s="25"/>
      <c r="AG33" s="25"/>
      <c r="AH33" s="25"/>
      <c r="AI33" s="25"/>
      <c r="AJ33" s="58"/>
      <c r="AK33" s="58"/>
      <c r="AL33" s="58"/>
      <c r="AM33" s="58"/>
      <c r="AN33" s="58"/>
      <c r="AO33" s="58"/>
      <c r="AP33" s="58"/>
      <c r="AQ33" s="58"/>
      <c r="AR33" s="58"/>
      <c r="AS33" s="26"/>
      <c r="AT33" s="47"/>
    </row>
    <row r="34" spans="1:46" s="2" customFormat="1" ht="138.75" customHeight="1" hidden="1">
      <c r="A34" s="85" t="s">
        <v>78</v>
      </c>
      <c r="B34" s="6" t="s">
        <v>49</v>
      </c>
      <c r="C34" s="10" t="s">
        <v>36</v>
      </c>
      <c r="D34" s="19"/>
      <c r="E34" s="4" t="s">
        <v>39</v>
      </c>
      <c r="F34" s="28"/>
      <c r="G34" s="28"/>
      <c r="H34" s="2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  <c r="AC34" s="27"/>
      <c r="AD34" s="25"/>
      <c r="AE34" s="25"/>
      <c r="AF34" s="25"/>
      <c r="AG34" s="25"/>
      <c r="AH34" s="25"/>
      <c r="AI34" s="25"/>
      <c r="AJ34" s="58"/>
      <c r="AK34" s="58"/>
      <c r="AL34" s="58"/>
      <c r="AM34" s="58"/>
      <c r="AN34" s="58"/>
      <c r="AO34" s="58"/>
      <c r="AP34" s="58"/>
      <c r="AQ34" s="58"/>
      <c r="AR34" s="58"/>
      <c r="AS34" s="26"/>
      <c r="AT34" s="47"/>
    </row>
    <row r="35" spans="1:46" s="2" customFormat="1" ht="138.75" customHeight="1">
      <c r="A35" s="97" t="s">
        <v>78</v>
      </c>
      <c r="B35" s="14" t="s">
        <v>114</v>
      </c>
      <c r="C35" s="14" t="s">
        <v>62</v>
      </c>
      <c r="D35" s="96">
        <v>4</v>
      </c>
      <c r="E35" s="4" t="s">
        <v>39</v>
      </c>
      <c r="F35" s="28"/>
      <c r="G35" s="28"/>
      <c r="H35" s="2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  <c r="AC35" s="27"/>
      <c r="AD35" s="25"/>
      <c r="AE35" s="25"/>
      <c r="AF35" s="25"/>
      <c r="AG35" s="25"/>
      <c r="AH35" s="25"/>
      <c r="AI35" s="25"/>
      <c r="AJ35" s="58"/>
      <c r="AK35" s="58"/>
      <c r="AL35" s="58"/>
      <c r="AM35" s="58"/>
      <c r="AN35" s="58"/>
      <c r="AO35" s="58"/>
      <c r="AP35" s="58"/>
      <c r="AQ35" s="58"/>
      <c r="AR35" s="58"/>
      <c r="AS35" s="26" t="s">
        <v>132</v>
      </c>
      <c r="AT35" s="47"/>
    </row>
    <row r="36" spans="1:46" s="2" customFormat="1" ht="138.75" customHeight="1">
      <c r="A36" s="97" t="s">
        <v>98</v>
      </c>
      <c r="B36" s="6" t="s">
        <v>47</v>
      </c>
      <c r="C36" s="10" t="s">
        <v>48</v>
      </c>
      <c r="D36" s="96" t="s">
        <v>109</v>
      </c>
      <c r="E36" s="4" t="s">
        <v>39</v>
      </c>
      <c r="F36" s="28"/>
      <c r="G36" s="28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/>
      <c r="AB36" s="27"/>
      <c r="AC36" s="27"/>
      <c r="AD36" s="25"/>
      <c r="AE36" s="25"/>
      <c r="AF36" s="25"/>
      <c r="AG36" s="25"/>
      <c r="AH36" s="25"/>
      <c r="AI36" s="25"/>
      <c r="AJ36" s="58"/>
      <c r="AK36" s="58"/>
      <c r="AL36" s="58"/>
      <c r="AM36" s="58"/>
      <c r="AN36" s="58"/>
      <c r="AO36" s="58"/>
      <c r="AP36" s="58"/>
      <c r="AQ36" s="58"/>
      <c r="AR36" s="58"/>
      <c r="AS36" s="26" t="s">
        <v>115</v>
      </c>
      <c r="AT36" s="47"/>
    </row>
    <row r="37" spans="1:46" s="2" customFormat="1" ht="138.75" customHeight="1">
      <c r="A37" s="97" t="s">
        <v>99</v>
      </c>
      <c r="B37" s="6" t="s">
        <v>49</v>
      </c>
      <c r="C37" s="10" t="s">
        <v>36</v>
      </c>
      <c r="D37" s="96" t="s">
        <v>116</v>
      </c>
      <c r="E37" s="4" t="s">
        <v>39</v>
      </c>
      <c r="F37" s="28"/>
      <c r="G37" s="28"/>
      <c r="H37" s="2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7"/>
      <c r="AB37" s="27"/>
      <c r="AC37" s="27"/>
      <c r="AD37" s="25"/>
      <c r="AE37" s="25"/>
      <c r="AF37" s="25"/>
      <c r="AG37" s="25"/>
      <c r="AH37" s="25"/>
      <c r="AI37" s="25"/>
      <c r="AJ37" s="58"/>
      <c r="AK37" s="58"/>
      <c r="AL37" s="58"/>
      <c r="AM37" s="58"/>
      <c r="AN37" s="58"/>
      <c r="AO37" s="58"/>
      <c r="AP37" s="58"/>
      <c r="AQ37" s="58"/>
      <c r="AR37" s="58"/>
      <c r="AS37" s="26" t="s">
        <v>117</v>
      </c>
      <c r="AT37" s="47"/>
    </row>
    <row r="38" spans="1:46" s="2" customFormat="1" ht="19.5" customHeight="1">
      <c r="A38" s="197" t="s">
        <v>118</v>
      </c>
      <c r="B38" s="160" t="s">
        <v>107</v>
      </c>
      <c r="C38" s="118" t="s">
        <v>51</v>
      </c>
      <c r="D38" s="193">
        <v>1.5</v>
      </c>
      <c r="E38" s="5" t="s">
        <v>32</v>
      </c>
      <c r="F38" s="45">
        <f>F39+F40+F41</f>
        <v>85000</v>
      </c>
      <c r="G38" s="45">
        <f>G39+G40+G41</f>
        <v>36500</v>
      </c>
      <c r="H38" s="45">
        <f>G38/F38*100</f>
        <v>42.94117647058823</v>
      </c>
      <c r="I38" s="33">
        <f>I39+I40+I41</f>
        <v>0</v>
      </c>
      <c r="J38" s="33">
        <f>J39+J40+J41</f>
        <v>0</v>
      </c>
      <c r="K38" s="33">
        <v>0</v>
      </c>
      <c r="L38" s="33">
        <f>L39+L40+L41</f>
        <v>0</v>
      </c>
      <c r="M38" s="33">
        <f>M39+M40+M41</f>
        <v>0</v>
      </c>
      <c r="N38" s="33">
        <v>0</v>
      </c>
      <c r="O38" s="33">
        <f>O39+O40+O41</f>
        <v>0</v>
      </c>
      <c r="P38" s="33">
        <f>P39+P40+P41</f>
        <v>0</v>
      </c>
      <c r="Q38" s="33">
        <v>0</v>
      </c>
      <c r="R38" s="33">
        <f>R39+R40+R41</f>
        <v>16500</v>
      </c>
      <c r="S38" s="33">
        <f>S39+S40+S41</f>
        <v>0</v>
      </c>
      <c r="T38" s="33">
        <v>0</v>
      </c>
      <c r="U38" s="33">
        <f>U39+U40+U41</f>
        <v>20000</v>
      </c>
      <c r="V38" s="33">
        <f>V39+V40+V41</f>
        <v>16500</v>
      </c>
      <c r="W38" s="33">
        <f>V38/U38*100</f>
        <v>82.5</v>
      </c>
      <c r="X38" s="33">
        <f>X39+X40+X41</f>
        <v>15000</v>
      </c>
      <c r="Y38" s="33">
        <f>Y39+Y40+Y41</f>
        <v>20000</v>
      </c>
      <c r="Z38" s="33">
        <f>Y38/X38*100</f>
        <v>133.33333333333331</v>
      </c>
      <c r="AA38" s="33">
        <f>AA39+AA40+AA41</f>
        <v>15000</v>
      </c>
      <c r="AB38" s="33">
        <f>AB39+AB40+AB41</f>
        <v>0</v>
      </c>
      <c r="AC38" s="37">
        <v>0</v>
      </c>
      <c r="AD38" s="33">
        <f>AD39+AD40+AD41</f>
        <v>10000</v>
      </c>
      <c r="AE38" s="33">
        <f>AE39+AE40+AE41</f>
        <v>0</v>
      </c>
      <c r="AF38" s="33">
        <v>0</v>
      </c>
      <c r="AG38" s="33">
        <f>AG39+AG40+AG41</f>
        <v>6000</v>
      </c>
      <c r="AH38" s="33">
        <f>AH39+AH40+AH41</f>
        <v>0</v>
      </c>
      <c r="AI38" s="33">
        <v>0</v>
      </c>
      <c r="AJ38" s="33">
        <f>AJ39+AJ40+AJ41</f>
        <v>2500</v>
      </c>
      <c r="AK38" s="33">
        <f>AK39+AK40+AK41</f>
        <v>0</v>
      </c>
      <c r="AL38" s="57">
        <v>0</v>
      </c>
      <c r="AM38" s="33">
        <f>AM39+AM40+AM41</f>
        <v>0</v>
      </c>
      <c r="AN38" s="33">
        <f>AN39+AN40+AN41</f>
        <v>0</v>
      </c>
      <c r="AO38" s="57">
        <v>0</v>
      </c>
      <c r="AP38" s="33">
        <f>AP39+AP40+AP41</f>
        <v>0</v>
      </c>
      <c r="AQ38" s="33">
        <f>AQ39+AQ40+AQ41</f>
        <v>0</v>
      </c>
      <c r="AR38" s="57">
        <v>0</v>
      </c>
      <c r="AS38" s="151" t="s">
        <v>133</v>
      </c>
      <c r="AT38" s="103"/>
    </row>
    <row r="39" spans="1:46" s="2" customFormat="1" ht="25.5">
      <c r="A39" s="198"/>
      <c r="B39" s="161"/>
      <c r="C39" s="119"/>
      <c r="D39" s="191"/>
      <c r="E39" s="4" t="s">
        <v>33</v>
      </c>
      <c r="F39" s="45">
        <f aca="true" t="shared" si="9" ref="F39:G41">I39+L39+O39+R39+U39+X39+AA39+AD39+AG39+AJ39+AM39+AP39</f>
        <v>0</v>
      </c>
      <c r="G39" s="45">
        <f t="shared" si="9"/>
        <v>0</v>
      </c>
      <c r="H39" s="45">
        <v>0</v>
      </c>
      <c r="I39" s="33"/>
      <c r="J39" s="33"/>
      <c r="K39" s="33"/>
      <c r="L39" s="7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7"/>
      <c r="AB39" s="37"/>
      <c r="AC39" s="37"/>
      <c r="AD39" s="33"/>
      <c r="AE39" s="33"/>
      <c r="AF39" s="33"/>
      <c r="AG39" s="33"/>
      <c r="AH39" s="33"/>
      <c r="AI39" s="33"/>
      <c r="AJ39" s="57"/>
      <c r="AK39" s="57"/>
      <c r="AL39" s="57"/>
      <c r="AM39" s="57"/>
      <c r="AN39" s="57"/>
      <c r="AO39" s="57"/>
      <c r="AP39" s="57"/>
      <c r="AQ39" s="57"/>
      <c r="AR39" s="57"/>
      <c r="AS39" s="152"/>
      <c r="AT39" s="104"/>
    </row>
    <row r="40" spans="1:46" s="2" customFormat="1" ht="54" customHeight="1">
      <c r="A40" s="198"/>
      <c r="B40" s="161"/>
      <c r="C40" s="119"/>
      <c r="D40" s="191"/>
      <c r="E40" s="4" t="s">
        <v>34</v>
      </c>
      <c r="F40" s="32">
        <f t="shared" si="9"/>
        <v>0</v>
      </c>
      <c r="G40" s="45">
        <f t="shared" si="9"/>
        <v>0</v>
      </c>
      <c r="H40" s="45">
        <v>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7"/>
      <c r="AB40" s="37"/>
      <c r="AC40" s="37"/>
      <c r="AD40" s="33">
        <v>0</v>
      </c>
      <c r="AE40" s="33"/>
      <c r="AF40" s="33"/>
      <c r="AG40" s="33">
        <v>0</v>
      </c>
      <c r="AH40" s="33">
        <v>0</v>
      </c>
      <c r="AI40" s="33">
        <v>0</v>
      </c>
      <c r="AJ40" s="57">
        <v>0</v>
      </c>
      <c r="AK40" s="57"/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153"/>
      <c r="AT40" s="105"/>
    </row>
    <row r="41" spans="1:46" s="2" customFormat="1" ht="30" customHeight="1">
      <c r="A41" s="199"/>
      <c r="B41" s="162"/>
      <c r="C41" s="120"/>
      <c r="D41" s="192"/>
      <c r="E41" s="4" t="s">
        <v>108</v>
      </c>
      <c r="F41" s="32">
        <f t="shared" si="9"/>
        <v>85000</v>
      </c>
      <c r="G41" s="45">
        <f t="shared" si="9"/>
        <v>36500</v>
      </c>
      <c r="H41" s="45">
        <f>G41/F41*100</f>
        <v>42.94117647058823</v>
      </c>
      <c r="I41" s="33"/>
      <c r="J41" s="33"/>
      <c r="K41" s="33"/>
      <c r="L41" s="33"/>
      <c r="M41" s="33"/>
      <c r="N41" s="33"/>
      <c r="O41" s="33"/>
      <c r="P41" s="33"/>
      <c r="Q41" s="33"/>
      <c r="R41" s="33">
        <v>16500</v>
      </c>
      <c r="S41" s="33"/>
      <c r="T41" s="33"/>
      <c r="U41" s="33">
        <v>20000</v>
      </c>
      <c r="V41" s="33">
        <v>16500</v>
      </c>
      <c r="W41" s="33">
        <f>V41/U41*100</f>
        <v>82.5</v>
      </c>
      <c r="X41" s="33">
        <v>15000</v>
      </c>
      <c r="Y41" s="33">
        <v>20000</v>
      </c>
      <c r="Z41" s="33">
        <f>Y41/X41*100</f>
        <v>133.33333333333331</v>
      </c>
      <c r="AA41" s="37">
        <v>15000</v>
      </c>
      <c r="AB41" s="37"/>
      <c r="AC41" s="37"/>
      <c r="AD41" s="33">
        <v>10000</v>
      </c>
      <c r="AE41" s="33"/>
      <c r="AF41" s="33"/>
      <c r="AG41" s="33">
        <v>6000</v>
      </c>
      <c r="AH41" s="33"/>
      <c r="AI41" s="33"/>
      <c r="AJ41" s="57">
        <v>2500</v>
      </c>
      <c r="AK41" s="57"/>
      <c r="AL41" s="57"/>
      <c r="AM41" s="57"/>
      <c r="AN41" s="57"/>
      <c r="AO41" s="57"/>
      <c r="AP41" s="57"/>
      <c r="AQ41" s="57"/>
      <c r="AR41" s="57"/>
      <c r="AS41" s="88"/>
      <c r="AT41" s="90"/>
    </row>
    <row r="42" spans="1:46" s="2" customFormat="1" ht="15.75">
      <c r="A42" s="114" t="s">
        <v>119</v>
      </c>
      <c r="B42" s="160" t="s">
        <v>94</v>
      </c>
      <c r="C42" s="118" t="s">
        <v>51</v>
      </c>
      <c r="D42" s="193">
        <v>1.5</v>
      </c>
      <c r="E42" s="5" t="s">
        <v>32</v>
      </c>
      <c r="F42" s="45">
        <f>F43+F44</f>
        <v>0</v>
      </c>
      <c r="G42" s="45">
        <f>G43+G44</f>
        <v>397.9</v>
      </c>
      <c r="H42" s="45"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7"/>
      <c r="AB42" s="37"/>
      <c r="AC42" s="37"/>
      <c r="AD42" s="33"/>
      <c r="AE42" s="33"/>
      <c r="AF42" s="33"/>
      <c r="AG42" s="33"/>
      <c r="AH42" s="33"/>
      <c r="AI42" s="33"/>
      <c r="AJ42" s="57"/>
      <c r="AK42" s="57"/>
      <c r="AL42" s="57"/>
      <c r="AM42" s="57"/>
      <c r="AN42" s="57"/>
      <c r="AO42" s="57"/>
      <c r="AP42" s="57"/>
      <c r="AQ42" s="57"/>
      <c r="AR42" s="57"/>
      <c r="AS42" s="151" t="s">
        <v>140</v>
      </c>
      <c r="AT42" s="90"/>
    </row>
    <row r="43" spans="1:46" s="2" customFormat="1" ht="25.5">
      <c r="A43" s="114"/>
      <c r="B43" s="161"/>
      <c r="C43" s="119"/>
      <c r="D43" s="191"/>
      <c r="E43" s="4" t="s">
        <v>33</v>
      </c>
      <c r="F43" s="45">
        <f>I43+L43+O43+R43+U43+X43+AA43+AD43+AG43+AJ43+AM43+AP43</f>
        <v>0</v>
      </c>
      <c r="G43" s="45">
        <f>J43+M43+P43+S43+V43+Y43+AB43+AE43+AH43+AK43+AN43+AQ43</f>
        <v>0</v>
      </c>
      <c r="H43" s="45">
        <v>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7"/>
      <c r="AB43" s="37"/>
      <c r="AC43" s="37"/>
      <c r="AD43" s="33"/>
      <c r="AE43" s="33"/>
      <c r="AF43" s="33"/>
      <c r="AG43" s="33"/>
      <c r="AH43" s="33"/>
      <c r="AI43" s="33"/>
      <c r="AJ43" s="57"/>
      <c r="AK43" s="57"/>
      <c r="AL43" s="57"/>
      <c r="AM43" s="57"/>
      <c r="AN43" s="57"/>
      <c r="AO43" s="57"/>
      <c r="AP43" s="57"/>
      <c r="AQ43" s="57"/>
      <c r="AR43" s="57"/>
      <c r="AS43" s="152"/>
      <c r="AT43" s="90"/>
    </row>
    <row r="44" spans="1:46" s="2" customFormat="1" ht="63.75">
      <c r="A44" s="114"/>
      <c r="B44" s="162"/>
      <c r="C44" s="120"/>
      <c r="D44" s="192"/>
      <c r="E44" s="4" t="s">
        <v>139</v>
      </c>
      <c r="F44" s="32">
        <f>I44+L44+O44+R44+U44+X44+AA44+AD44+AG44+AJ44+AM44+AP44</f>
        <v>0</v>
      </c>
      <c r="G44" s="45">
        <f>J44+M44+P44+S44+V44+Y44+AB44+AE44+AH44+AK44+AN44+AQ44</f>
        <v>397.9</v>
      </c>
      <c r="H44" s="45">
        <v>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>
        <v>397.9</v>
      </c>
      <c r="T44" s="33"/>
      <c r="U44" s="33"/>
      <c r="V44" s="33"/>
      <c r="W44" s="33"/>
      <c r="X44" s="33"/>
      <c r="Y44" s="33"/>
      <c r="Z44" s="33"/>
      <c r="AA44" s="37"/>
      <c r="AB44" s="37"/>
      <c r="AC44" s="37"/>
      <c r="AD44" s="33"/>
      <c r="AE44" s="33"/>
      <c r="AF44" s="33"/>
      <c r="AG44" s="33"/>
      <c r="AH44" s="33"/>
      <c r="AI44" s="33"/>
      <c r="AJ44" s="57"/>
      <c r="AK44" s="57"/>
      <c r="AL44" s="57"/>
      <c r="AM44" s="57"/>
      <c r="AN44" s="57"/>
      <c r="AO44" s="57"/>
      <c r="AP44" s="57">
        <v>0</v>
      </c>
      <c r="AQ44" s="57"/>
      <c r="AR44" s="57"/>
      <c r="AS44" s="153"/>
      <c r="AT44" s="90"/>
    </row>
    <row r="45" spans="1:46" s="2" customFormat="1" ht="21.75" customHeight="1">
      <c r="A45" s="91">
        <v>2</v>
      </c>
      <c r="B45" s="29" t="s">
        <v>92</v>
      </c>
      <c r="C45" s="154" t="s">
        <v>87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6"/>
      <c r="AT45" s="25"/>
    </row>
    <row r="46" spans="1:46" s="2" customFormat="1" ht="21.75" customHeight="1">
      <c r="A46" s="91" t="s">
        <v>79</v>
      </c>
      <c r="B46" s="29" t="s">
        <v>93</v>
      </c>
      <c r="C46" s="157" t="s">
        <v>88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9"/>
      <c r="AT46" s="25"/>
    </row>
    <row r="47" spans="1:48" s="2" customFormat="1" ht="31.5">
      <c r="A47" s="91" t="s">
        <v>80</v>
      </c>
      <c r="B47" s="8" t="s">
        <v>59</v>
      </c>
      <c r="C47" s="86"/>
      <c r="D47" s="87"/>
      <c r="E47" s="4"/>
      <c r="F47" s="23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58"/>
      <c r="AK47" s="58"/>
      <c r="AL47" s="58"/>
      <c r="AM47" s="58"/>
      <c r="AN47" s="58"/>
      <c r="AO47" s="58"/>
      <c r="AP47" s="58"/>
      <c r="AQ47" s="58"/>
      <c r="AR47" s="58"/>
      <c r="AS47" s="89"/>
      <c r="AT47" s="25"/>
      <c r="AU47" s="9"/>
      <c r="AV47" s="9"/>
    </row>
    <row r="48" spans="1:48" s="2" customFormat="1" ht="23.25" customHeight="1">
      <c r="A48" s="130" t="s">
        <v>81</v>
      </c>
      <c r="B48" s="131" t="s">
        <v>65</v>
      </c>
      <c r="C48" s="118" t="s">
        <v>60</v>
      </c>
      <c r="D48" s="193" t="s">
        <v>127</v>
      </c>
      <c r="E48" s="134" t="s">
        <v>39</v>
      </c>
      <c r="F48" s="127">
        <v>0</v>
      </c>
      <c r="G48" s="127">
        <v>0</v>
      </c>
      <c r="H48" s="127">
        <v>0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40" t="s">
        <v>135</v>
      </c>
      <c r="AT48" s="143"/>
      <c r="AU48" s="144"/>
      <c r="AV48" s="9"/>
    </row>
    <row r="49" spans="1:48" s="2" customFormat="1" ht="23.25" customHeight="1">
      <c r="A49" s="130"/>
      <c r="B49" s="132"/>
      <c r="C49" s="119"/>
      <c r="D49" s="191"/>
      <c r="E49" s="135"/>
      <c r="F49" s="128"/>
      <c r="G49" s="128"/>
      <c r="H49" s="12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41"/>
      <c r="AT49" s="143"/>
      <c r="AU49" s="144"/>
      <c r="AV49" s="9"/>
    </row>
    <row r="50" spans="1:48" s="2" customFormat="1" ht="66" customHeight="1">
      <c r="A50" s="130"/>
      <c r="B50" s="133"/>
      <c r="C50" s="120"/>
      <c r="D50" s="192"/>
      <c r="E50" s="136"/>
      <c r="F50" s="129"/>
      <c r="G50" s="129"/>
      <c r="H50" s="12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2"/>
      <c r="AT50" s="143"/>
      <c r="AU50" s="144"/>
      <c r="AV50" s="9"/>
    </row>
    <row r="51" spans="1:48" s="2" customFormat="1" ht="37.5" customHeight="1">
      <c r="A51" s="130" t="s">
        <v>82</v>
      </c>
      <c r="B51" s="131" t="s">
        <v>66</v>
      </c>
      <c r="C51" s="118" t="s">
        <v>125</v>
      </c>
      <c r="D51" s="193">
        <v>2</v>
      </c>
      <c r="E51" s="134" t="s">
        <v>39</v>
      </c>
      <c r="F51" s="127">
        <v>0</v>
      </c>
      <c r="G51" s="127">
        <v>0</v>
      </c>
      <c r="H51" s="127">
        <v>0</v>
      </c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06"/>
      <c r="AK51" s="106"/>
      <c r="AL51" s="106"/>
      <c r="AM51" s="106"/>
      <c r="AN51" s="106"/>
      <c r="AO51" s="106"/>
      <c r="AP51" s="106"/>
      <c r="AQ51" s="106"/>
      <c r="AR51" s="106"/>
      <c r="AS51" s="109" t="s">
        <v>136</v>
      </c>
      <c r="AT51" s="112"/>
      <c r="AU51" s="113"/>
      <c r="AV51" s="9"/>
    </row>
    <row r="52" spans="1:48" s="2" customFormat="1" ht="37.5" customHeight="1">
      <c r="A52" s="130"/>
      <c r="B52" s="132"/>
      <c r="C52" s="119"/>
      <c r="D52" s="191"/>
      <c r="E52" s="135"/>
      <c r="F52" s="128"/>
      <c r="G52" s="128"/>
      <c r="H52" s="128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07"/>
      <c r="AK52" s="107"/>
      <c r="AL52" s="107"/>
      <c r="AM52" s="107"/>
      <c r="AN52" s="107"/>
      <c r="AO52" s="107"/>
      <c r="AP52" s="107"/>
      <c r="AQ52" s="107"/>
      <c r="AR52" s="107"/>
      <c r="AS52" s="110"/>
      <c r="AT52" s="112"/>
      <c r="AU52" s="113"/>
      <c r="AV52" s="9"/>
    </row>
    <row r="53" spans="1:48" s="2" customFormat="1" ht="37.5" customHeight="1">
      <c r="A53" s="130"/>
      <c r="B53" s="133"/>
      <c r="C53" s="120"/>
      <c r="D53" s="192"/>
      <c r="E53" s="136"/>
      <c r="F53" s="129"/>
      <c r="G53" s="129"/>
      <c r="H53" s="129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08"/>
      <c r="AK53" s="108"/>
      <c r="AL53" s="108"/>
      <c r="AM53" s="108"/>
      <c r="AN53" s="108"/>
      <c r="AO53" s="108"/>
      <c r="AP53" s="108"/>
      <c r="AQ53" s="108"/>
      <c r="AR53" s="108"/>
      <c r="AS53" s="111"/>
      <c r="AT53" s="112"/>
      <c r="AU53" s="113"/>
      <c r="AV53" s="9"/>
    </row>
    <row r="54" spans="1:48" s="2" customFormat="1" ht="25.5" customHeight="1">
      <c r="A54" s="130" t="s">
        <v>83</v>
      </c>
      <c r="B54" s="131" t="s">
        <v>67</v>
      </c>
      <c r="C54" s="118" t="s">
        <v>62</v>
      </c>
      <c r="D54" s="193" t="s">
        <v>127</v>
      </c>
      <c r="E54" s="134" t="s">
        <v>39</v>
      </c>
      <c r="F54" s="127">
        <v>0</v>
      </c>
      <c r="G54" s="127">
        <v>0</v>
      </c>
      <c r="H54" s="127">
        <v>0</v>
      </c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06"/>
      <c r="AK54" s="106"/>
      <c r="AL54" s="106"/>
      <c r="AM54" s="106"/>
      <c r="AN54" s="106"/>
      <c r="AO54" s="106"/>
      <c r="AP54" s="106"/>
      <c r="AQ54" s="106"/>
      <c r="AR54" s="106"/>
      <c r="AS54" s="109" t="s">
        <v>134</v>
      </c>
      <c r="AT54" s="112"/>
      <c r="AU54" s="113"/>
      <c r="AV54" s="9"/>
    </row>
    <row r="55" spans="1:48" s="2" customFormat="1" ht="25.5" customHeight="1">
      <c r="A55" s="130"/>
      <c r="B55" s="132"/>
      <c r="C55" s="119"/>
      <c r="D55" s="191"/>
      <c r="E55" s="135"/>
      <c r="F55" s="128"/>
      <c r="G55" s="128"/>
      <c r="H55" s="128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07"/>
      <c r="AK55" s="107"/>
      <c r="AL55" s="107"/>
      <c r="AM55" s="107"/>
      <c r="AN55" s="107"/>
      <c r="AO55" s="107"/>
      <c r="AP55" s="107"/>
      <c r="AQ55" s="107"/>
      <c r="AR55" s="107"/>
      <c r="AS55" s="110"/>
      <c r="AT55" s="112"/>
      <c r="AU55" s="113"/>
      <c r="AV55" s="9"/>
    </row>
    <row r="56" spans="1:48" s="2" customFormat="1" ht="24.75" customHeight="1">
      <c r="A56" s="130"/>
      <c r="B56" s="133"/>
      <c r="C56" s="120"/>
      <c r="D56" s="192"/>
      <c r="E56" s="136"/>
      <c r="F56" s="129"/>
      <c r="G56" s="129"/>
      <c r="H56" s="129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08"/>
      <c r="AK56" s="108"/>
      <c r="AL56" s="108"/>
      <c r="AM56" s="108"/>
      <c r="AN56" s="108"/>
      <c r="AO56" s="108"/>
      <c r="AP56" s="108"/>
      <c r="AQ56" s="108"/>
      <c r="AR56" s="108"/>
      <c r="AS56" s="111"/>
      <c r="AT56" s="112"/>
      <c r="AU56" s="113"/>
      <c r="AV56" s="9"/>
    </row>
    <row r="57" spans="1:48" s="2" customFormat="1" ht="15.75" customHeight="1">
      <c r="A57" s="130" t="s">
        <v>84</v>
      </c>
      <c r="B57" s="131" t="s">
        <v>68</v>
      </c>
      <c r="C57" s="118" t="s">
        <v>125</v>
      </c>
      <c r="D57" s="193" t="s">
        <v>127</v>
      </c>
      <c r="E57" s="134" t="s">
        <v>39</v>
      </c>
      <c r="F57" s="127">
        <v>0</v>
      </c>
      <c r="G57" s="127">
        <v>0</v>
      </c>
      <c r="H57" s="127">
        <v>0</v>
      </c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06"/>
      <c r="AK57" s="106"/>
      <c r="AL57" s="106"/>
      <c r="AM57" s="106"/>
      <c r="AN57" s="106"/>
      <c r="AO57" s="106"/>
      <c r="AP57" s="106"/>
      <c r="AQ57" s="106"/>
      <c r="AR57" s="106"/>
      <c r="AS57" s="109" t="s">
        <v>120</v>
      </c>
      <c r="AT57" s="112"/>
      <c r="AU57" s="113"/>
      <c r="AV57" s="9"/>
    </row>
    <row r="58" spans="1:48" s="2" customFormat="1" ht="15" customHeight="1">
      <c r="A58" s="130"/>
      <c r="B58" s="132"/>
      <c r="C58" s="119"/>
      <c r="D58" s="191"/>
      <c r="E58" s="135"/>
      <c r="F58" s="128"/>
      <c r="G58" s="128"/>
      <c r="H58" s="128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07"/>
      <c r="AK58" s="107"/>
      <c r="AL58" s="107"/>
      <c r="AM58" s="107"/>
      <c r="AN58" s="107"/>
      <c r="AO58" s="107"/>
      <c r="AP58" s="107"/>
      <c r="AQ58" s="107"/>
      <c r="AR58" s="107"/>
      <c r="AS58" s="110"/>
      <c r="AT58" s="112"/>
      <c r="AU58" s="113"/>
      <c r="AV58" s="9"/>
    </row>
    <row r="59" spans="1:48" s="2" customFormat="1" ht="75" customHeight="1">
      <c r="A59" s="130"/>
      <c r="B59" s="133"/>
      <c r="C59" s="120"/>
      <c r="D59" s="192"/>
      <c r="E59" s="136"/>
      <c r="F59" s="129"/>
      <c r="G59" s="129"/>
      <c r="H59" s="129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08"/>
      <c r="AK59" s="108"/>
      <c r="AL59" s="108"/>
      <c r="AM59" s="108"/>
      <c r="AN59" s="108"/>
      <c r="AO59" s="108"/>
      <c r="AP59" s="108"/>
      <c r="AQ59" s="108"/>
      <c r="AR59" s="108"/>
      <c r="AS59" s="111"/>
      <c r="AT59" s="112"/>
      <c r="AU59" s="113"/>
      <c r="AV59" s="9"/>
    </row>
    <row r="60" spans="1:48" s="2" customFormat="1" ht="15.75" customHeight="1">
      <c r="A60" s="130" t="s">
        <v>85</v>
      </c>
      <c r="B60" s="131" t="s">
        <v>124</v>
      </c>
      <c r="C60" s="118" t="s">
        <v>126</v>
      </c>
      <c r="D60" s="193" t="s">
        <v>127</v>
      </c>
      <c r="E60" s="134" t="s">
        <v>39</v>
      </c>
      <c r="F60" s="127">
        <v>0</v>
      </c>
      <c r="G60" s="127">
        <v>0</v>
      </c>
      <c r="H60" s="127">
        <v>0</v>
      </c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06"/>
      <c r="AK60" s="106"/>
      <c r="AL60" s="106"/>
      <c r="AM60" s="106"/>
      <c r="AN60" s="106"/>
      <c r="AO60" s="106"/>
      <c r="AP60" s="106"/>
      <c r="AQ60" s="106"/>
      <c r="AR60" s="106"/>
      <c r="AS60" s="109" t="s">
        <v>123</v>
      </c>
      <c r="AT60" s="112"/>
      <c r="AU60" s="113"/>
      <c r="AV60" s="9"/>
    </row>
    <row r="61" spans="1:48" s="2" customFormat="1" ht="15" customHeight="1">
      <c r="A61" s="130"/>
      <c r="B61" s="132"/>
      <c r="C61" s="119"/>
      <c r="D61" s="191"/>
      <c r="E61" s="135"/>
      <c r="F61" s="128"/>
      <c r="G61" s="128"/>
      <c r="H61" s="128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07"/>
      <c r="AK61" s="107"/>
      <c r="AL61" s="107"/>
      <c r="AM61" s="107"/>
      <c r="AN61" s="107"/>
      <c r="AO61" s="107"/>
      <c r="AP61" s="107"/>
      <c r="AQ61" s="107"/>
      <c r="AR61" s="107"/>
      <c r="AS61" s="110"/>
      <c r="AT61" s="112"/>
      <c r="AU61" s="113"/>
      <c r="AV61" s="9"/>
    </row>
    <row r="62" spans="1:48" s="2" customFormat="1" ht="180.75" customHeight="1">
      <c r="A62" s="130"/>
      <c r="B62" s="133"/>
      <c r="C62" s="120"/>
      <c r="D62" s="192"/>
      <c r="E62" s="136"/>
      <c r="F62" s="129"/>
      <c r="G62" s="129"/>
      <c r="H62" s="129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08"/>
      <c r="AK62" s="108"/>
      <c r="AL62" s="108"/>
      <c r="AM62" s="108"/>
      <c r="AN62" s="108"/>
      <c r="AO62" s="108"/>
      <c r="AP62" s="108"/>
      <c r="AQ62" s="108"/>
      <c r="AR62" s="108"/>
      <c r="AS62" s="111"/>
      <c r="AT62" s="112"/>
      <c r="AU62" s="113"/>
      <c r="AV62" s="9"/>
    </row>
    <row r="63" spans="1:46" s="2" customFormat="1" ht="19.5" customHeight="1">
      <c r="A63" s="130"/>
      <c r="B63" s="186" t="s">
        <v>35</v>
      </c>
      <c r="C63" s="187"/>
      <c r="D63" s="188"/>
      <c r="E63" s="5" t="s">
        <v>32</v>
      </c>
      <c r="F63" s="32">
        <f>F64+F65+F67</f>
        <v>206148.86</v>
      </c>
      <c r="G63" s="32">
        <f>G64+G65+G67+G68</f>
        <v>96055.65999999999</v>
      </c>
      <c r="H63" s="45">
        <f>G63/F63*100</f>
        <v>46.59529041295693</v>
      </c>
      <c r="I63" s="57">
        <f>I64+I65+I66</f>
        <v>3764.13</v>
      </c>
      <c r="J63" s="57">
        <f>J64+J65+J66</f>
        <v>3764.13</v>
      </c>
      <c r="K63" s="33">
        <f>J63/I63*100</f>
        <v>100</v>
      </c>
      <c r="L63" s="57">
        <f>L64+L65+L66</f>
        <v>10445.47</v>
      </c>
      <c r="M63" s="57">
        <f>M64+M65+M66</f>
        <v>9352.1</v>
      </c>
      <c r="N63" s="33">
        <f>M63/L63*100</f>
        <v>89.53259164020385</v>
      </c>
      <c r="O63" s="57">
        <f>O64+O65+O66</f>
        <v>10289.25</v>
      </c>
      <c r="P63" s="57">
        <f>P64+P65+P66</f>
        <v>8978.93</v>
      </c>
      <c r="Q63" s="33">
        <f>P63/O63*100</f>
        <v>87.2651553806157</v>
      </c>
      <c r="R63" s="57">
        <f>R64+R65+R66</f>
        <v>27369.1</v>
      </c>
      <c r="S63" s="57">
        <f>S64+S65+S66+S68</f>
        <v>11276.2</v>
      </c>
      <c r="T63" s="33">
        <f>S63/R63*100</f>
        <v>41.20047791122105</v>
      </c>
      <c r="U63" s="57">
        <f>U64+U65+U66</f>
        <v>33844.270000000004</v>
      </c>
      <c r="V63" s="57">
        <f>V64+V65+V66</f>
        <v>29875.7</v>
      </c>
      <c r="W63" s="33">
        <f>V63/U63*100</f>
        <v>88.27402688845113</v>
      </c>
      <c r="X63" s="57">
        <f>X64+X65+X66</f>
        <v>26493.16</v>
      </c>
      <c r="Y63" s="57">
        <f>Y64+Y65+Y66</f>
        <v>32808.7</v>
      </c>
      <c r="Z63" s="33">
        <f>Y63/X63*100</f>
        <v>123.83837941566804</v>
      </c>
      <c r="AA63" s="57">
        <f>AA64+AA65+AA66</f>
        <v>28890.1</v>
      </c>
      <c r="AB63" s="57">
        <f>AB64+AB65+AB66</f>
        <v>0</v>
      </c>
      <c r="AC63" s="33">
        <f>AB63/AA63*100</f>
        <v>0</v>
      </c>
      <c r="AD63" s="57">
        <f>AD64+AD65+AD66</f>
        <v>17546</v>
      </c>
      <c r="AE63" s="57">
        <f>AE64+AE65+AE66</f>
        <v>0</v>
      </c>
      <c r="AF63" s="33">
        <f>AE63/AD63*100</f>
        <v>0</v>
      </c>
      <c r="AG63" s="57">
        <f>AG64+AG65+AG66</f>
        <v>13804.400000000001</v>
      </c>
      <c r="AH63" s="57">
        <f>AH64+AH65+AH66</f>
        <v>0</v>
      </c>
      <c r="AI63" s="33">
        <f>AH63/AG63*100</f>
        <v>0</v>
      </c>
      <c r="AJ63" s="57">
        <f>AJ64+AJ65+AJ66</f>
        <v>12587.53</v>
      </c>
      <c r="AK63" s="57">
        <f>AK64+AK65+AK66</f>
        <v>0</v>
      </c>
      <c r="AL63" s="33">
        <f>AK63/AJ63*100</f>
        <v>0</v>
      </c>
      <c r="AM63" s="57">
        <f>AM64+AM65+AM66</f>
        <v>8863.84</v>
      </c>
      <c r="AN63" s="57">
        <f>AN64+AN65+AN66</f>
        <v>0</v>
      </c>
      <c r="AO63" s="33">
        <f>AN63/AM63*100</f>
        <v>0</v>
      </c>
      <c r="AP63" s="57">
        <f>AP64+AP65+AP66</f>
        <v>12251.609999999999</v>
      </c>
      <c r="AQ63" s="57">
        <f>AQ64+AQ65+AQ66</f>
        <v>0</v>
      </c>
      <c r="AR63" s="33">
        <f>AQ63/AP63*100</f>
        <v>0</v>
      </c>
      <c r="AS63" s="189"/>
      <c r="AT63" s="189"/>
    </row>
    <row r="64" spans="1:46" s="2" customFormat="1" ht="25.5">
      <c r="A64" s="130"/>
      <c r="B64" s="186"/>
      <c r="C64" s="187"/>
      <c r="D64" s="188"/>
      <c r="E64" s="4" t="s">
        <v>33</v>
      </c>
      <c r="F64" s="32">
        <f aca="true" t="shared" si="10" ref="F64:G67">I64+L64+O64+R64+U64+X64+AA64+AD64+AG64+AJ64+AM64+AP64</f>
        <v>20872.159999999996</v>
      </c>
      <c r="G64" s="32">
        <f t="shared" si="10"/>
        <v>5971.2</v>
      </c>
      <c r="H64" s="45">
        <f>G64/F64*100</f>
        <v>28.608443016918233</v>
      </c>
      <c r="I64" s="33">
        <f>I17+I20+I26+I29+I39</f>
        <v>0</v>
      </c>
      <c r="J64" s="33">
        <f>J17+J20+J26+J29+J39</f>
        <v>0</v>
      </c>
      <c r="K64" s="33">
        <v>0</v>
      </c>
      <c r="L64" s="33">
        <f>L17+L20+L26+L29+L39</f>
        <v>1642.85</v>
      </c>
      <c r="M64" s="33">
        <f>M17+M20+M26+M29+M39</f>
        <v>310</v>
      </c>
      <c r="N64" s="33">
        <f>M64/L64*100</f>
        <v>18.869647259335913</v>
      </c>
      <c r="O64" s="33">
        <f>O17+O20+O26+O29+O39</f>
        <v>1642.85</v>
      </c>
      <c r="P64" s="33">
        <f>P17+P20+P26+P29+P39</f>
        <v>546.6</v>
      </c>
      <c r="Q64" s="33">
        <f>P64/O64*100</f>
        <v>33.27144900630003</v>
      </c>
      <c r="R64" s="33">
        <f>R17+R20+R26+R29+R39</f>
        <v>1218.5</v>
      </c>
      <c r="S64" s="33">
        <f>S17+S20+S26+S29+S39</f>
        <v>1473.1</v>
      </c>
      <c r="T64" s="33">
        <f>S64/R64*100</f>
        <v>120.89454247025031</v>
      </c>
      <c r="U64" s="33">
        <f>U17+U20+U26+U29+U39</f>
        <v>2163.8</v>
      </c>
      <c r="V64" s="33">
        <f>V17+V20+V26+V29+V39</f>
        <v>1499.7</v>
      </c>
      <c r="W64" s="33">
        <f>V64/U64*100</f>
        <v>69.30862371753396</v>
      </c>
      <c r="X64" s="33">
        <f>X17+X20+X26+X29+X39</f>
        <v>849.9599999999999</v>
      </c>
      <c r="Y64" s="33">
        <f>Y17+Y20+Y26+Y29+Y39</f>
        <v>2141.8</v>
      </c>
      <c r="Z64" s="33">
        <f>Y64/X64*100</f>
        <v>251.9883288625348</v>
      </c>
      <c r="AA64" s="33">
        <f>AA17+AA20+AA26+AA29+AA39</f>
        <v>5225</v>
      </c>
      <c r="AB64" s="33">
        <f>AB17+AB20+AB26+AB29+AB39</f>
        <v>0</v>
      </c>
      <c r="AC64" s="33">
        <f>AB64/AA64*100</f>
        <v>0</v>
      </c>
      <c r="AD64" s="33">
        <f>AD17+AD20+AD26+AD29+AD39</f>
        <v>1434.7</v>
      </c>
      <c r="AE64" s="33">
        <f>AE17+AE20+AE26+AE29+AE39</f>
        <v>0</v>
      </c>
      <c r="AF64" s="33">
        <f>AE64/AD64*100</f>
        <v>0</v>
      </c>
      <c r="AG64" s="33">
        <f>AG17+AG20+AG26+AG29+AG39</f>
        <v>1691.8</v>
      </c>
      <c r="AH64" s="33">
        <f>AH17+AH20+AH26+AH29+AH39</f>
        <v>0</v>
      </c>
      <c r="AI64" s="33">
        <f>AH64/AG64*100</f>
        <v>0</v>
      </c>
      <c r="AJ64" s="57">
        <f>AJ17+AJ20+AJ26+AJ29+AJ39</f>
        <v>1402.5</v>
      </c>
      <c r="AK64" s="57">
        <f>AK17+AK20+AK26+AK29+AK39</f>
        <v>0</v>
      </c>
      <c r="AL64" s="57">
        <f>AK64/AJ64*100</f>
        <v>0</v>
      </c>
      <c r="AM64" s="57">
        <f>AM17+AM20+AM26+AM29+AM39</f>
        <v>1360.6</v>
      </c>
      <c r="AN64" s="57">
        <f>AN17+AN20+AN26+AN29+AN39</f>
        <v>0</v>
      </c>
      <c r="AO64" s="57">
        <f>AN64/AM64*100</f>
        <v>0</v>
      </c>
      <c r="AP64" s="57">
        <f>AP17+AP20+AP26+AP29+AP39</f>
        <v>2239.6</v>
      </c>
      <c r="AQ64" s="57">
        <f>AQ17+AQ20+AQ26+AQ29+AQ39</f>
        <v>0</v>
      </c>
      <c r="AR64" s="57">
        <f>AQ64/AP64*100</f>
        <v>0</v>
      </c>
      <c r="AS64" s="189"/>
      <c r="AT64" s="189"/>
    </row>
    <row r="65" spans="1:46" s="2" customFormat="1" ht="38.25">
      <c r="A65" s="130"/>
      <c r="B65" s="186"/>
      <c r="C65" s="187"/>
      <c r="D65" s="188"/>
      <c r="E65" s="4" t="s">
        <v>34</v>
      </c>
      <c r="F65" s="32">
        <f>I65+L65+O65+R65+U65+X65+AA65+AD65+AG65+AJ65+AM65+AP65</f>
        <v>100276.7</v>
      </c>
      <c r="G65" s="45">
        <f>J65+M65+P65+S65+V65+Y65+AB65+AE65+AH65+AK65+AN65+AQ65-0.1</f>
        <v>53186.56</v>
      </c>
      <c r="H65" s="45">
        <f>G65/F65*100</f>
        <v>53.039798876508705</v>
      </c>
      <c r="I65" s="33">
        <f>I18+I21+I27+I30+I40</f>
        <v>3764.13</v>
      </c>
      <c r="J65" s="33">
        <f>J18+J21+J27+J30+J40</f>
        <v>3764.13</v>
      </c>
      <c r="K65" s="33">
        <f>J65/I65*100</f>
        <v>100</v>
      </c>
      <c r="L65" s="33">
        <f>L18+L21+L27+L30+L40</f>
        <v>8802.619999999999</v>
      </c>
      <c r="M65" s="33">
        <f>M18+M21+M27+M30+M40</f>
        <v>9042.1</v>
      </c>
      <c r="N65" s="33">
        <f>M65/L65*100</f>
        <v>102.72055365334414</v>
      </c>
      <c r="O65" s="33">
        <f>O18+O21+O27+O30+O40</f>
        <v>8646.4</v>
      </c>
      <c r="P65" s="33">
        <f>P18+P21+P27+P30+P40</f>
        <v>8432.33</v>
      </c>
      <c r="Q65" s="33">
        <f>P65/O65*100</f>
        <v>97.52417190969652</v>
      </c>
      <c r="R65" s="33">
        <f>R18+R21+R27+R30+R40</f>
        <v>9650.599999999999</v>
      </c>
      <c r="S65" s="33">
        <f>S18+S21+S27+S30+S40</f>
        <v>9405.2</v>
      </c>
      <c r="T65" s="33">
        <f>S65/R65*100</f>
        <v>97.45715292313434</v>
      </c>
      <c r="U65" s="33">
        <f>U18+U21+U27+U30+U40</f>
        <v>11680.470000000001</v>
      </c>
      <c r="V65" s="33">
        <f>V18+V21+V27+V30+V40</f>
        <v>11876</v>
      </c>
      <c r="W65" s="33">
        <f>V65/U65*100</f>
        <v>101.67399085824455</v>
      </c>
      <c r="X65" s="33">
        <f>X18+X21+X27+X30+X40</f>
        <v>10643.2</v>
      </c>
      <c r="Y65" s="33">
        <f>Y18+Y21+Y27+Y30+Y40</f>
        <v>10666.900000000001</v>
      </c>
      <c r="Z65" s="33">
        <f>Y65/X65*100</f>
        <v>100.22267739025858</v>
      </c>
      <c r="AA65" s="33">
        <f>AA18+AA21+AA27+AA30+AA40</f>
        <v>8665.1</v>
      </c>
      <c r="AB65" s="33">
        <f>AB18+AB21+AB27+AB30+AB40</f>
        <v>0</v>
      </c>
      <c r="AC65" s="33">
        <f>AB65/AA65*100</f>
        <v>0</v>
      </c>
      <c r="AD65" s="33">
        <f>AD18+AD21+AD27+AD30+AD40</f>
        <v>6111.3</v>
      </c>
      <c r="AE65" s="33">
        <f>AE18+AE21+AE27+AE30+AE40</f>
        <v>0</v>
      </c>
      <c r="AF65" s="33">
        <f>AE65/AD65*100</f>
        <v>0</v>
      </c>
      <c r="AG65" s="33">
        <f>AG18+AG21+AG27+AG30+AG40</f>
        <v>6112.6</v>
      </c>
      <c r="AH65" s="33">
        <f>AH18+AH21+AH27+AH30+AH40</f>
        <v>0</v>
      </c>
      <c r="AI65" s="33">
        <f>AH65/AG65*100</f>
        <v>0</v>
      </c>
      <c r="AJ65" s="57">
        <f>AJ18+AJ21+AJ27+AJ30+AJ40</f>
        <v>8685.03</v>
      </c>
      <c r="AK65" s="57">
        <f>AK18+AK21+AK27+AK30+AK40</f>
        <v>0</v>
      </c>
      <c r="AL65" s="57">
        <f>AK65/AJ65*100</f>
        <v>0</v>
      </c>
      <c r="AM65" s="57">
        <f>AM18+AM21+AM27+AM30+AM40</f>
        <v>7503.24</v>
      </c>
      <c r="AN65" s="57">
        <f>AN18+AN21+AN27+AN30+AN40</f>
        <v>0</v>
      </c>
      <c r="AO65" s="57">
        <f>AN65/AM65*100</f>
        <v>0</v>
      </c>
      <c r="AP65" s="57">
        <f>AP18+AP21+AP27+AP30+AP40+AP44</f>
        <v>10012.009999999998</v>
      </c>
      <c r="AQ65" s="57">
        <f>AQ18+AQ21+AQ27+AQ30+AQ40</f>
        <v>0</v>
      </c>
      <c r="AR65" s="57">
        <f>AQ65/AP65*100</f>
        <v>0</v>
      </c>
      <c r="AS65" s="189"/>
      <c r="AT65" s="189"/>
    </row>
    <row r="66" spans="1:46" s="2" customFormat="1" ht="33.75" customHeight="1" hidden="1">
      <c r="A66" s="130"/>
      <c r="B66" s="186"/>
      <c r="C66" s="187"/>
      <c r="D66" s="188"/>
      <c r="E66" s="4" t="s">
        <v>108</v>
      </c>
      <c r="F66" s="32">
        <f t="shared" si="10"/>
        <v>85000</v>
      </c>
      <c r="G66" s="32">
        <f t="shared" si="10"/>
        <v>36500</v>
      </c>
      <c r="H66" s="45">
        <v>0</v>
      </c>
      <c r="I66" s="33">
        <f>I41</f>
        <v>0</v>
      </c>
      <c r="J66" s="33">
        <f aca="true" t="shared" si="11" ref="J66:AR66">J41</f>
        <v>0</v>
      </c>
      <c r="K66" s="33">
        <f t="shared" si="11"/>
        <v>0</v>
      </c>
      <c r="L66" s="33">
        <f t="shared" si="11"/>
        <v>0</v>
      </c>
      <c r="M66" s="33">
        <f t="shared" si="11"/>
        <v>0</v>
      </c>
      <c r="N66" s="33">
        <f t="shared" si="11"/>
        <v>0</v>
      </c>
      <c r="O66" s="33">
        <f t="shared" si="11"/>
        <v>0</v>
      </c>
      <c r="P66" s="33">
        <f t="shared" si="11"/>
        <v>0</v>
      </c>
      <c r="Q66" s="33">
        <f t="shared" si="11"/>
        <v>0</v>
      </c>
      <c r="R66" s="33">
        <f t="shared" si="11"/>
        <v>16500</v>
      </c>
      <c r="S66" s="33">
        <f t="shared" si="11"/>
        <v>0</v>
      </c>
      <c r="T66" s="33">
        <f t="shared" si="11"/>
        <v>0</v>
      </c>
      <c r="U66" s="33">
        <f t="shared" si="11"/>
        <v>20000</v>
      </c>
      <c r="V66" s="33">
        <f t="shared" si="11"/>
        <v>16500</v>
      </c>
      <c r="W66" s="33">
        <f t="shared" si="11"/>
        <v>82.5</v>
      </c>
      <c r="X66" s="33">
        <f t="shared" si="11"/>
        <v>15000</v>
      </c>
      <c r="Y66" s="33">
        <f t="shared" si="11"/>
        <v>20000</v>
      </c>
      <c r="Z66" s="33">
        <f t="shared" si="11"/>
        <v>133.33333333333331</v>
      </c>
      <c r="AA66" s="33">
        <f t="shared" si="11"/>
        <v>15000</v>
      </c>
      <c r="AB66" s="33">
        <f t="shared" si="11"/>
        <v>0</v>
      </c>
      <c r="AC66" s="33">
        <f t="shared" si="11"/>
        <v>0</v>
      </c>
      <c r="AD66" s="33">
        <f t="shared" si="11"/>
        <v>10000</v>
      </c>
      <c r="AE66" s="33">
        <f t="shared" si="11"/>
        <v>0</v>
      </c>
      <c r="AF66" s="33">
        <f t="shared" si="11"/>
        <v>0</v>
      </c>
      <c r="AG66" s="33">
        <f t="shared" si="11"/>
        <v>6000</v>
      </c>
      <c r="AH66" s="33">
        <f t="shared" si="11"/>
        <v>0</v>
      </c>
      <c r="AI66" s="33">
        <f t="shared" si="11"/>
        <v>0</v>
      </c>
      <c r="AJ66" s="33">
        <f t="shared" si="11"/>
        <v>2500</v>
      </c>
      <c r="AK66" s="33">
        <f t="shared" si="11"/>
        <v>0</v>
      </c>
      <c r="AL66" s="33">
        <f t="shared" si="11"/>
        <v>0</v>
      </c>
      <c r="AM66" s="33">
        <f t="shared" si="11"/>
        <v>0</v>
      </c>
      <c r="AN66" s="33">
        <f t="shared" si="11"/>
        <v>0</v>
      </c>
      <c r="AO66" s="33">
        <f t="shared" si="11"/>
        <v>0</v>
      </c>
      <c r="AP66" s="33">
        <f t="shared" si="11"/>
        <v>0</v>
      </c>
      <c r="AQ66" s="33">
        <f t="shared" si="11"/>
        <v>0</v>
      </c>
      <c r="AR66" s="33">
        <f t="shared" si="11"/>
        <v>0</v>
      </c>
      <c r="AS66" s="189"/>
      <c r="AT66" s="189"/>
    </row>
    <row r="67" spans="1:46" s="2" customFormat="1" ht="33.75" customHeight="1">
      <c r="A67" s="130"/>
      <c r="B67" s="186"/>
      <c r="C67" s="187"/>
      <c r="D67" s="188"/>
      <c r="E67" s="4" t="s">
        <v>108</v>
      </c>
      <c r="F67" s="32">
        <f t="shared" si="10"/>
        <v>85000</v>
      </c>
      <c r="G67" s="32">
        <f t="shared" si="10"/>
        <v>36500</v>
      </c>
      <c r="H67" s="45">
        <f>G67/F67*100</f>
        <v>42.94117647058823</v>
      </c>
      <c r="I67" s="33"/>
      <c r="J67" s="33"/>
      <c r="K67" s="33"/>
      <c r="L67" s="33"/>
      <c r="M67" s="33"/>
      <c r="N67" s="33"/>
      <c r="O67" s="33"/>
      <c r="P67" s="33"/>
      <c r="Q67" s="33"/>
      <c r="R67" s="33">
        <v>16500</v>
      </c>
      <c r="S67" s="33"/>
      <c r="T67" s="33"/>
      <c r="U67" s="33">
        <v>20000</v>
      </c>
      <c r="V67" s="33">
        <v>16500</v>
      </c>
      <c r="W67" s="33">
        <f>V67/U67*100</f>
        <v>82.5</v>
      </c>
      <c r="X67" s="33">
        <v>15000</v>
      </c>
      <c r="Y67" s="33">
        <v>20000</v>
      </c>
      <c r="Z67" s="33">
        <f>Y67/X67*100</f>
        <v>133.33333333333331</v>
      </c>
      <c r="AA67" s="37">
        <v>15000</v>
      </c>
      <c r="AB67" s="37"/>
      <c r="AC67" s="37"/>
      <c r="AD67" s="33">
        <v>10000</v>
      </c>
      <c r="AE67" s="33"/>
      <c r="AF67" s="33"/>
      <c r="AG67" s="33">
        <v>6000</v>
      </c>
      <c r="AH67" s="33"/>
      <c r="AI67" s="33"/>
      <c r="AJ67" s="57">
        <v>2500</v>
      </c>
      <c r="AK67" s="57"/>
      <c r="AL67" s="57"/>
      <c r="AM67" s="57"/>
      <c r="AN67" s="57"/>
      <c r="AO67" s="57"/>
      <c r="AP67" s="57"/>
      <c r="AQ67" s="57"/>
      <c r="AR67" s="57"/>
      <c r="AS67" s="189"/>
      <c r="AT67" s="189"/>
    </row>
    <row r="68" spans="1:46" s="2" customFormat="1" ht="55.5" customHeight="1">
      <c r="A68" s="130"/>
      <c r="B68" s="186"/>
      <c r="C68" s="187"/>
      <c r="D68" s="188"/>
      <c r="E68" s="101" t="s">
        <v>139</v>
      </c>
      <c r="F68" s="32"/>
      <c r="G68" s="32">
        <f>S68</f>
        <v>397.9</v>
      </c>
      <c r="H68" s="45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>
        <f>S15</f>
        <v>397.9</v>
      </c>
      <c r="T68" s="33"/>
      <c r="U68" s="33"/>
      <c r="V68" s="33"/>
      <c r="W68" s="33"/>
      <c r="X68" s="33"/>
      <c r="Y68" s="33"/>
      <c r="Z68" s="33"/>
      <c r="AA68" s="37"/>
      <c r="AB68" s="37"/>
      <c r="AC68" s="37"/>
      <c r="AD68" s="33"/>
      <c r="AE68" s="33"/>
      <c r="AF68" s="33"/>
      <c r="AG68" s="33"/>
      <c r="AH68" s="33"/>
      <c r="AI68" s="33"/>
      <c r="AJ68" s="57"/>
      <c r="AK68" s="57"/>
      <c r="AL68" s="57"/>
      <c r="AM68" s="57"/>
      <c r="AN68" s="57"/>
      <c r="AO68" s="57"/>
      <c r="AP68" s="57"/>
      <c r="AQ68" s="57"/>
      <c r="AR68" s="57"/>
      <c r="AS68" s="102"/>
      <c r="AT68" s="102"/>
    </row>
    <row r="69" spans="2:44" s="2" customFormat="1" ht="12.75">
      <c r="B69" s="3"/>
      <c r="C69" s="3"/>
      <c r="D69" s="3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2:44" s="2" customFormat="1" ht="12.75">
      <c r="B70" s="3"/>
      <c r="C70" s="3"/>
      <c r="D70" s="3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2" customFormat="1" ht="15.75">
      <c r="A71" s="40" t="s">
        <v>27</v>
      </c>
      <c r="B71" s="41"/>
      <c r="C71" s="41"/>
      <c r="D71" s="41"/>
      <c r="E71" s="40"/>
      <c r="F71" s="40"/>
      <c r="G71" s="67"/>
      <c r="H71" s="40"/>
      <c r="I71" s="40" t="s">
        <v>95</v>
      </c>
      <c r="J71" s="40"/>
      <c r="K71" s="40"/>
      <c r="L71" s="67"/>
      <c r="M71" s="40"/>
      <c r="AA71" s="44"/>
      <c r="AJ71" s="65"/>
      <c r="AK71" s="65"/>
      <c r="AL71" s="64"/>
      <c r="AM71" s="65"/>
      <c r="AN71" s="64"/>
      <c r="AO71" s="64"/>
      <c r="AP71" s="64"/>
      <c r="AQ71" s="64"/>
      <c r="AR71" s="64"/>
    </row>
    <row r="72" spans="1:44" s="2" customFormat="1" ht="15.75">
      <c r="A72" s="40" t="s">
        <v>28</v>
      </c>
      <c r="B72" s="41"/>
      <c r="C72" s="41"/>
      <c r="D72" s="41"/>
      <c r="E72" s="40"/>
      <c r="F72" s="40"/>
      <c r="G72" s="67"/>
      <c r="H72" s="40"/>
      <c r="I72" s="40" t="s">
        <v>96</v>
      </c>
      <c r="J72" s="40"/>
      <c r="K72" s="40"/>
      <c r="L72" s="40"/>
      <c r="M72" s="67"/>
      <c r="R72" s="44"/>
      <c r="S72" s="44"/>
      <c r="AA72" s="44"/>
      <c r="AB72" s="44"/>
      <c r="AH72" s="44"/>
      <c r="AJ72" s="65"/>
      <c r="AK72" s="64"/>
      <c r="AL72" s="64"/>
      <c r="AM72" s="64"/>
      <c r="AN72" s="64"/>
      <c r="AO72" s="64"/>
      <c r="AP72" s="64"/>
      <c r="AQ72" s="64"/>
      <c r="AR72" s="64"/>
    </row>
    <row r="73" spans="1:44" s="2" customFormat="1" ht="15.75">
      <c r="A73" s="40" t="s">
        <v>53</v>
      </c>
      <c r="B73" s="41"/>
      <c r="C73" s="41"/>
      <c r="D73" s="41"/>
      <c r="E73" s="40"/>
      <c r="F73" s="40"/>
      <c r="G73" s="40"/>
      <c r="H73" s="40"/>
      <c r="I73" s="40" t="s">
        <v>29</v>
      </c>
      <c r="J73" s="40"/>
      <c r="K73" s="40"/>
      <c r="L73" s="40"/>
      <c r="M73" s="67"/>
      <c r="N73" s="44"/>
      <c r="R73" s="44"/>
      <c r="AA73" s="44"/>
      <c r="AJ73" s="65"/>
      <c r="AK73" s="64"/>
      <c r="AL73" s="64"/>
      <c r="AM73" s="64"/>
      <c r="AN73" s="64"/>
      <c r="AO73" s="64"/>
      <c r="AP73" s="64"/>
      <c r="AQ73" s="64"/>
      <c r="AR73" s="64"/>
    </row>
    <row r="74" spans="1:44" s="2" customFormat="1" ht="15.75">
      <c r="A74" s="40" t="s">
        <v>54</v>
      </c>
      <c r="B74" s="41"/>
      <c r="C74" s="41"/>
      <c r="D74" s="41"/>
      <c r="E74" s="40"/>
      <c r="F74" s="40"/>
      <c r="G74" s="40"/>
      <c r="H74" s="40"/>
      <c r="I74" s="40"/>
      <c r="J74" s="40"/>
      <c r="K74" s="40"/>
      <c r="L74" s="40"/>
      <c r="M74" s="40"/>
      <c r="N74" s="93"/>
      <c r="AH74" s="44"/>
      <c r="AJ74" s="64"/>
      <c r="AK74" s="64"/>
      <c r="AL74" s="64"/>
      <c r="AM74" s="65"/>
      <c r="AN74" s="64"/>
      <c r="AO74" s="64"/>
      <c r="AP74" s="64"/>
      <c r="AQ74" s="64"/>
      <c r="AR74" s="64"/>
    </row>
    <row r="75" spans="1:44" s="2" customFormat="1" ht="15.75">
      <c r="A75" s="42"/>
      <c r="B75" s="43"/>
      <c r="C75" s="41" t="s">
        <v>55</v>
      </c>
      <c r="D75" s="41"/>
      <c r="E75" s="40"/>
      <c r="F75" s="40"/>
      <c r="G75" s="40"/>
      <c r="H75" s="40"/>
      <c r="I75" s="42"/>
      <c r="J75" s="42"/>
      <c r="K75" s="42"/>
      <c r="L75" s="42"/>
      <c r="M75" s="67"/>
      <c r="AH75" s="44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1:44" s="2" customFormat="1" ht="15.75">
      <c r="A76" s="40" t="s">
        <v>101</v>
      </c>
      <c r="B76" s="41"/>
      <c r="C76" s="41"/>
      <c r="D76" s="41"/>
      <c r="E76" s="40"/>
      <c r="F76" s="40"/>
      <c r="G76" s="40"/>
      <c r="H76" s="40"/>
      <c r="I76" s="40" t="s">
        <v>102</v>
      </c>
      <c r="J76" s="41"/>
      <c r="K76" s="40"/>
      <c r="L76" s="40"/>
      <c r="M76" s="40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s="2" customFormat="1" ht="15.75">
      <c r="A77" s="40"/>
      <c r="B77" s="41"/>
      <c r="C77" s="41"/>
      <c r="D77" s="41"/>
      <c r="E77" s="40"/>
      <c r="F77" s="40"/>
      <c r="G77" s="40"/>
      <c r="H77" s="40"/>
      <c r="I77" s="40"/>
      <c r="J77" s="40"/>
      <c r="K77" s="40"/>
      <c r="L77" s="40"/>
      <c r="M77" s="40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44" s="2" customFormat="1" ht="12.75">
      <c r="A78" s="38"/>
      <c r="B78" s="39"/>
      <c r="C78" s="39"/>
      <c r="D78" s="39"/>
      <c r="E78" s="38"/>
      <c r="F78" s="38"/>
      <c r="G78" s="38"/>
      <c r="H78" s="38"/>
      <c r="I78" s="38"/>
      <c r="J78" s="38"/>
      <c r="K78" s="38"/>
      <c r="L78" s="38"/>
      <c r="M78" s="38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1:44" s="2" customFormat="1" ht="12.75">
      <c r="A79" s="38" t="s">
        <v>122</v>
      </c>
      <c r="B79" s="39"/>
      <c r="C79" s="39"/>
      <c r="D79" s="39"/>
      <c r="E79" s="38"/>
      <c r="F79" s="38"/>
      <c r="G79" s="38"/>
      <c r="H79" s="38"/>
      <c r="I79" s="38"/>
      <c r="J79" s="38"/>
      <c r="K79" s="38"/>
      <c r="L79" s="38"/>
      <c r="M79" s="38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1:44" s="2" customFormat="1" ht="12.75">
      <c r="A80" s="100" t="s">
        <v>138</v>
      </c>
      <c r="B80" s="39"/>
      <c r="C80" s="39"/>
      <c r="D80" s="39"/>
      <c r="E80" s="38"/>
      <c r="F80" s="38"/>
      <c r="G80" s="38"/>
      <c r="H80" s="38"/>
      <c r="I80" s="38"/>
      <c r="J80" s="38"/>
      <c r="K80" s="38"/>
      <c r="L80" s="38"/>
      <c r="M80" s="38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1:44" s="71" customFormat="1" ht="12.75">
      <c r="A81" s="100" t="s">
        <v>29</v>
      </c>
      <c r="B81" s="69"/>
      <c r="C81" s="69"/>
      <c r="D81" s="69"/>
      <c r="E81" s="68"/>
      <c r="F81" s="68"/>
      <c r="G81" s="68"/>
      <c r="H81" s="68"/>
      <c r="I81" s="68"/>
      <c r="J81" s="70"/>
      <c r="K81" s="68"/>
      <c r="L81" s="68"/>
      <c r="M81" s="68"/>
      <c r="R81" s="72"/>
      <c r="AB81" s="72"/>
      <c r="AJ81" s="64"/>
      <c r="AK81" s="64"/>
      <c r="AL81" s="65"/>
      <c r="AM81" s="64"/>
      <c r="AN81" s="64"/>
      <c r="AO81" s="64"/>
      <c r="AP81" s="64"/>
      <c r="AQ81" s="64"/>
      <c r="AR81" s="64"/>
    </row>
    <row r="82" spans="1:44" s="2" customFormat="1" ht="12.75">
      <c r="A82" s="100" t="s">
        <v>137</v>
      </c>
      <c r="B82" s="39"/>
      <c r="C82" s="39"/>
      <c r="D82" s="39"/>
      <c r="E82" s="38"/>
      <c r="F82" s="38"/>
      <c r="G82" s="38"/>
      <c r="H82" s="38"/>
      <c r="I82" s="38"/>
      <c r="J82" s="38"/>
      <c r="K82" s="38"/>
      <c r="L82" s="38"/>
      <c r="M82" s="38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1:44" s="2" customFormat="1" ht="12.75">
      <c r="A83" s="100" t="s">
        <v>58</v>
      </c>
      <c r="B83" s="39"/>
      <c r="C83" s="39"/>
      <c r="D83" s="39"/>
      <c r="E83" s="38"/>
      <c r="F83" s="38"/>
      <c r="G83" s="38"/>
      <c r="H83" s="38"/>
      <c r="I83" s="38"/>
      <c r="J83" s="38"/>
      <c r="K83" s="38"/>
      <c r="L83" s="38"/>
      <c r="M83" s="38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1:44" s="2" customFormat="1" ht="12.75">
      <c r="A84" s="38" t="s">
        <v>121</v>
      </c>
      <c r="B84" s="39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1:44" s="2" customFormat="1" ht="12.75">
      <c r="A85" s="38" t="s">
        <v>54</v>
      </c>
      <c r="B85" s="39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1:44" s="2" customFormat="1" ht="12.75">
      <c r="A86" s="38" t="s">
        <v>130</v>
      </c>
      <c r="B86" s="39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1:44" s="2" customFormat="1" ht="12.75">
      <c r="A87" s="38"/>
      <c r="B87" s="39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  <row r="195" spans="2:44" s="2" customFormat="1" ht="12.75">
      <c r="B195" s="3"/>
      <c r="C195" s="3"/>
      <c r="D195" s="3"/>
      <c r="AJ195" s="64"/>
      <c r="AK195" s="64"/>
      <c r="AL195" s="64"/>
      <c r="AM195" s="64"/>
      <c r="AN195" s="64"/>
      <c r="AO195" s="64"/>
      <c r="AP195" s="64"/>
      <c r="AQ195" s="64"/>
      <c r="AR195" s="64"/>
    </row>
    <row r="196" spans="2:44" s="2" customFormat="1" ht="12.75">
      <c r="B196" s="3"/>
      <c r="C196" s="3"/>
      <c r="D196" s="3"/>
      <c r="AJ196" s="64"/>
      <c r="AK196" s="64"/>
      <c r="AL196" s="64"/>
      <c r="AM196" s="64"/>
      <c r="AN196" s="64"/>
      <c r="AO196" s="64"/>
      <c r="AP196" s="64"/>
      <c r="AQ196" s="64"/>
      <c r="AR196" s="64"/>
    </row>
    <row r="197" spans="2:44" s="2" customFormat="1" ht="12.75">
      <c r="B197" s="3"/>
      <c r="C197" s="3"/>
      <c r="D197" s="3"/>
      <c r="AJ197" s="64"/>
      <c r="AK197" s="64"/>
      <c r="AL197" s="64"/>
      <c r="AM197" s="64"/>
      <c r="AN197" s="64"/>
      <c r="AO197" s="64"/>
      <c r="AP197" s="64"/>
      <c r="AQ197" s="64"/>
      <c r="AR197" s="64"/>
    </row>
    <row r="198" spans="2:44" s="2" customFormat="1" ht="12.75">
      <c r="B198" s="3"/>
      <c r="C198" s="3"/>
      <c r="D198" s="3"/>
      <c r="AJ198" s="64"/>
      <c r="AK198" s="64"/>
      <c r="AL198" s="64"/>
      <c r="AM198" s="64"/>
      <c r="AN198" s="64"/>
      <c r="AO198" s="64"/>
      <c r="AP198" s="64"/>
      <c r="AQ198" s="64"/>
      <c r="AR198" s="64"/>
    </row>
    <row r="199" spans="2:44" s="2" customFormat="1" ht="12.75">
      <c r="B199" s="3"/>
      <c r="C199" s="3"/>
      <c r="D199" s="3"/>
      <c r="AJ199" s="64"/>
      <c r="AK199" s="64"/>
      <c r="AL199" s="64"/>
      <c r="AM199" s="64"/>
      <c r="AN199" s="64"/>
      <c r="AO199" s="64"/>
      <c r="AP199" s="64"/>
      <c r="AQ199" s="64"/>
      <c r="AR199" s="64"/>
    </row>
    <row r="200" spans="2:44" s="2" customFormat="1" ht="12.75">
      <c r="B200" s="3"/>
      <c r="C200" s="3"/>
      <c r="D200" s="3"/>
      <c r="AJ200" s="64"/>
      <c r="AK200" s="64"/>
      <c r="AL200" s="64"/>
      <c r="AM200" s="64"/>
      <c r="AN200" s="64"/>
      <c r="AO200" s="64"/>
      <c r="AP200" s="64"/>
      <c r="AQ200" s="64"/>
      <c r="AR200" s="64"/>
    </row>
    <row r="201" spans="2:44" s="2" customFormat="1" ht="12.75">
      <c r="B201" s="3"/>
      <c r="C201" s="3"/>
      <c r="D201" s="3"/>
      <c r="AJ201" s="64"/>
      <c r="AK201" s="64"/>
      <c r="AL201" s="64"/>
      <c r="AM201" s="64"/>
      <c r="AN201" s="64"/>
      <c r="AO201" s="64"/>
      <c r="AP201" s="64"/>
      <c r="AQ201" s="64"/>
      <c r="AR201" s="64"/>
    </row>
    <row r="202" spans="2:44" s="2" customFormat="1" ht="12.75">
      <c r="B202" s="3"/>
      <c r="C202" s="3"/>
      <c r="D202" s="3"/>
      <c r="AJ202" s="64"/>
      <c r="AK202" s="64"/>
      <c r="AL202" s="64"/>
      <c r="AM202" s="64"/>
      <c r="AN202" s="64"/>
      <c r="AO202" s="64"/>
      <c r="AP202" s="64"/>
      <c r="AQ202" s="64"/>
      <c r="AR202" s="64"/>
    </row>
    <row r="203" spans="2:44" s="2" customFormat="1" ht="12.75">
      <c r="B203" s="3"/>
      <c r="C203" s="3"/>
      <c r="D203" s="3"/>
      <c r="AJ203" s="64"/>
      <c r="AK203" s="64"/>
      <c r="AL203" s="64"/>
      <c r="AM203" s="64"/>
      <c r="AN203" s="64"/>
      <c r="AO203" s="64"/>
      <c r="AP203" s="64"/>
      <c r="AQ203" s="64"/>
      <c r="AR203" s="64"/>
    </row>
  </sheetData>
  <sheetProtection/>
  <mergeCells count="308">
    <mergeCell ref="AR60:AR62"/>
    <mergeCell ref="AE60:AE62"/>
    <mergeCell ref="AF60:AF62"/>
    <mergeCell ref="AG60:AG62"/>
    <mergeCell ref="AH60:AH62"/>
    <mergeCell ref="AS60:AS62"/>
    <mergeCell ref="AT60:AT62"/>
    <mergeCell ref="AU60:AU62"/>
    <mergeCell ref="AK60:AK62"/>
    <mergeCell ref="AL60:AL62"/>
    <mergeCell ref="AM60:AM62"/>
    <mergeCell ref="AN60:AN62"/>
    <mergeCell ref="AO60:AO62"/>
    <mergeCell ref="AP60:AP62"/>
    <mergeCell ref="AQ60:AQ62"/>
    <mergeCell ref="AI60:AI62"/>
    <mergeCell ref="AJ60:AJ62"/>
    <mergeCell ref="Y60:Y62"/>
    <mergeCell ref="Z60:Z62"/>
    <mergeCell ref="AA60:AA62"/>
    <mergeCell ref="AB60:AB62"/>
    <mergeCell ref="AC60:AC62"/>
    <mergeCell ref="AD60:AD62"/>
    <mergeCell ref="S60:S62"/>
    <mergeCell ref="T60:T62"/>
    <mergeCell ref="U60:U62"/>
    <mergeCell ref="V60:V62"/>
    <mergeCell ref="W60:W62"/>
    <mergeCell ref="X60:X62"/>
    <mergeCell ref="M60:M62"/>
    <mergeCell ref="N60:N62"/>
    <mergeCell ref="O60:O62"/>
    <mergeCell ref="P60:P62"/>
    <mergeCell ref="Q60:Q62"/>
    <mergeCell ref="R60:R62"/>
    <mergeCell ref="G60:G62"/>
    <mergeCell ref="H60:H62"/>
    <mergeCell ref="I60:I62"/>
    <mergeCell ref="J60:J62"/>
    <mergeCell ref="K60:K62"/>
    <mergeCell ref="L60:L62"/>
    <mergeCell ref="A60:A62"/>
    <mergeCell ref="B60:B62"/>
    <mergeCell ref="C60:C62"/>
    <mergeCell ref="D60:D62"/>
    <mergeCell ref="E60:E62"/>
    <mergeCell ref="F60:F62"/>
    <mergeCell ref="AP57:AP59"/>
    <mergeCell ref="AQ57:AQ59"/>
    <mergeCell ref="AR57:AR59"/>
    <mergeCell ref="AS57:AS59"/>
    <mergeCell ref="AT57:AT59"/>
    <mergeCell ref="AU57:AU59"/>
    <mergeCell ref="AJ57:AJ59"/>
    <mergeCell ref="AK57:AK59"/>
    <mergeCell ref="AL57:AL59"/>
    <mergeCell ref="AM57:AM59"/>
    <mergeCell ref="AN57:AN59"/>
    <mergeCell ref="AO57:AO59"/>
    <mergeCell ref="AD57:AD59"/>
    <mergeCell ref="AE57:AE59"/>
    <mergeCell ref="AF57:AF59"/>
    <mergeCell ref="AG57:AG59"/>
    <mergeCell ref="AH57:AH59"/>
    <mergeCell ref="AI57:AI59"/>
    <mergeCell ref="X57:X59"/>
    <mergeCell ref="Y57:Y59"/>
    <mergeCell ref="Z57:Z59"/>
    <mergeCell ref="AA57:AA59"/>
    <mergeCell ref="AB57:AB59"/>
    <mergeCell ref="AC57:AC59"/>
    <mergeCell ref="R57:R59"/>
    <mergeCell ref="S57:S59"/>
    <mergeCell ref="T57:T59"/>
    <mergeCell ref="U57:U59"/>
    <mergeCell ref="V57:V59"/>
    <mergeCell ref="W57:W59"/>
    <mergeCell ref="L57:L59"/>
    <mergeCell ref="M57:M59"/>
    <mergeCell ref="N57:N59"/>
    <mergeCell ref="O57:O59"/>
    <mergeCell ref="P57:P59"/>
    <mergeCell ref="Q57:Q59"/>
    <mergeCell ref="F57:F59"/>
    <mergeCell ref="G57:G59"/>
    <mergeCell ref="H57:H59"/>
    <mergeCell ref="I57:I59"/>
    <mergeCell ref="J57:J59"/>
    <mergeCell ref="K57:K59"/>
    <mergeCell ref="AQ54:AQ56"/>
    <mergeCell ref="AR54:AR56"/>
    <mergeCell ref="AS54:AS56"/>
    <mergeCell ref="AT54:AT56"/>
    <mergeCell ref="AU54:AU56"/>
    <mergeCell ref="A57:A59"/>
    <mergeCell ref="B57:B59"/>
    <mergeCell ref="C57:C59"/>
    <mergeCell ref="D57:D59"/>
    <mergeCell ref="E57:E59"/>
    <mergeCell ref="AK54:AK56"/>
    <mergeCell ref="AL54:AL56"/>
    <mergeCell ref="AM54:AM56"/>
    <mergeCell ref="AN54:AN56"/>
    <mergeCell ref="AO54:AO56"/>
    <mergeCell ref="AP54:AP56"/>
    <mergeCell ref="AE54:AE56"/>
    <mergeCell ref="AF54:AF56"/>
    <mergeCell ref="AG54:AG56"/>
    <mergeCell ref="AH54:AH56"/>
    <mergeCell ref="AI54:AI56"/>
    <mergeCell ref="AJ54:AJ56"/>
    <mergeCell ref="Y54:Y56"/>
    <mergeCell ref="Z54:Z56"/>
    <mergeCell ref="AA54:AA56"/>
    <mergeCell ref="AB54:AB56"/>
    <mergeCell ref="AC54:AC56"/>
    <mergeCell ref="AD54:AD56"/>
    <mergeCell ref="S54:S56"/>
    <mergeCell ref="T54:T56"/>
    <mergeCell ref="U54:U56"/>
    <mergeCell ref="V54:V56"/>
    <mergeCell ref="W54:W56"/>
    <mergeCell ref="X54:X56"/>
    <mergeCell ref="M54:M56"/>
    <mergeCell ref="N54:N56"/>
    <mergeCell ref="O54:O56"/>
    <mergeCell ref="P54:P56"/>
    <mergeCell ref="Q54:Q56"/>
    <mergeCell ref="R54:R56"/>
    <mergeCell ref="G54:G56"/>
    <mergeCell ref="H54:H56"/>
    <mergeCell ref="I54:I56"/>
    <mergeCell ref="J54:J56"/>
    <mergeCell ref="K54:K56"/>
    <mergeCell ref="L54:L56"/>
    <mergeCell ref="A54:A56"/>
    <mergeCell ref="B54:B56"/>
    <mergeCell ref="C54:C56"/>
    <mergeCell ref="D54:D56"/>
    <mergeCell ref="E54:E56"/>
    <mergeCell ref="F54:F56"/>
    <mergeCell ref="AP51:AP53"/>
    <mergeCell ref="AQ51:AQ53"/>
    <mergeCell ref="AR51:AR53"/>
    <mergeCell ref="AS51:AS53"/>
    <mergeCell ref="AT51:AT53"/>
    <mergeCell ref="AU51:AU53"/>
    <mergeCell ref="AJ51:AJ53"/>
    <mergeCell ref="AK51:AK53"/>
    <mergeCell ref="AL51:AL53"/>
    <mergeCell ref="AM51:AM53"/>
    <mergeCell ref="AN51:AN53"/>
    <mergeCell ref="AO51:AO53"/>
    <mergeCell ref="AD51:AD53"/>
    <mergeCell ref="AE51:AE53"/>
    <mergeCell ref="AF51:AF53"/>
    <mergeCell ref="AG51:AG53"/>
    <mergeCell ref="AH51:AH53"/>
    <mergeCell ref="AI51:AI53"/>
    <mergeCell ref="X51:X53"/>
    <mergeCell ref="Y51:Y53"/>
    <mergeCell ref="Z51:Z53"/>
    <mergeCell ref="AA51:AA53"/>
    <mergeCell ref="AB51:AB53"/>
    <mergeCell ref="AC51:AC53"/>
    <mergeCell ref="R51:R53"/>
    <mergeCell ref="S51:S53"/>
    <mergeCell ref="T51:T53"/>
    <mergeCell ref="U51:U53"/>
    <mergeCell ref="V51:V53"/>
    <mergeCell ref="W51:W53"/>
    <mergeCell ref="L51:L53"/>
    <mergeCell ref="M51:M53"/>
    <mergeCell ref="N51:N53"/>
    <mergeCell ref="O51:O53"/>
    <mergeCell ref="P51:P53"/>
    <mergeCell ref="Q51:Q53"/>
    <mergeCell ref="F51:F53"/>
    <mergeCell ref="G51:G53"/>
    <mergeCell ref="H51:H53"/>
    <mergeCell ref="I51:I53"/>
    <mergeCell ref="J51:J53"/>
    <mergeCell ref="K51:K53"/>
    <mergeCell ref="AQ48:AQ50"/>
    <mergeCell ref="AR48:AR50"/>
    <mergeCell ref="AS48:AS50"/>
    <mergeCell ref="AT48:AT50"/>
    <mergeCell ref="AU48:AU50"/>
    <mergeCell ref="A51:A53"/>
    <mergeCell ref="B51:B53"/>
    <mergeCell ref="C51:C53"/>
    <mergeCell ref="D51:D53"/>
    <mergeCell ref="E51:E53"/>
    <mergeCell ref="AK48:AK50"/>
    <mergeCell ref="AL48:AL50"/>
    <mergeCell ref="AM48:AM50"/>
    <mergeCell ref="AN48:AN50"/>
    <mergeCell ref="AO48:AO50"/>
    <mergeCell ref="AP48:AP50"/>
    <mergeCell ref="AE48:AE50"/>
    <mergeCell ref="AF48:AF50"/>
    <mergeCell ref="AG48:AG50"/>
    <mergeCell ref="AH48:AH50"/>
    <mergeCell ref="AI48:AI50"/>
    <mergeCell ref="AJ48:AJ50"/>
    <mergeCell ref="Y48:Y50"/>
    <mergeCell ref="Z48:Z50"/>
    <mergeCell ref="AA48:AA50"/>
    <mergeCell ref="AB48:AB50"/>
    <mergeCell ref="AC48:AC50"/>
    <mergeCell ref="AD48:AD50"/>
    <mergeCell ref="S48:S50"/>
    <mergeCell ref="T48:T50"/>
    <mergeCell ref="U48:U50"/>
    <mergeCell ref="V48:V50"/>
    <mergeCell ref="W48:W50"/>
    <mergeCell ref="X48:X50"/>
    <mergeCell ref="M48:M50"/>
    <mergeCell ref="N48:N50"/>
    <mergeCell ref="O48:O50"/>
    <mergeCell ref="P48:P50"/>
    <mergeCell ref="Q48:Q50"/>
    <mergeCell ref="R48:R50"/>
    <mergeCell ref="G48:G50"/>
    <mergeCell ref="H48:H50"/>
    <mergeCell ref="I48:I50"/>
    <mergeCell ref="J48:J50"/>
    <mergeCell ref="K48:K50"/>
    <mergeCell ref="L48:L50"/>
    <mergeCell ref="A48:A50"/>
    <mergeCell ref="B48:B50"/>
    <mergeCell ref="C48:C50"/>
    <mergeCell ref="D48:D50"/>
    <mergeCell ref="E48:E50"/>
    <mergeCell ref="F48:F50"/>
    <mergeCell ref="A42:A44"/>
    <mergeCell ref="B42:B44"/>
    <mergeCell ref="C42:C44"/>
    <mergeCell ref="AS42:AS44"/>
    <mergeCell ref="C45:AS45"/>
    <mergeCell ref="C46:AS46"/>
    <mergeCell ref="D42:D44"/>
    <mergeCell ref="AS38:AS40"/>
    <mergeCell ref="AT38:AT40"/>
    <mergeCell ref="A28:A30"/>
    <mergeCell ref="B28:B30"/>
    <mergeCell ref="C28:C30"/>
    <mergeCell ref="D28:D30"/>
    <mergeCell ref="A38:A41"/>
    <mergeCell ref="B38:B41"/>
    <mergeCell ref="C38:C41"/>
    <mergeCell ref="D38:D41"/>
    <mergeCell ref="C16:C18"/>
    <mergeCell ref="AS28:AS30"/>
    <mergeCell ref="AT28:AT30"/>
    <mergeCell ref="A25:A27"/>
    <mergeCell ref="B25:B27"/>
    <mergeCell ref="C25:C27"/>
    <mergeCell ref="D25:D27"/>
    <mergeCell ref="AS25:AS27"/>
    <mergeCell ref="AT25:AT27"/>
    <mergeCell ref="AS16:AS18"/>
    <mergeCell ref="I5:AR5"/>
    <mergeCell ref="AT16:AT18"/>
    <mergeCell ref="A19:A21"/>
    <mergeCell ref="B19:B21"/>
    <mergeCell ref="C19:C21"/>
    <mergeCell ref="D19:D21"/>
    <mergeCell ref="AS19:AS21"/>
    <mergeCell ref="AT19:AT21"/>
    <mergeCell ref="A16:A18"/>
    <mergeCell ref="AG6:AI6"/>
    <mergeCell ref="AJ6:AL6"/>
    <mergeCell ref="AM6:AO6"/>
    <mergeCell ref="AP6:AR6"/>
    <mergeCell ref="C9:AS9"/>
    <mergeCell ref="C10:AS10"/>
    <mergeCell ref="AS5:AS7"/>
    <mergeCell ref="F5:H6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S63:AS67"/>
    <mergeCell ref="AT63:AT67"/>
    <mergeCell ref="A1:L1"/>
    <mergeCell ref="A2:L2"/>
    <mergeCell ref="A3:L3"/>
    <mergeCell ref="A5:A7"/>
    <mergeCell ref="B5:B7"/>
    <mergeCell ref="C5:C7"/>
    <mergeCell ref="D5:D7"/>
    <mergeCell ref="E5:E7"/>
    <mergeCell ref="A11:A15"/>
    <mergeCell ref="B11:B15"/>
    <mergeCell ref="C11:C15"/>
    <mergeCell ref="D11:D15"/>
    <mergeCell ref="A63:A68"/>
    <mergeCell ref="B63:B68"/>
    <mergeCell ref="C63:C68"/>
    <mergeCell ref="D63:D68"/>
    <mergeCell ref="D16:D18"/>
    <mergeCell ref="B16:B18"/>
  </mergeCells>
  <printOptions/>
  <pageMargins left="0.5905511811023623" right="0" top="0" bottom="0" header="0.31496062992125984" footer="0.31496062992125984"/>
  <pageSetup fitToHeight="2" horizontalDpi="180" verticalDpi="18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2018-07-13T04:37:55Z</dcterms:modified>
  <cp:category/>
  <cp:version/>
  <cp:contentType/>
  <cp:contentStatus/>
</cp:coreProperties>
</file>