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а 01.10.2018" sheetId="2" r:id="rId1"/>
  </sheets>
  <definedNames>
    <definedName name="_xlnm.Print_Area" localSheetId="0">'на 01.10.2018'!$A$1:$AT$68</definedName>
  </definedNames>
  <calcPr calcId="125725"/>
</workbook>
</file>

<file path=xl/calcChain.xml><?xml version="1.0" encoding="utf-8"?>
<calcChain xmlns="http://schemas.openxmlformats.org/spreadsheetml/2006/main">
  <c r="AF39" i="2"/>
  <c r="AF37"/>
  <c r="AF36"/>
  <c r="AF33"/>
  <c r="AF28"/>
  <c r="AI45"/>
  <c r="AI43"/>
  <c r="AI42"/>
  <c r="AI41"/>
  <c r="AI40"/>
  <c r="AI39"/>
  <c r="AI38"/>
  <c r="AI37"/>
  <c r="AI36"/>
  <c r="AI34"/>
  <c r="AI33"/>
  <c r="AI32"/>
  <c r="AI31"/>
  <c r="AI27"/>
  <c r="AF31"/>
  <c r="AC31"/>
  <c r="W31"/>
  <c r="AI16"/>
  <c r="AC16"/>
  <c r="Z16"/>
  <c r="W16"/>
  <c r="AI15"/>
  <c r="AI13"/>
  <c r="AC15"/>
  <c r="AC13"/>
  <c r="AG21"/>
  <c r="AD21"/>
  <c r="AG18"/>
  <c r="AA18"/>
  <c r="AA21"/>
  <c r="X18"/>
  <c r="X21"/>
  <c r="U18"/>
  <c r="U21"/>
  <c r="AJ18"/>
  <c r="AP24"/>
  <c r="AP21"/>
  <c r="AM21"/>
  <c r="AJ21"/>
  <c r="AD30"/>
  <c r="X30"/>
  <c r="AE36"/>
  <c r="AH36"/>
  <c r="AI25"/>
  <c r="AF30"/>
  <c r="AF27"/>
  <c r="W18"/>
  <c r="Z18"/>
  <c r="AC18"/>
  <c r="AI18"/>
  <c r="AC40"/>
  <c r="AC41"/>
  <c r="Z39"/>
  <c r="Z37"/>
  <c r="Z27"/>
  <c r="Z25"/>
  <c r="Z31"/>
  <c r="Z33"/>
  <c r="Z34"/>
  <c r="Z36"/>
  <c r="AB36"/>
  <c r="AC42"/>
  <c r="AC43"/>
  <c r="Z43"/>
  <c r="Z42"/>
  <c r="AC25"/>
  <c r="AC27"/>
  <c r="AM41" l="1"/>
  <c r="R41"/>
  <c r="O41"/>
  <c r="AM36"/>
  <c r="O36"/>
  <c r="AA43"/>
  <c r="Y41"/>
  <c r="Y36"/>
  <c r="U36" l="1"/>
  <c r="R36"/>
  <c r="W25" l="1"/>
  <c r="W27"/>
  <c r="AP18"/>
  <c r="AM18"/>
  <c r="R21"/>
  <c r="X36"/>
  <c r="W36" l="1"/>
  <c r="V36"/>
  <c r="W39"/>
  <c r="W37"/>
  <c r="T41" l="1"/>
  <c r="AQ44"/>
  <c r="AN44"/>
  <c r="AK44"/>
  <c r="S44"/>
  <c r="P44"/>
  <c r="AQ46"/>
  <c r="AN46"/>
  <c r="AK46"/>
  <c r="S46"/>
  <c r="P46"/>
  <c r="S36" l="1"/>
  <c r="T39"/>
  <c r="T37"/>
  <c r="T36"/>
  <c r="T27"/>
  <c r="T25"/>
  <c r="T16"/>
  <c r="T18"/>
  <c r="Q36" l="1"/>
  <c r="P36"/>
  <c r="N36" l="1"/>
  <c r="M36"/>
  <c r="Q41"/>
  <c r="Q15"/>
  <c r="Q13"/>
  <c r="Q16"/>
  <c r="Q18"/>
  <c r="Q25"/>
  <c r="Q27"/>
  <c r="N25"/>
  <c r="N27"/>
  <c r="Q37" l="1"/>
  <c r="Q39"/>
  <c r="N39"/>
  <c r="K39"/>
  <c r="AP36" l="1"/>
  <c r="AJ36"/>
  <c r="AG36"/>
  <c r="AD36"/>
  <c r="AA36"/>
  <c r="L36"/>
  <c r="AP39" l="1"/>
  <c r="AM39"/>
  <c r="AJ39"/>
  <c r="AG39"/>
  <c r="AD39"/>
  <c r="AA39"/>
  <c r="X39"/>
  <c r="U39"/>
  <c r="R39"/>
  <c r="O39"/>
  <c r="L39"/>
  <c r="G43" l="1"/>
  <c r="F43"/>
  <c r="AN42"/>
  <c r="AM42"/>
  <c r="AK42"/>
  <c r="AJ42"/>
  <c r="AH42"/>
  <c r="AG42"/>
  <c r="AE42"/>
  <c r="AD42"/>
  <c r="AB42"/>
  <c r="AA42"/>
  <c r="Y42"/>
  <c r="X42"/>
  <c r="V42"/>
  <c r="U42"/>
  <c r="S42"/>
  <c r="R42"/>
  <c r="P42"/>
  <c r="O42"/>
  <c r="M42"/>
  <c r="L42"/>
  <c r="J42"/>
  <c r="I42"/>
  <c r="G42"/>
  <c r="F42"/>
  <c r="G41"/>
  <c r="F41"/>
  <c r="AQ40"/>
  <c r="AP40"/>
  <c r="AN40"/>
  <c r="AM40"/>
  <c r="AK40"/>
  <c r="AJ40"/>
  <c r="AH40"/>
  <c r="AG40"/>
  <c r="AE40"/>
  <c r="AD40"/>
  <c r="AB40"/>
  <c r="AA40"/>
  <c r="Y40"/>
  <c r="X40"/>
  <c r="V40"/>
  <c r="U40"/>
  <c r="S40"/>
  <c r="R40"/>
  <c r="T40" s="1"/>
  <c r="P40"/>
  <c r="O40"/>
  <c r="Q40" s="1"/>
  <c r="M40"/>
  <c r="L40"/>
  <c r="J40"/>
  <c r="I40"/>
  <c r="G40"/>
  <c r="F40"/>
  <c r="G39"/>
  <c r="H39" s="1"/>
  <c r="F39"/>
  <c r="G38"/>
  <c r="F38"/>
  <c r="AQ37"/>
  <c r="AP37"/>
  <c r="AN37"/>
  <c r="AM37"/>
  <c r="AK37"/>
  <c r="AJ37"/>
  <c r="AH37"/>
  <c r="AG37"/>
  <c r="AE37"/>
  <c r="AD37"/>
  <c r="AB37"/>
  <c r="AA37"/>
  <c r="Y37"/>
  <c r="X37"/>
  <c r="V37"/>
  <c r="U37"/>
  <c r="S37"/>
  <c r="R37"/>
  <c r="P37"/>
  <c r="O37"/>
  <c r="M37"/>
  <c r="L37"/>
  <c r="J37"/>
  <c r="I37"/>
  <c r="G37"/>
  <c r="F37"/>
  <c r="F36"/>
  <c r="G35"/>
  <c r="F35"/>
  <c r="AQ34"/>
  <c r="AP34"/>
  <c r="AN34"/>
  <c r="AM34"/>
  <c r="AK34"/>
  <c r="AJ34"/>
  <c r="AH34"/>
  <c r="AG34"/>
  <c r="AE34"/>
  <c r="AF34" s="1"/>
  <c r="AD34"/>
  <c r="AB34"/>
  <c r="AA34"/>
  <c r="Y34"/>
  <c r="X34"/>
  <c r="V34"/>
  <c r="U34"/>
  <c r="W34" s="1"/>
  <c r="S34"/>
  <c r="R34"/>
  <c r="P34"/>
  <c r="O34"/>
  <c r="Q34" s="1"/>
  <c r="M34"/>
  <c r="L34"/>
  <c r="J34"/>
  <c r="I34"/>
  <c r="AQ33"/>
  <c r="AP33"/>
  <c r="AN33"/>
  <c r="AM33"/>
  <c r="AK33"/>
  <c r="AJ33"/>
  <c r="AH33"/>
  <c r="AG33"/>
  <c r="AE33"/>
  <c r="AE46" s="1"/>
  <c r="AD33"/>
  <c r="AB33"/>
  <c r="AB31" s="1"/>
  <c r="AA33"/>
  <c r="Y33"/>
  <c r="X33"/>
  <c r="V33"/>
  <c r="U33"/>
  <c r="S33"/>
  <c r="R33"/>
  <c r="P33"/>
  <c r="O33"/>
  <c r="M33"/>
  <c r="N33" s="1"/>
  <c r="L33"/>
  <c r="J33"/>
  <c r="I33"/>
  <c r="G33"/>
  <c r="AQ32"/>
  <c r="AP32"/>
  <c r="AN32"/>
  <c r="AM32"/>
  <c r="AK32"/>
  <c r="AJ32"/>
  <c r="AH32"/>
  <c r="AG32"/>
  <c r="AG31" s="1"/>
  <c r="AE32"/>
  <c r="AD32"/>
  <c r="AB32"/>
  <c r="AA32"/>
  <c r="Y32"/>
  <c r="X32"/>
  <c r="X31" s="1"/>
  <c r="V32"/>
  <c r="U32"/>
  <c r="S32"/>
  <c r="R32"/>
  <c r="P32"/>
  <c r="O32"/>
  <c r="M32"/>
  <c r="L32"/>
  <c r="L31" s="1"/>
  <c r="J32"/>
  <c r="I32"/>
  <c r="F32" s="1"/>
  <c r="G32"/>
  <c r="AQ31"/>
  <c r="AP31"/>
  <c r="AN31"/>
  <c r="AK31"/>
  <c r="AJ31"/>
  <c r="AD31"/>
  <c r="AA31"/>
  <c r="Y31"/>
  <c r="V31"/>
  <c r="U31"/>
  <c r="S31"/>
  <c r="R31"/>
  <c r="P31"/>
  <c r="G30"/>
  <c r="F30"/>
  <c r="G29"/>
  <c r="F29"/>
  <c r="AQ28"/>
  <c r="AP28"/>
  <c r="AN28"/>
  <c r="AM28"/>
  <c r="AK28"/>
  <c r="AJ28"/>
  <c r="AH28"/>
  <c r="AG28"/>
  <c r="AE28"/>
  <c r="AD28"/>
  <c r="AB28"/>
  <c r="AA28"/>
  <c r="Y28"/>
  <c r="X28"/>
  <c r="V28"/>
  <c r="U28"/>
  <c r="S28"/>
  <c r="R28"/>
  <c r="P28"/>
  <c r="O28"/>
  <c r="M28"/>
  <c r="L28"/>
  <c r="J28"/>
  <c r="I28"/>
  <c r="G28"/>
  <c r="F28"/>
  <c r="G27"/>
  <c r="F27"/>
  <c r="F25" s="1"/>
  <c r="G26"/>
  <c r="F26"/>
  <c r="AQ25"/>
  <c r="AP25"/>
  <c r="AN25"/>
  <c r="AM25"/>
  <c r="AK25"/>
  <c r="AJ25"/>
  <c r="AH25"/>
  <c r="AG25"/>
  <c r="AE25"/>
  <c r="AD25"/>
  <c r="AB25"/>
  <c r="AA25"/>
  <c r="Y25"/>
  <c r="X25"/>
  <c r="V25"/>
  <c r="U25"/>
  <c r="S25"/>
  <c r="R25"/>
  <c r="P25"/>
  <c r="O25"/>
  <c r="M25"/>
  <c r="L25"/>
  <c r="J25"/>
  <c r="I25"/>
  <c r="G24"/>
  <c r="F24"/>
  <c r="G23"/>
  <c r="F23"/>
  <c r="AQ22"/>
  <c r="AP22"/>
  <c r="AN22"/>
  <c r="AM22"/>
  <c r="AK22"/>
  <c r="AJ22"/>
  <c r="AH22"/>
  <c r="AG22"/>
  <c r="AE22"/>
  <c r="AD22"/>
  <c r="AB22"/>
  <c r="AA22"/>
  <c r="Y22"/>
  <c r="X22"/>
  <c r="V22"/>
  <c r="U22"/>
  <c r="S22"/>
  <c r="R22"/>
  <c r="P22"/>
  <c r="O22"/>
  <c r="M22"/>
  <c r="L22"/>
  <c r="J22"/>
  <c r="I22"/>
  <c r="G22"/>
  <c r="F22"/>
  <c r="G21"/>
  <c r="G19" s="1"/>
  <c r="G20"/>
  <c r="F20"/>
  <c r="AQ19"/>
  <c r="AP19"/>
  <c r="AN19"/>
  <c r="AM19"/>
  <c r="AK19"/>
  <c r="AJ19"/>
  <c r="AH19"/>
  <c r="AG19"/>
  <c r="AE19"/>
  <c r="AD19"/>
  <c r="AB19"/>
  <c r="AA19"/>
  <c r="Y19"/>
  <c r="X19"/>
  <c r="V19"/>
  <c r="U19"/>
  <c r="S19"/>
  <c r="R19"/>
  <c r="P19"/>
  <c r="O19"/>
  <c r="M19"/>
  <c r="L19"/>
  <c r="J19"/>
  <c r="I19"/>
  <c r="G18"/>
  <c r="F18"/>
  <c r="G17"/>
  <c r="F17"/>
  <c r="AQ16"/>
  <c r="AP16"/>
  <c r="AN16"/>
  <c r="AM16"/>
  <c r="AK16"/>
  <c r="AJ16"/>
  <c r="AH16"/>
  <c r="AG16"/>
  <c r="AE16"/>
  <c r="AD16"/>
  <c r="AB16"/>
  <c r="AA16"/>
  <c r="Y16"/>
  <c r="X16"/>
  <c r="V16"/>
  <c r="U16"/>
  <c r="S16"/>
  <c r="R16"/>
  <c r="P16"/>
  <c r="O16"/>
  <c r="M16"/>
  <c r="L16"/>
  <c r="J16"/>
  <c r="I16"/>
  <c r="G16"/>
  <c r="F16"/>
  <c r="AQ15"/>
  <c r="AP15"/>
  <c r="AP46" s="1"/>
  <c r="AN15"/>
  <c r="AM15"/>
  <c r="AM46" s="1"/>
  <c r="AK15"/>
  <c r="AJ15"/>
  <c r="AJ46" s="1"/>
  <c r="AH15"/>
  <c r="AH46" s="1"/>
  <c r="AG15"/>
  <c r="AG46" s="1"/>
  <c r="AI46" s="1"/>
  <c r="AE15"/>
  <c r="AD15"/>
  <c r="AD46" s="1"/>
  <c r="AF46" s="1"/>
  <c r="AB15"/>
  <c r="AB46" s="1"/>
  <c r="AA15"/>
  <c r="AA46" s="1"/>
  <c r="Y15"/>
  <c r="Y46" s="1"/>
  <c r="X15"/>
  <c r="V15"/>
  <c r="U15"/>
  <c r="U13" s="1"/>
  <c r="S15"/>
  <c r="R15"/>
  <c r="T15" s="1"/>
  <c r="P15"/>
  <c r="O15"/>
  <c r="M15"/>
  <c r="M46" s="1"/>
  <c r="L15"/>
  <c r="L46" s="1"/>
  <c r="J15"/>
  <c r="J46" s="1"/>
  <c r="I15"/>
  <c r="I13" s="1"/>
  <c r="AQ14"/>
  <c r="AQ45" s="1"/>
  <c r="AP14"/>
  <c r="AP45" s="1"/>
  <c r="AN14"/>
  <c r="AN45" s="1"/>
  <c r="AM14"/>
  <c r="AM45" s="1"/>
  <c r="AK14"/>
  <c r="AK45" s="1"/>
  <c r="AJ14"/>
  <c r="AJ45" s="1"/>
  <c r="AH14"/>
  <c r="AH45" s="1"/>
  <c r="AG14"/>
  <c r="AG45" s="1"/>
  <c r="AE14"/>
  <c r="AE45" s="1"/>
  <c r="AD14"/>
  <c r="AD45" s="1"/>
  <c r="AB14"/>
  <c r="AB45" s="1"/>
  <c r="AA14"/>
  <c r="AA45" s="1"/>
  <c r="Y14"/>
  <c r="Y45" s="1"/>
  <c r="X14"/>
  <c r="X45" s="1"/>
  <c r="V14"/>
  <c r="V45" s="1"/>
  <c r="U14"/>
  <c r="U45" s="1"/>
  <c r="S14"/>
  <c r="S45" s="1"/>
  <c r="R14"/>
  <c r="R45" s="1"/>
  <c r="P14"/>
  <c r="P45" s="1"/>
  <c r="O14"/>
  <c r="O45" s="1"/>
  <c r="M14"/>
  <c r="L14"/>
  <c r="L45" s="1"/>
  <c r="J14"/>
  <c r="J45" s="1"/>
  <c r="I14"/>
  <c r="F14" s="1"/>
  <c r="G14"/>
  <c r="AQ13"/>
  <c r="AN13"/>
  <c r="AK13"/>
  <c r="AH13"/>
  <c r="AE13"/>
  <c r="AD13"/>
  <c r="AD44" s="1"/>
  <c r="Y13"/>
  <c r="Y44" s="1"/>
  <c r="V13"/>
  <c r="S13"/>
  <c r="R13"/>
  <c r="T13" s="1"/>
  <c r="P13"/>
  <c r="O13"/>
  <c r="L13"/>
  <c r="L44" s="1"/>
  <c r="X13" l="1"/>
  <c r="Z13" s="1"/>
  <c r="Z15"/>
  <c r="AF44"/>
  <c r="AE31"/>
  <c r="AE44" s="1"/>
  <c r="AF25"/>
  <c r="AH31"/>
  <c r="AH44" s="1"/>
  <c r="AC46"/>
  <c r="AB13"/>
  <c r="AB44" s="1"/>
  <c r="J31"/>
  <c r="K37"/>
  <c r="H40"/>
  <c r="H41"/>
  <c r="AM31"/>
  <c r="O31"/>
  <c r="O44" s="1"/>
  <c r="Q44" s="1"/>
  <c r="O46"/>
  <c r="Q46" s="1"/>
  <c r="Q31"/>
  <c r="H42"/>
  <c r="H43"/>
  <c r="H28"/>
  <c r="H30"/>
  <c r="T34"/>
  <c r="H27"/>
  <c r="G25"/>
  <c r="H25" s="1"/>
  <c r="J13"/>
  <c r="J44" s="1"/>
  <c r="AP13"/>
  <c r="AP44" s="1"/>
  <c r="AM13"/>
  <c r="AM44" s="1"/>
  <c r="AJ13"/>
  <c r="AJ44" s="1"/>
  <c r="AG13"/>
  <c r="AG44" s="1"/>
  <c r="AI44" s="1"/>
  <c r="AA13"/>
  <c r="AA44" s="1"/>
  <c r="X44"/>
  <c r="X46"/>
  <c r="U44"/>
  <c r="T31"/>
  <c r="R44"/>
  <c r="T44" s="1"/>
  <c r="T33"/>
  <c r="R46"/>
  <c r="T46" s="1"/>
  <c r="W33"/>
  <c r="U46"/>
  <c r="I46"/>
  <c r="K33"/>
  <c r="K46"/>
  <c r="I31"/>
  <c r="I44" s="1"/>
  <c r="V46"/>
  <c r="G46" s="1"/>
  <c r="W15"/>
  <c r="V44"/>
  <c r="W13"/>
  <c r="M13"/>
  <c r="M44" s="1"/>
  <c r="G15"/>
  <c r="G13" s="1"/>
  <c r="N46"/>
  <c r="N37"/>
  <c r="N34"/>
  <c r="F34"/>
  <c r="H37"/>
  <c r="Q33"/>
  <c r="G31"/>
  <c r="M31"/>
  <c r="N31" s="1"/>
  <c r="H16"/>
  <c r="H18"/>
  <c r="F33"/>
  <c r="F31" s="1"/>
  <c r="G36"/>
  <c r="H36" s="1"/>
  <c r="N44"/>
  <c r="I45"/>
  <c r="F45" s="1"/>
  <c r="M45"/>
  <c r="F15"/>
  <c r="F21"/>
  <c r="AC44" l="1"/>
  <c r="F46"/>
  <c r="F44" s="1"/>
  <c r="K44"/>
  <c r="H31"/>
  <c r="H33"/>
  <c r="F19"/>
  <c r="F13"/>
  <c r="H13" s="1"/>
  <c r="H15"/>
  <c r="G34"/>
  <c r="H34" s="1"/>
  <c r="G45"/>
  <c r="H46" l="1"/>
  <c r="G44"/>
  <c r="H44" s="1"/>
</calcChain>
</file>

<file path=xl/sharedStrings.xml><?xml version="1.0" encoding="utf-8"?>
<sst xmlns="http://schemas.openxmlformats.org/spreadsheetml/2006/main" count="169" uniqueCount="92">
  <si>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</si>
  <si>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</si>
  <si>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</si>
  <si>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</si>
  <si>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</si>
  <si>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</si>
  <si>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</si>
  <si>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</si>
  <si>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</si>
  <si>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</si>
  <si>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</si>
  <si>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</si>
  <si>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</si>
  <si>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</si>
  <si>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</si>
  <si>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</si>
  <si>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</si>
  <si>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</si>
  <si>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</si>
  <si>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</si>
  <si>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</si>
  <si>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</si>
  <si>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</si>
  <si>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</si>
  <si>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</si>
  <si>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Цель 1</t>
  </si>
  <si>
    <t>1.</t>
  </si>
  <si>
    <t>1.1.</t>
  </si>
  <si>
    <t>Задача 1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</si>
  <si>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</si>
  <si>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</si>
  <si>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</si>
  <si>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Исполнитель:</t>
  </si>
  <si>
    <t>всего:</t>
  </si>
  <si>
    <t>бюджет ХМАО-Югры</t>
  </si>
  <si>
    <t>Бюджет городского округа г.Урай</t>
  </si>
  <si>
    <t>Развитие и сопровождение функциональных возможностей информационных порталов и официального сайта города Урай</t>
  </si>
  <si>
    <t xml:space="preserve">Развитие и сопровождение функциональных возможностей официального сайта </t>
  </si>
  <si>
    <t>Развитие и сопровождение функциональных возможностей портала "Карта безопасного детства"</t>
  </si>
  <si>
    <t>1.2.</t>
  </si>
  <si>
    <t>1.3.</t>
  </si>
  <si>
    <t>Поддержка, модернизация и развитие инф-ных систем в рамках реализации мероп-ий по формированию электронного правительства на территории МО город Урай (Тех. сопровожд-е СЭДД "Кодекс-Документооборот)</t>
  </si>
  <si>
    <t>2.</t>
  </si>
  <si>
    <t>Информирование населения через средства массовой информации</t>
  </si>
  <si>
    <t>4.</t>
  </si>
  <si>
    <t>Проведение информационно-рекламных мероприятий</t>
  </si>
  <si>
    <t>4.1.</t>
  </si>
  <si>
    <t>Расходы на обеспечение деятельности (оказание услуг) МБУ газета "Знамя"</t>
  </si>
  <si>
    <t>4.2.</t>
  </si>
  <si>
    <t>ВСЕГО по программе:</t>
  </si>
  <si>
    <t>Управление по информационным технологиям и связи</t>
  </si>
  <si>
    <t>Муниципальное бюджетное учреждение газета «Знамя»</t>
  </si>
  <si>
    <t>№2</t>
  </si>
  <si>
    <t>№3</t>
  </si>
  <si>
    <t>№6</t>
  </si>
  <si>
    <t>№7, №8</t>
  </si>
  <si>
    <t>Развитие и сопровождение функциональных возможностей портала "Социальный навигатор"</t>
  </si>
  <si>
    <t xml:space="preserve">Пресс-служба администрации города Урай,
МБУ ДО ДЮСШ «Старт»,
МБУ ДО ДЮСШ «Звезды Югры»,
МАУ «Культура»,
МКУ «Управление жилищно-коммунального хозяйства»,
МАУ «Городской методический центр»
</t>
  </si>
  <si>
    <t>3.</t>
  </si>
  <si>
    <t>Участие в семинарах и начно-практических конференциях по проблемам развития ИКТ</t>
  </si>
  <si>
    <t>5.</t>
  </si>
  <si>
    <t>6.</t>
  </si>
  <si>
    <t>Обеспечение информационной безопасности в администрации, органах администрации, муниципальных казенных и бюджетных учреждениях города Урай</t>
  </si>
  <si>
    <t>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</t>
  </si>
  <si>
    <t>№5</t>
  </si>
  <si>
    <r>
      <rPr>
        <b/>
        <sz val="10"/>
        <rFont val="Times New Roman"/>
        <family val="1"/>
        <charset val="204"/>
      </rPr>
      <t>Цель муниципальной программы.</t>
    </r>
    <r>
      <rPr>
        <sz val="10"/>
        <rFont val="Times New Roman"/>
        <family val="1"/>
        <charset val="204"/>
      </rPr>
      <t xml:space="preserve"> Повышение качества жизни населения города Урай, развитие экономической, социально-политической, культурной и духовной сфер жизни общества и совершенствование системы государственного и муниципального управления на основе использования информационно-коммуникационных технологий
</t>
    </r>
  </si>
  <si>
    <r>
      <rPr>
        <b/>
        <sz val="10"/>
        <rFont val="Times New Roman"/>
        <family val="1"/>
        <charset val="204"/>
      </rPr>
      <t xml:space="preserve">Задачи муниципальной программы. </t>
    </r>
    <r>
      <rPr>
        <sz val="10"/>
        <rFont val="Times New Roman"/>
        <family val="1"/>
        <charset val="204"/>
      </rPr>
      <t xml:space="preserve">1. Обеспечение открытости информации о деятельности органов местного самоуправления и доступности государственных и муниципальных информационных ресурсов для граждан, создание сервисов для обеспечения общественного обсуждения и контроля деятельности органов местного самоуправления. Мероприятие: развитие и сопровождение функциональных возможностей официального сайта, развитие и сопровождение функциональных возможностей портала "Карта безопасного детства", информирование населения через средства массовой информации. 2. Совершенствование системы программного и технического обеспечения по предоставлению государственных и муниципальных услуг в электронном виде. Мероприятие: развитие и сопровождение функциональных возможностей портала "Социальный навигатор". 3. Создание и развитие информационных систем, обеспечивающих эффективную реализацию полномочий органов местного самоуправления, создание электронного правительства на территории муниципального образования город Урай. Мероприятие: поддержка, модернизация и развитие инф-ных систем в рамках реализации мероп-ий по формированию электронного правительства на территории МО город Урай (тех. сопровожд-е СЭДД "Кодекс-Документооборот).  4. Обеспечение функционирования и развития инфраструктуры принятия управленческих решений органов местного самоуправления. Мероприятия: 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Урай. 5. Обеспечение необходимого уровня защиты информации в информационных системах органов местного самоуправления. Мероприятие: Обеспечение информационной безопасности в администрации, органах администрации, муниципальных казенных и бюджетных учреждениях города Урай
</t>
    </r>
  </si>
  <si>
    <t>Начальник управления по информационным технологиям и связи</t>
  </si>
  <si>
    <t>О.А. Ермакова</t>
  </si>
  <si>
    <t xml:space="preserve">ОТЧЕТ </t>
  </si>
  <si>
    <t>о ходе исполнения комплексного плана (сетевого графика) реализации</t>
  </si>
  <si>
    <t>Денежные средства направлены на оказание муниципальных услуг и содержание имущества муниципального бюджетного учреждения газета "Знамя"</t>
  </si>
  <si>
    <t>Освещение проводимых мероприятий в средствах массовой информации</t>
  </si>
  <si>
    <t>Заключен договор на сопровождение сайта</t>
  </si>
  <si>
    <t xml:space="preserve">Договор на тех.сопровождение СЭДД "Кодекс-Документооборот" заключен </t>
  </si>
  <si>
    <t>Тел.: 8 (34676) 23330</t>
  </si>
  <si>
    <t>Главный специалист сводно-аналитического отдела</t>
  </si>
  <si>
    <t>Л.А. Еринова</t>
  </si>
  <si>
    <t>СОГЛАСОВАНО:</t>
  </si>
  <si>
    <t>Председатель Комитета по финансам</t>
  </si>
  <si>
    <t>И.В. Хусаинова</t>
  </si>
  <si>
    <t>"_________"__________________2018</t>
  </si>
  <si>
    <t>"______"_______________2018</t>
  </si>
  <si>
    <r>
      <t xml:space="preserve">муниципальной программы "Информационное общество - Урай" на 2016-2018 годы  </t>
    </r>
    <r>
      <rPr>
        <b/>
        <sz val="14"/>
        <color theme="1"/>
        <rFont val="Times New Roman"/>
        <family val="1"/>
        <charset val="204"/>
      </rPr>
      <t>на 01.10.2018 год</t>
    </r>
  </si>
  <si>
    <t>Принято участие в IT-форуме</t>
  </si>
  <si>
    <t>Заключен договор на подключение удаленных офисов к корпоративной сети передачи данных</t>
  </si>
  <si>
    <t xml:space="preserve">Заключен договор на обеспечение информационной безопасности </t>
  </si>
  <si>
    <t>Причина отколонения связана с изменениями требований по защите персональных данных. Требуется доп.обследование. Договор на обеспечение информационной безопасности будет заключен в четвертом квартале 2018 года</t>
  </si>
  <si>
    <t>Причина отклонения связана с несвоевременным предоставлением документов на оплату контрагентом. Неосвоенные денежные средства будут использованы в четвертом квартале 2018</t>
  </si>
  <si>
    <t>Причина отклонения связана с переносом мероприятия по централизации 1С на октябрь 2018г. Неосвоенные денежные средства будут использованы в четвертом квартале 2018</t>
  </si>
  <si>
    <t>Документы на оплату не были предоставлены контрагентом и денежные средства в полном объеме будут использованы в четвертом квартале 2018</t>
  </si>
  <si>
    <t>Освоение средств планового периода не в полном объеме обусловлено больничными листами, наличием вакантной ставки в МБУ "Газета "Знамя".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</si>
</sst>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0" fillId="0" borderId="0" xfId="0" applyFill="1"/>
    <xf numFmtId="2" fontId="13" fillId="0" borderId="0" xfId="0" applyNumberFormat="1" applyFont="1" applyFill="1" applyAlignment="1">
      <alignment horizontal="center"/>
    </xf>
    <xf numFmtId="2" fontId="0" fillId="0" borderId="0" xfId="0" applyNumberFormat="1" applyFill="1" applyAlignment="1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1" fillId="0" borderId="0" xfId="0" applyFont="1" applyFill="1"/>
    <xf numFmtId="16" fontId="1" fillId="0" borderId="1" xfId="0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165" fontId="9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right" vertical="center"/>
    </xf>
    <xf numFmtId="165" fontId="5" fillId="0" borderId="5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165" fontId="5" fillId="0" borderId="4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165" fontId="1" fillId="0" borderId="0" xfId="0" applyNumberFormat="1" applyFont="1" applyFill="1" applyAlignment="1">
      <alignment wrapText="1"/>
    </xf>
    <xf numFmtId="0" fontId="1" fillId="0" borderId="0" xfId="0" applyFont="1" applyFill="1" applyAlignment="1"/>
    <xf numFmtId="0" fontId="1" fillId="0" borderId="0" xfId="0" applyFont="1" applyFill="1" applyBorder="1" applyAlignment="1"/>
    <xf numFmtId="165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T183"/>
  <sheetViews>
    <sheetView tabSelected="1" view="pageBreakPreview" zoomScale="75" zoomScaleNormal="90" zoomScaleSheetLayoutView="75" workbookViewId="0">
      <pane xSplit="8" ySplit="7" topLeftCell="AO8" activePane="bottomRight" state="frozen"/>
      <selection pane="topRight" activeCell="I1" sqref="I1"/>
      <selection pane="bottomLeft" activeCell="A8" sqref="A8"/>
      <selection pane="bottomRight" activeCell="C54" sqref="C54"/>
    </sheetView>
  </sheetViews>
  <sheetFormatPr defaultRowHeight="15"/>
  <cols>
    <col min="1" max="1" width="8" style="4" customWidth="1"/>
    <col min="2" max="2" width="31.140625" style="4" customWidth="1"/>
    <col min="3" max="3" width="17.42578125" style="4" customWidth="1"/>
    <col min="4" max="4" width="15" style="4" customWidth="1"/>
    <col min="5" max="5" width="14.42578125" style="4" customWidth="1"/>
    <col min="6" max="7" width="8.85546875" style="4" customWidth="1"/>
    <col min="8" max="8" width="7.85546875" style="4" customWidth="1"/>
    <col min="9" max="10" width="6.7109375" style="4" customWidth="1"/>
    <col min="11" max="11" width="5.5703125" style="4" customWidth="1"/>
    <col min="12" max="12" width="8" style="4" customWidth="1"/>
    <col min="13" max="13" width="7.5703125" style="4" customWidth="1"/>
    <col min="14" max="14" width="5.5703125" style="4" customWidth="1"/>
    <col min="15" max="15" width="7.28515625" style="4" customWidth="1"/>
    <col min="16" max="16" width="8.140625" style="4" customWidth="1"/>
    <col min="17" max="17" width="6.42578125" style="4" customWidth="1"/>
    <col min="18" max="19" width="7.5703125" style="4" customWidth="1"/>
    <col min="20" max="20" width="5.7109375" style="4" customWidth="1"/>
    <col min="21" max="22" width="7.28515625" style="4" customWidth="1"/>
    <col min="23" max="23" width="6" style="4" customWidth="1"/>
    <col min="24" max="24" width="7.28515625" style="4" customWidth="1"/>
    <col min="25" max="25" width="7.7109375" style="4" customWidth="1"/>
    <col min="26" max="26" width="6" style="4" customWidth="1"/>
    <col min="27" max="27" width="7.5703125" style="4" customWidth="1"/>
    <col min="28" max="28" width="7.42578125" style="4" customWidth="1"/>
    <col min="29" max="29" width="5.85546875" style="4" customWidth="1"/>
    <col min="30" max="30" width="7.85546875" style="4" customWidth="1"/>
    <col min="31" max="31" width="7.5703125" style="4" customWidth="1"/>
    <col min="32" max="32" width="6" style="4" customWidth="1"/>
    <col min="33" max="33" width="7.5703125" style="4" customWidth="1"/>
    <col min="34" max="34" width="7.85546875" style="4" customWidth="1"/>
    <col min="35" max="35" width="6" style="4" customWidth="1"/>
    <col min="36" max="36" width="7.7109375" style="4" customWidth="1"/>
    <col min="37" max="37" width="7.28515625" style="4" customWidth="1"/>
    <col min="38" max="38" width="6.28515625" style="4" customWidth="1"/>
    <col min="39" max="39" width="7.5703125" style="4" customWidth="1"/>
    <col min="40" max="40" width="7.42578125" style="4" customWidth="1"/>
    <col min="41" max="41" width="6.140625" style="4" customWidth="1"/>
    <col min="42" max="42" width="8.5703125" style="4" customWidth="1"/>
    <col min="43" max="44" width="7.5703125" style="4" customWidth="1"/>
    <col min="45" max="45" width="21.5703125" style="4" customWidth="1"/>
    <col min="46" max="46" width="51.28515625" style="4" customWidth="1"/>
    <col min="47" max="16384" width="9.140625" style="4"/>
  </cols>
  <sheetData>
    <row r="1" spans="1:46" ht="18.75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8.75">
      <c r="A2" s="5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8.75">
      <c r="A3" s="2" t="s">
        <v>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5" spans="1:46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/>
      <c r="H5" s="8"/>
      <c r="I5" s="9" t="s">
        <v>9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1"/>
      <c r="AS5" s="7" t="s">
        <v>22</v>
      </c>
      <c r="AT5" s="7" t="s">
        <v>23</v>
      </c>
    </row>
    <row r="6" spans="1:46">
      <c r="A6" s="7"/>
      <c r="B6" s="7"/>
      <c r="C6" s="7"/>
      <c r="D6" s="7"/>
      <c r="E6" s="7"/>
      <c r="F6" s="8"/>
      <c r="G6" s="8"/>
      <c r="H6" s="8"/>
      <c r="I6" s="7" t="s">
        <v>10</v>
      </c>
      <c r="J6" s="7"/>
      <c r="K6" s="7"/>
      <c r="L6" s="7" t="s">
        <v>11</v>
      </c>
      <c r="M6" s="7"/>
      <c r="N6" s="7"/>
      <c r="O6" s="7" t="s">
        <v>12</v>
      </c>
      <c r="P6" s="7"/>
      <c r="Q6" s="7"/>
      <c r="R6" s="7" t="s">
        <v>13</v>
      </c>
      <c r="S6" s="7"/>
      <c r="T6" s="7"/>
      <c r="U6" s="7" t="s">
        <v>14</v>
      </c>
      <c r="V6" s="7"/>
      <c r="W6" s="7"/>
      <c r="X6" s="7" t="s">
        <v>15</v>
      </c>
      <c r="Y6" s="7"/>
      <c r="Z6" s="7"/>
      <c r="AA6" s="7" t="s">
        <v>16</v>
      </c>
      <c r="AB6" s="7"/>
      <c r="AC6" s="7"/>
      <c r="AD6" s="7" t="s">
        <v>17</v>
      </c>
      <c r="AE6" s="7"/>
      <c r="AF6" s="7"/>
      <c r="AG6" s="7" t="s">
        <v>18</v>
      </c>
      <c r="AH6" s="7"/>
      <c r="AI6" s="7"/>
      <c r="AJ6" s="7" t="s">
        <v>19</v>
      </c>
      <c r="AK6" s="7"/>
      <c r="AL6" s="7"/>
      <c r="AM6" s="7" t="s">
        <v>20</v>
      </c>
      <c r="AN6" s="7"/>
      <c r="AO6" s="7"/>
      <c r="AP6" s="7" t="s">
        <v>21</v>
      </c>
      <c r="AQ6" s="7"/>
      <c r="AR6" s="7"/>
      <c r="AS6" s="7"/>
      <c r="AT6" s="7"/>
    </row>
    <row r="7" spans="1:46" ht="33.75">
      <c r="A7" s="7"/>
      <c r="B7" s="7"/>
      <c r="C7" s="7"/>
      <c r="D7" s="7"/>
      <c r="E7" s="7"/>
      <c r="F7" s="12" t="s">
        <v>6</v>
      </c>
      <c r="G7" s="12" t="s">
        <v>7</v>
      </c>
      <c r="H7" s="12" t="s">
        <v>8</v>
      </c>
      <c r="I7" s="13" t="s">
        <v>6</v>
      </c>
      <c r="J7" s="13" t="s">
        <v>7</v>
      </c>
      <c r="K7" s="13" t="s">
        <v>8</v>
      </c>
      <c r="L7" s="13" t="s">
        <v>6</v>
      </c>
      <c r="M7" s="13" t="s">
        <v>7</v>
      </c>
      <c r="N7" s="13" t="s">
        <v>8</v>
      </c>
      <c r="O7" s="13" t="s">
        <v>6</v>
      </c>
      <c r="P7" s="13" t="s">
        <v>7</v>
      </c>
      <c r="Q7" s="13" t="s">
        <v>8</v>
      </c>
      <c r="R7" s="13" t="s">
        <v>6</v>
      </c>
      <c r="S7" s="13" t="s">
        <v>7</v>
      </c>
      <c r="T7" s="13" t="s">
        <v>8</v>
      </c>
      <c r="U7" s="13" t="s">
        <v>6</v>
      </c>
      <c r="V7" s="13" t="s">
        <v>7</v>
      </c>
      <c r="W7" s="13" t="s">
        <v>8</v>
      </c>
      <c r="X7" s="13" t="s">
        <v>6</v>
      </c>
      <c r="Y7" s="13" t="s">
        <v>7</v>
      </c>
      <c r="Z7" s="13" t="s">
        <v>8</v>
      </c>
      <c r="AA7" s="13" t="s">
        <v>6</v>
      </c>
      <c r="AB7" s="13" t="s">
        <v>7</v>
      </c>
      <c r="AC7" s="13" t="s">
        <v>8</v>
      </c>
      <c r="AD7" s="13" t="s">
        <v>6</v>
      </c>
      <c r="AE7" s="13" t="s">
        <v>7</v>
      </c>
      <c r="AF7" s="13" t="s">
        <v>8</v>
      </c>
      <c r="AG7" s="13" t="s">
        <v>6</v>
      </c>
      <c r="AH7" s="13" t="s">
        <v>7</v>
      </c>
      <c r="AI7" s="13" t="s">
        <v>8</v>
      </c>
      <c r="AJ7" s="13" t="s">
        <v>6</v>
      </c>
      <c r="AK7" s="13" t="s">
        <v>7</v>
      </c>
      <c r="AL7" s="13" t="s">
        <v>8</v>
      </c>
      <c r="AM7" s="13" t="s">
        <v>6</v>
      </c>
      <c r="AN7" s="13" t="s">
        <v>7</v>
      </c>
      <c r="AO7" s="13" t="s">
        <v>8</v>
      </c>
      <c r="AP7" s="13" t="s">
        <v>6</v>
      </c>
      <c r="AQ7" s="13" t="s">
        <v>7</v>
      </c>
      <c r="AR7" s="13" t="s">
        <v>8</v>
      </c>
      <c r="AS7" s="7"/>
      <c r="AT7" s="7"/>
    </row>
    <row r="8" spans="1:46" s="17" customFormat="1" ht="2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5">
        <v>6</v>
      </c>
      <c r="G8" s="15">
        <v>7</v>
      </c>
      <c r="H8" s="15" t="s">
        <v>24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16">
        <v>43</v>
      </c>
      <c r="AR8" s="16">
        <v>44</v>
      </c>
      <c r="AS8" s="16">
        <v>45</v>
      </c>
      <c r="AT8" s="16">
        <v>46</v>
      </c>
    </row>
    <row r="9" spans="1:46" s="21" customFormat="1" ht="12.75">
      <c r="A9" s="18"/>
      <c r="B9" s="19" t="s">
        <v>25</v>
      </c>
      <c r="C9" s="19"/>
      <c r="D9" s="19"/>
      <c r="E9" s="18"/>
      <c r="F9" s="20"/>
      <c r="G9" s="20"/>
      <c r="H9" s="20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s="21" customFormat="1" ht="12.75">
      <c r="A10" s="22"/>
      <c r="B10" s="19" t="s">
        <v>28</v>
      </c>
      <c r="C10" s="19"/>
      <c r="D10" s="19"/>
      <c r="E10" s="18"/>
      <c r="F10" s="20"/>
      <c r="G10" s="20"/>
      <c r="H10" s="20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s="21" customFormat="1">
      <c r="A11" s="23" t="s">
        <v>65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1:46" s="21" customFormat="1">
      <c r="A12" s="25" t="s">
        <v>66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7"/>
    </row>
    <row r="13" spans="1:46" s="21" customFormat="1" ht="12.75">
      <c r="A13" s="28" t="s">
        <v>26</v>
      </c>
      <c r="B13" s="29" t="s">
        <v>36</v>
      </c>
      <c r="C13" s="30"/>
      <c r="D13" s="31"/>
      <c r="E13" s="32" t="s">
        <v>33</v>
      </c>
      <c r="F13" s="33">
        <f>F14+F15</f>
        <v>192.1</v>
      </c>
      <c r="G13" s="33">
        <f>G14+G15</f>
        <v>90</v>
      </c>
      <c r="H13" s="33">
        <f>G13/F13*100</f>
        <v>46.850598646538259</v>
      </c>
      <c r="I13" s="34">
        <f>I14+I15</f>
        <v>0</v>
      </c>
      <c r="J13" s="34">
        <f>J14+J15</f>
        <v>0</v>
      </c>
      <c r="K13" s="34"/>
      <c r="L13" s="34">
        <f>L14+L15</f>
        <v>0</v>
      </c>
      <c r="M13" s="34">
        <f t="shared" ref="M13:AK13" si="0">M14+M15</f>
        <v>0</v>
      </c>
      <c r="N13" s="34"/>
      <c r="O13" s="34">
        <f>O14+O15</f>
        <v>20</v>
      </c>
      <c r="P13" s="34">
        <f t="shared" si="0"/>
        <v>15</v>
      </c>
      <c r="Q13" s="34">
        <f>P13/O13*100</f>
        <v>75</v>
      </c>
      <c r="R13" s="34">
        <f>R14+R15</f>
        <v>10</v>
      </c>
      <c r="S13" s="34">
        <f t="shared" si="0"/>
        <v>15</v>
      </c>
      <c r="T13" s="34">
        <f>S13/R13*100</f>
        <v>150</v>
      </c>
      <c r="U13" s="34">
        <f>U14+U15</f>
        <v>25</v>
      </c>
      <c r="V13" s="34">
        <f t="shared" si="0"/>
        <v>15</v>
      </c>
      <c r="W13" s="34">
        <f>V13/U13*100</f>
        <v>60</v>
      </c>
      <c r="X13" s="34">
        <f>X14+X15</f>
        <v>25</v>
      </c>
      <c r="Y13" s="34">
        <f t="shared" si="0"/>
        <v>15</v>
      </c>
      <c r="Z13" s="34">
        <f>Y13/X13*100</f>
        <v>60</v>
      </c>
      <c r="AA13" s="34">
        <f>AA14+AA15</f>
        <v>15</v>
      </c>
      <c r="AB13" s="34">
        <f t="shared" si="0"/>
        <v>15</v>
      </c>
      <c r="AC13" s="34">
        <f>AB13/AA13*100</f>
        <v>100</v>
      </c>
      <c r="AD13" s="34">
        <f>AD14+AD15</f>
        <v>0</v>
      </c>
      <c r="AE13" s="34">
        <f t="shared" si="0"/>
        <v>0</v>
      </c>
      <c r="AF13" s="34"/>
      <c r="AG13" s="34">
        <f>AG14+AG15</f>
        <v>52.1</v>
      </c>
      <c r="AH13" s="34">
        <f t="shared" si="0"/>
        <v>15</v>
      </c>
      <c r="AI13" s="34">
        <f>AH13/AG13*100</f>
        <v>28.790786948176581</v>
      </c>
      <c r="AJ13" s="34">
        <f>AJ14+AJ15</f>
        <v>45</v>
      </c>
      <c r="AK13" s="34">
        <f t="shared" si="0"/>
        <v>0</v>
      </c>
      <c r="AL13" s="34"/>
      <c r="AM13" s="34">
        <f>AM14+AM15</f>
        <v>0</v>
      </c>
      <c r="AN13" s="34">
        <f>AN14+AN15</f>
        <v>0</v>
      </c>
      <c r="AO13" s="34"/>
      <c r="AP13" s="34">
        <f>AP14+AP15</f>
        <v>0</v>
      </c>
      <c r="AQ13" s="34">
        <f>AQ14+AQ15</f>
        <v>0</v>
      </c>
      <c r="AR13" s="34"/>
      <c r="AS13" s="35"/>
      <c r="AT13" s="36"/>
    </row>
    <row r="14" spans="1:46" s="21" customFormat="1" ht="24">
      <c r="A14" s="37"/>
      <c r="B14" s="38"/>
      <c r="C14" s="39"/>
      <c r="D14" s="40"/>
      <c r="E14" s="41" t="s">
        <v>34</v>
      </c>
      <c r="F14" s="42">
        <f>I14+L14+O14+R14+U14+X14+AA14+AD14+AG14+AJ14+AM14+AP14</f>
        <v>0</v>
      </c>
      <c r="G14" s="42">
        <f>J14+M14+P14+S14+V14+Y14+AB14+AE14+AH14+AK14+AN14+AQ14</f>
        <v>0</v>
      </c>
      <c r="H14" s="33"/>
      <c r="I14" s="34">
        <f>I17+I20+I23</f>
        <v>0</v>
      </c>
      <c r="J14" s="34">
        <f>J17+J20+J23</f>
        <v>0</v>
      </c>
      <c r="K14" s="34"/>
      <c r="L14" s="34">
        <f>L17+L20+L23</f>
        <v>0</v>
      </c>
      <c r="M14" s="34">
        <f>M17+M20+M23</f>
        <v>0</v>
      </c>
      <c r="N14" s="34"/>
      <c r="O14" s="34">
        <f>O17+O20+O23</f>
        <v>0</v>
      </c>
      <c r="P14" s="34">
        <f>P17+P20+P23</f>
        <v>0</v>
      </c>
      <c r="Q14" s="34"/>
      <c r="R14" s="34">
        <f>R17+R20+R23</f>
        <v>0</v>
      </c>
      <c r="S14" s="34">
        <f>S17+S20+S23</f>
        <v>0</v>
      </c>
      <c r="T14" s="34"/>
      <c r="U14" s="34">
        <f>U17+U20+U23</f>
        <v>0</v>
      </c>
      <c r="V14" s="34">
        <f>V17+V20+V23</f>
        <v>0</v>
      </c>
      <c r="W14" s="34"/>
      <c r="X14" s="34">
        <f>X17+X20+X23</f>
        <v>0</v>
      </c>
      <c r="Y14" s="34">
        <f>Y17+Y20+Y23</f>
        <v>0</v>
      </c>
      <c r="Z14" s="34"/>
      <c r="AA14" s="34">
        <f>AA17+AA20+AA23</f>
        <v>0</v>
      </c>
      <c r="AB14" s="34">
        <f>AB17+AB20+AB23</f>
        <v>0</v>
      </c>
      <c r="AC14" s="34"/>
      <c r="AD14" s="34">
        <f>AD17+AD20+AD23</f>
        <v>0</v>
      </c>
      <c r="AE14" s="34">
        <f>AE17+AE20+AE23</f>
        <v>0</v>
      </c>
      <c r="AF14" s="34"/>
      <c r="AG14" s="34">
        <f>AG17+AG20+AG23</f>
        <v>0</v>
      </c>
      <c r="AH14" s="34">
        <f>AH17+AH20+AH23</f>
        <v>0</v>
      </c>
      <c r="AI14" s="34"/>
      <c r="AJ14" s="34">
        <f>AJ17+AJ20+AJ23</f>
        <v>0</v>
      </c>
      <c r="AK14" s="34">
        <f>AK17+AK20+AK23</f>
        <v>0</v>
      </c>
      <c r="AL14" s="34"/>
      <c r="AM14" s="34">
        <f>AM17+AM20+AM23</f>
        <v>0</v>
      </c>
      <c r="AN14" s="34">
        <f>AN17+AN20+AN23</f>
        <v>0</v>
      </c>
      <c r="AO14" s="34"/>
      <c r="AP14" s="34">
        <f>AP17+AP20+AP23</f>
        <v>0</v>
      </c>
      <c r="AQ14" s="34">
        <f>AQ17+AQ20+AQ23</f>
        <v>0</v>
      </c>
      <c r="AR14" s="34"/>
      <c r="AS14" s="35"/>
      <c r="AT14" s="43"/>
    </row>
    <row r="15" spans="1:46" s="21" customFormat="1" ht="36">
      <c r="A15" s="44"/>
      <c r="B15" s="45"/>
      <c r="C15" s="46"/>
      <c r="D15" s="47"/>
      <c r="E15" s="41" t="s">
        <v>35</v>
      </c>
      <c r="F15" s="42">
        <f>I15+L15+O15+R15+U15+X15+AA15+AD15+AG15+AJ15+AM15+AP15</f>
        <v>192.1</v>
      </c>
      <c r="G15" s="42">
        <f>J15+M15+P15+S15+V15+Y15+AB15+AE15+AH15+AK15+AN15+AQ15</f>
        <v>90</v>
      </c>
      <c r="H15" s="33">
        <f t="shared" ref="H15:H46" si="1">G15/F15*100</f>
        <v>46.850598646538259</v>
      </c>
      <c r="I15" s="34">
        <f>I18+I21+I24</f>
        <v>0</v>
      </c>
      <c r="J15" s="34">
        <f>J18+J21+J24</f>
        <v>0</v>
      </c>
      <c r="K15" s="34"/>
      <c r="L15" s="34">
        <f>L18+L21+L24</f>
        <v>0</v>
      </c>
      <c r="M15" s="34">
        <f>M18+M21+M24</f>
        <v>0</v>
      </c>
      <c r="N15" s="34"/>
      <c r="O15" s="34">
        <f>O18+O21+O24</f>
        <v>20</v>
      </c>
      <c r="P15" s="34">
        <f>P18+P21+P24</f>
        <v>15</v>
      </c>
      <c r="Q15" s="34">
        <f t="shared" ref="Q15" si="2">P15/O15*100</f>
        <v>75</v>
      </c>
      <c r="R15" s="34">
        <f>R18+R21+R24</f>
        <v>10</v>
      </c>
      <c r="S15" s="34">
        <f>S18+S21+S24</f>
        <v>15</v>
      </c>
      <c r="T15" s="34">
        <f>S15/R15*100</f>
        <v>150</v>
      </c>
      <c r="U15" s="34">
        <f>U18+U21+U24</f>
        <v>25</v>
      </c>
      <c r="V15" s="34">
        <f>V18+V21+V24</f>
        <v>15</v>
      </c>
      <c r="W15" s="34">
        <f>V15/U15*100</f>
        <v>60</v>
      </c>
      <c r="X15" s="34">
        <f>X18+X21+X24</f>
        <v>25</v>
      </c>
      <c r="Y15" s="34">
        <f>Y18+Y21+Y24</f>
        <v>15</v>
      </c>
      <c r="Z15" s="34">
        <f>Y15/X15*100</f>
        <v>60</v>
      </c>
      <c r="AA15" s="34">
        <f>AA18+AA21+AA24</f>
        <v>15</v>
      </c>
      <c r="AB15" s="34">
        <f>AB18+AB21+AB24</f>
        <v>15</v>
      </c>
      <c r="AC15" s="34">
        <f t="shared" ref="AC15" si="3">AB15/AA15*100</f>
        <v>100</v>
      </c>
      <c r="AD15" s="34">
        <f>AD18+AD21+AD24</f>
        <v>0</v>
      </c>
      <c r="AE15" s="34">
        <f>AE18+AE21+AE24</f>
        <v>0</v>
      </c>
      <c r="AF15" s="34"/>
      <c r="AG15" s="34">
        <f>AG18+AG21+AG24</f>
        <v>52.1</v>
      </c>
      <c r="AH15" s="34">
        <f>AH18+AH21+AH24</f>
        <v>15</v>
      </c>
      <c r="AI15" s="34">
        <f t="shared" ref="AI15" si="4">AH15/AG15*100</f>
        <v>28.790786948176581</v>
      </c>
      <c r="AJ15" s="34">
        <f>AJ18+AJ21+AJ24</f>
        <v>45</v>
      </c>
      <c r="AK15" s="34">
        <f>AK18+AK21+AK24</f>
        <v>0</v>
      </c>
      <c r="AL15" s="34"/>
      <c r="AM15" s="34">
        <f>AM18+AM21+AM24</f>
        <v>0</v>
      </c>
      <c r="AN15" s="34">
        <f>AN18+AN21+AN24</f>
        <v>0</v>
      </c>
      <c r="AO15" s="34"/>
      <c r="AP15" s="34">
        <f>AP18+AP21+AP24</f>
        <v>0</v>
      </c>
      <c r="AQ15" s="34">
        <f>AQ18+AQ21+AQ24</f>
        <v>0</v>
      </c>
      <c r="AR15" s="34"/>
      <c r="AS15" s="35"/>
      <c r="AT15" s="48"/>
    </row>
    <row r="16" spans="1:46" s="21" customFormat="1" ht="12.75">
      <c r="A16" s="28" t="s">
        <v>27</v>
      </c>
      <c r="B16" s="1" t="s">
        <v>37</v>
      </c>
      <c r="C16" s="49" t="s">
        <v>50</v>
      </c>
      <c r="D16" s="30" t="s">
        <v>52</v>
      </c>
      <c r="E16" s="32" t="s">
        <v>33</v>
      </c>
      <c r="F16" s="42">
        <f>F17+F18</f>
        <v>192.1</v>
      </c>
      <c r="G16" s="42">
        <f>G17+G18</f>
        <v>90</v>
      </c>
      <c r="H16" s="33">
        <f t="shared" si="1"/>
        <v>46.850598646538259</v>
      </c>
      <c r="I16" s="50">
        <f>I17+I18</f>
        <v>0</v>
      </c>
      <c r="J16" s="50">
        <f>J17+J18</f>
        <v>0</v>
      </c>
      <c r="K16" s="50"/>
      <c r="L16" s="50">
        <f>L17+L18</f>
        <v>0</v>
      </c>
      <c r="M16" s="50">
        <f>M17+M18</f>
        <v>0</v>
      </c>
      <c r="N16" s="50"/>
      <c r="O16" s="50">
        <f>O17+O18</f>
        <v>20</v>
      </c>
      <c r="P16" s="50">
        <f>P17+P18</f>
        <v>15</v>
      </c>
      <c r="Q16" s="50">
        <f>P16/O16*100</f>
        <v>75</v>
      </c>
      <c r="R16" s="50">
        <f>R17+R18</f>
        <v>10</v>
      </c>
      <c r="S16" s="50">
        <f>S17+S18</f>
        <v>15</v>
      </c>
      <c r="T16" s="50">
        <f>S16/R16*100</f>
        <v>150</v>
      </c>
      <c r="U16" s="50">
        <f>U17+U18</f>
        <v>25</v>
      </c>
      <c r="V16" s="50">
        <f>V17+V18</f>
        <v>15</v>
      </c>
      <c r="W16" s="50">
        <f>V16/U16*100</f>
        <v>60</v>
      </c>
      <c r="X16" s="50">
        <f>X17+X18</f>
        <v>25</v>
      </c>
      <c r="Y16" s="50">
        <f>Y17+Y18</f>
        <v>15</v>
      </c>
      <c r="Z16" s="50">
        <f>Y16/X16*100</f>
        <v>60</v>
      </c>
      <c r="AA16" s="50">
        <f>AA17+AA18</f>
        <v>15</v>
      </c>
      <c r="AB16" s="50">
        <f>AB17+AB18</f>
        <v>15</v>
      </c>
      <c r="AC16" s="50">
        <f>AB16/AA16*100</f>
        <v>100</v>
      </c>
      <c r="AD16" s="50">
        <f>AD17+AD18</f>
        <v>0</v>
      </c>
      <c r="AE16" s="50">
        <f>AE17+AE18</f>
        <v>0</v>
      </c>
      <c r="AF16" s="50"/>
      <c r="AG16" s="50">
        <f>AG17+AG18</f>
        <v>52.1</v>
      </c>
      <c r="AH16" s="50">
        <f>AH17+AH18</f>
        <v>15</v>
      </c>
      <c r="AI16" s="50">
        <f>AH16/AG16*100</f>
        <v>28.790786948176581</v>
      </c>
      <c r="AJ16" s="50">
        <f>AJ17+AJ18</f>
        <v>45</v>
      </c>
      <c r="AK16" s="50">
        <f>AK17+AK18</f>
        <v>0</v>
      </c>
      <c r="AL16" s="50"/>
      <c r="AM16" s="50">
        <f>AM17+AM18</f>
        <v>0</v>
      </c>
      <c r="AN16" s="50">
        <f>AN17+AN18</f>
        <v>0</v>
      </c>
      <c r="AO16" s="50"/>
      <c r="AP16" s="50">
        <f>AP17+AP18</f>
        <v>0</v>
      </c>
      <c r="AQ16" s="50">
        <f>AQ17+AQ18</f>
        <v>0</v>
      </c>
      <c r="AR16" s="50"/>
      <c r="AS16" s="51" t="s">
        <v>73</v>
      </c>
      <c r="AT16" s="51" t="s">
        <v>88</v>
      </c>
    </row>
    <row r="17" spans="1:46" s="21" customFormat="1" ht="24">
      <c r="A17" s="37"/>
      <c r="B17" s="1"/>
      <c r="C17" s="52"/>
      <c r="D17" s="39"/>
      <c r="E17" s="41" t="s">
        <v>34</v>
      </c>
      <c r="F17" s="42">
        <f>I17+L17+O17+R17+U17+X17+AA17+AD17+AG17+AJ17+AM17+AP17</f>
        <v>0</v>
      </c>
      <c r="G17" s="42">
        <f>J17+M17+P17+S17+V17+Y17+AB17+AE17+AH17+AK17+AN17+AQ17</f>
        <v>0</v>
      </c>
      <c r="H17" s="33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3"/>
      <c r="AT17" s="54"/>
    </row>
    <row r="18" spans="1:46" s="21" customFormat="1" ht="36">
      <c r="A18" s="44"/>
      <c r="B18" s="1"/>
      <c r="C18" s="52"/>
      <c r="D18" s="46"/>
      <c r="E18" s="41" t="s">
        <v>35</v>
      </c>
      <c r="F18" s="42">
        <f>I18+L18+O18+R18+U18+X18+AA18+AD18+AG18+AJ18+AM18+AP18</f>
        <v>192.1</v>
      </c>
      <c r="G18" s="42">
        <f>J18+M18+P18+S18+V18+Y18+AB18+AE18+AH18+AK18+AN18+AQ18</f>
        <v>90</v>
      </c>
      <c r="H18" s="33">
        <f t="shared" si="1"/>
        <v>46.850598646538259</v>
      </c>
      <c r="I18" s="50"/>
      <c r="J18" s="50"/>
      <c r="K18" s="50"/>
      <c r="L18" s="50"/>
      <c r="M18" s="50"/>
      <c r="N18" s="50"/>
      <c r="O18" s="50">
        <v>20</v>
      </c>
      <c r="P18" s="50">
        <v>15</v>
      </c>
      <c r="Q18" s="50">
        <f>P18/O18*100</f>
        <v>75</v>
      </c>
      <c r="R18" s="50">
        <v>10</v>
      </c>
      <c r="S18" s="50">
        <v>15</v>
      </c>
      <c r="T18" s="50">
        <f>S18/R18*100</f>
        <v>150</v>
      </c>
      <c r="U18" s="50">
        <f>15+10</f>
        <v>25</v>
      </c>
      <c r="V18" s="50">
        <v>15</v>
      </c>
      <c r="W18" s="50">
        <f>V18/U18*100</f>
        <v>60</v>
      </c>
      <c r="X18" s="50">
        <f>15+10</f>
        <v>25</v>
      </c>
      <c r="Y18" s="50">
        <v>15</v>
      </c>
      <c r="Z18" s="50">
        <f>Y18/X18*100</f>
        <v>60</v>
      </c>
      <c r="AA18" s="50">
        <f>10+5</f>
        <v>15</v>
      </c>
      <c r="AB18" s="50">
        <v>15</v>
      </c>
      <c r="AC18" s="50">
        <f>AB18/AA18*100</f>
        <v>100</v>
      </c>
      <c r="AD18" s="50"/>
      <c r="AE18" s="50"/>
      <c r="AF18" s="50"/>
      <c r="AG18" s="50">
        <f>10-5+10+7.1+5+10+15</f>
        <v>52.1</v>
      </c>
      <c r="AH18" s="50">
        <v>15</v>
      </c>
      <c r="AI18" s="50">
        <f>AH18/AG18*100</f>
        <v>28.790786948176581</v>
      </c>
      <c r="AJ18" s="50">
        <f>45</f>
        <v>45</v>
      </c>
      <c r="AK18" s="50"/>
      <c r="AL18" s="50"/>
      <c r="AM18" s="50">
        <f>10-10</f>
        <v>0</v>
      </c>
      <c r="AN18" s="50"/>
      <c r="AO18" s="50"/>
      <c r="AP18" s="50">
        <f>10-10</f>
        <v>0</v>
      </c>
      <c r="AQ18" s="50"/>
      <c r="AR18" s="50"/>
      <c r="AS18" s="55"/>
      <c r="AT18" s="56"/>
    </row>
    <row r="19" spans="1:46" s="21" customFormat="1" ht="12.75">
      <c r="A19" s="28" t="s">
        <v>39</v>
      </c>
      <c r="B19" s="29" t="s">
        <v>38</v>
      </c>
      <c r="C19" s="57"/>
      <c r="D19" s="30" t="s">
        <v>52</v>
      </c>
      <c r="E19" s="32" t="s">
        <v>33</v>
      </c>
      <c r="F19" s="33">
        <f>F20+F21</f>
        <v>0</v>
      </c>
      <c r="G19" s="33">
        <f>G20+G21</f>
        <v>0</v>
      </c>
      <c r="H19" s="33"/>
      <c r="I19" s="50">
        <f>I20+I21</f>
        <v>0</v>
      </c>
      <c r="J19" s="50">
        <f>J20+J21</f>
        <v>0</v>
      </c>
      <c r="K19" s="50"/>
      <c r="L19" s="50">
        <f>L20+L21</f>
        <v>0</v>
      </c>
      <c r="M19" s="50">
        <f>M20+M21</f>
        <v>0</v>
      </c>
      <c r="N19" s="50"/>
      <c r="O19" s="50">
        <f>O20+O21</f>
        <v>0</v>
      </c>
      <c r="P19" s="50">
        <f>P20+P21</f>
        <v>0</v>
      </c>
      <c r="Q19" s="50"/>
      <c r="R19" s="50">
        <f>R20+R21</f>
        <v>0</v>
      </c>
      <c r="S19" s="50">
        <f>S20+S21</f>
        <v>0</v>
      </c>
      <c r="T19" s="50"/>
      <c r="U19" s="50">
        <f>U20+U21</f>
        <v>0</v>
      </c>
      <c r="V19" s="50">
        <f>V20+V21</f>
        <v>0</v>
      </c>
      <c r="W19" s="50"/>
      <c r="X19" s="50">
        <f>X20+X21</f>
        <v>0</v>
      </c>
      <c r="Y19" s="50">
        <f>Y20+Y21</f>
        <v>0</v>
      </c>
      <c r="Z19" s="50"/>
      <c r="AA19" s="50">
        <f>AA20+AA21</f>
        <v>0</v>
      </c>
      <c r="AB19" s="50">
        <f>AB20+AB21</f>
        <v>0</v>
      </c>
      <c r="AC19" s="50"/>
      <c r="AD19" s="50">
        <f>AD20+AD21</f>
        <v>0</v>
      </c>
      <c r="AE19" s="50">
        <f>AE20+AE21</f>
        <v>0</v>
      </c>
      <c r="AF19" s="50"/>
      <c r="AG19" s="50">
        <f>AG20+AG21</f>
        <v>0</v>
      </c>
      <c r="AH19" s="50">
        <f>AH20+AH21</f>
        <v>0</v>
      </c>
      <c r="AI19" s="50"/>
      <c r="AJ19" s="50">
        <f>AJ20+AJ21</f>
        <v>0</v>
      </c>
      <c r="AK19" s="50">
        <f>AK20+AK21</f>
        <v>0</v>
      </c>
      <c r="AL19" s="50"/>
      <c r="AM19" s="50">
        <f>AM20+AM21</f>
        <v>0</v>
      </c>
      <c r="AN19" s="50">
        <f>AN20+AN21</f>
        <v>0</v>
      </c>
      <c r="AO19" s="50"/>
      <c r="AP19" s="50">
        <f>AP20+AP21</f>
        <v>0</v>
      </c>
      <c r="AQ19" s="50">
        <f>AQ20+AQ21</f>
        <v>0</v>
      </c>
      <c r="AR19" s="50"/>
      <c r="AS19" s="30"/>
      <c r="AT19" s="30"/>
    </row>
    <row r="20" spans="1:46" s="21" customFormat="1" ht="24">
      <c r="A20" s="37"/>
      <c r="B20" s="38"/>
      <c r="C20" s="57"/>
      <c r="D20" s="39"/>
      <c r="E20" s="41" t="s">
        <v>34</v>
      </c>
      <c r="F20" s="42">
        <f>I20+L20+O20+R20+U20+X20+AA20+AD20+AG20+AJ20+AM20+AP20</f>
        <v>0</v>
      </c>
      <c r="G20" s="42">
        <f>J20+M20+P20+S20+V20+Y20+AB20+AE20+AH20+AK20+AN20+AQ20</f>
        <v>0</v>
      </c>
      <c r="H20" s="33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39"/>
      <c r="AT20" s="58"/>
    </row>
    <row r="21" spans="1:46" s="21" customFormat="1" ht="36">
      <c r="A21" s="44"/>
      <c r="B21" s="45"/>
      <c r="C21" s="57"/>
      <c r="D21" s="39"/>
      <c r="E21" s="41" t="s">
        <v>35</v>
      </c>
      <c r="F21" s="42">
        <f>I21+L21+O21+R21+U21+X21+AA21+AD21+AG21+AJ21+AM21+AP21</f>
        <v>0</v>
      </c>
      <c r="G21" s="42">
        <f>J21+M21+P21+S21+V21+Y21+AB21+AE21+AH21+AK21+AN21+AQ21</f>
        <v>0</v>
      </c>
      <c r="H21" s="33"/>
      <c r="I21" s="50"/>
      <c r="J21" s="50"/>
      <c r="K21" s="50"/>
      <c r="L21" s="50"/>
      <c r="M21" s="50">
        <v>0</v>
      </c>
      <c r="N21" s="50"/>
      <c r="O21" s="50"/>
      <c r="P21" s="50">
        <v>0</v>
      </c>
      <c r="Q21" s="50"/>
      <c r="R21" s="50">
        <f>10+10+10-15-15</f>
        <v>0</v>
      </c>
      <c r="S21" s="50">
        <v>0</v>
      </c>
      <c r="T21" s="50"/>
      <c r="U21" s="50">
        <f>10-10</f>
        <v>0</v>
      </c>
      <c r="V21" s="50"/>
      <c r="W21" s="50"/>
      <c r="X21" s="50">
        <f>10-10</f>
        <v>0</v>
      </c>
      <c r="Y21" s="50"/>
      <c r="Z21" s="50"/>
      <c r="AA21" s="50">
        <f>10-5-5</f>
        <v>0</v>
      </c>
      <c r="AB21" s="50"/>
      <c r="AC21" s="50"/>
      <c r="AD21" s="50">
        <f>10-10</f>
        <v>0</v>
      </c>
      <c r="AE21" s="50"/>
      <c r="AF21" s="50"/>
      <c r="AG21" s="50">
        <f>10+5-15</f>
        <v>0</v>
      </c>
      <c r="AH21" s="50"/>
      <c r="AI21" s="50"/>
      <c r="AJ21" s="50">
        <f>20-20</f>
        <v>0</v>
      </c>
      <c r="AK21" s="50"/>
      <c r="AL21" s="50"/>
      <c r="AM21" s="50">
        <f>20-20</f>
        <v>0</v>
      </c>
      <c r="AN21" s="50"/>
      <c r="AO21" s="50"/>
      <c r="AP21" s="50">
        <f>30-30</f>
        <v>0</v>
      </c>
      <c r="AQ21" s="50"/>
      <c r="AR21" s="50"/>
      <c r="AS21" s="46"/>
      <c r="AT21" s="59"/>
    </row>
    <row r="22" spans="1:46" s="21" customFormat="1" ht="12.75">
      <c r="A22" s="28" t="s">
        <v>40</v>
      </c>
      <c r="B22" s="29" t="s">
        <v>56</v>
      </c>
      <c r="C22" s="57"/>
      <c r="D22" s="39"/>
      <c r="E22" s="32" t="s">
        <v>33</v>
      </c>
      <c r="F22" s="33">
        <f>F23+F24</f>
        <v>0</v>
      </c>
      <c r="G22" s="33">
        <f>G23+G24</f>
        <v>0</v>
      </c>
      <c r="H22" s="33"/>
      <c r="I22" s="50">
        <f>I23+I24</f>
        <v>0</v>
      </c>
      <c r="J22" s="50">
        <f>J23+J24</f>
        <v>0</v>
      </c>
      <c r="K22" s="50"/>
      <c r="L22" s="50">
        <f>L23+L24</f>
        <v>0</v>
      </c>
      <c r="M22" s="50">
        <f>M23+M24</f>
        <v>0</v>
      </c>
      <c r="N22" s="50"/>
      <c r="O22" s="50">
        <f>O23+O24</f>
        <v>0</v>
      </c>
      <c r="P22" s="50">
        <f>P23+P24</f>
        <v>0</v>
      </c>
      <c r="Q22" s="50"/>
      <c r="R22" s="50">
        <f>R23+R24</f>
        <v>0</v>
      </c>
      <c r="S22" s="50">
        <f>S23+S24</f>
        <v>0</v>
      </c>
      <c r="T22" s="50"/>
      <c r="U22" s="50">
        <f>U23+U24</f>
        <v>0</v>
      </c>
      <c r="V22" s="50">
        <f>V23+V24</f>
        <v>0</v>
      </c>
      <c r="W22" s="50"/>
      <c r="X22" s="50">
        <f>X23+X24</f>
        <v>0</v>
      </c>
      <c r="Y22" s="50">
        <f>Y23+Y24</f>
        <v>0</v>
      </c>
      <c r="Z22" s="50"/>
      <c r="AA22" s="50">
        <f>AA23+AA24</f>
        <v>0</v>
      </c>
      <c r="AB22" s="50">
        <f>AB23+AB24</f>
        <v>0</v>
      </c>
      <c r="AC22" s="50"/>
      <c r="AD22" s="50">
        <f>AD23+AD24</f>
        <v>0</v>
      </c>
      <c r="AE22" s="50">
        <f>AE23+AE24</f>
        <v>0</v>
      </c>
      <c r="AF22" s="50"/>
      <c r="AG22" s="50">
        <f>AG23+AG24</f>
        <v>0</v>
      </c>
      <c r="AH22" s="50">
        <f>AH23+AH24</f>
        <v>0</v>
      </c>
      <c r="AI22" s="50"/>
      <c r="AJ22" s="50">
        <f>AJ23+AJ24</f>
        <v>0</v>
      </c>
      <c r="AK22" s="50">
        <f>AK23+AK24</f>
        <v>0</v>
      </c>
      <c r="AL22" s="50"/>
      <c r="AM22" s="50">
        <f>AM23+AM24</f>
        <v>0</v>
      </c>
      <c r="AN22" s="50">
        <f>AN23+AN24</f>
        <v>0</v>
      </c>
      <c r="AO22" s="50"/>
      <c r="AP22" s="50">
        <f>AP23+AP24</f>
        <v>0</v>
      </c>
      <c r="AQ22" s="50">
        <f>AQ23+AQ24</f>
        <v>0</v>
      </c>
      <c r="AR22" s="50"/>
      <c r="AS22" s="30"/>
      <c r="AT22" s="49"/>
    </row>
    <row r="23" spans="1:46" s="21" customFormat="1" ht="24">
      <c r="A23" s="37"/>
      <c r="B23" s="38"/>
      <c r="C23" s="57"/>
      <c r="D23" s="39"/>
      <c r="E23" s="41" t="s">
        <v>34</v>
      </c>
      <c r="F23" s="42">
        <f>I23+L23+O23+R23+U23+X23+AA23+AD23+AG23+AJ23+AM23+AP23</f>
        <v>0</v>
      </c>
      <c r="G23" s="42">
        <f>J23+M23+P23+S23+V23+Y23+AB23+AE23+AH23+AK23+AN23+AQ23</f>
        <v>0</v>
      </c>
      <c r="H23" s="33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39"/>
      <c r="AT23" s="53"/>
    </row>
    <row r="24" spans="1:46" s="21" customFormat="1" ht="36">
      <c r="A24" s="44"/>
      <c r="B24" s="45"/>
      <c r="C24" s="60"/>
      <c r="D24" s="46"/>
      <c r="E24" s="41" t="s">
        <v>35</v>
      </c>
      <c r="F24" s="42">
        <f>I24+L24+O24+R24+U24+X24+AA24+AD24+AG24+AJ24+AM24+AP24</f>
        <v>0</v>
      </c>
      <c r="G24" s="42">
        <f>J24+M24+P24+S24+V24+Y24+AB24+AE24+AH24+AK24+AN24+AQ24</f>
        <v>0</v>
      </c>
      <c r="H24" s="33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>
        <f>40-40</f>
        <v>0</v>
      </c>
      <c r="AQ24" s="50"/>
      <c r="AR24" s="50"/>
      <c r="AS24" s="46"/>
      <c r="AT24" s="55"/>
    </row>
    <row r="25" spans="1:46" s="21" customFormat="1" ht="12.75">
      <c r="A25" s="61" t="s">
        <v>42</v>
      </c>
      <c r="B25" s="62" t="s">
        <v>41</v>
      </c>
      <c r="C25" s="49" t="s">
        <v>50</v>
      </c>
      <c r="D25" s="30" t="s">
        <v>53</v>
      </c>
      <c r="E25" s="32" t="s">
        <v>33</v>
      </c>
      <c r="F25" s="33">
        <f>F26+F27</f>
        <v>136</v>
      </c>
      <c r="G25" s="33">
        <f>G26+G27</f>
        <v>83.300000000000011</v>
      </c>
      <c r="H25" s="33">
        <f t="shared" si="1"/>
        <v>61.250000000000007</v>
      </c>
      <c r="I25" s="50">
        <f>I26+I27</f>
        <v>0</v>
      </c>
      <c r="J25" s="50">
        <f>J26+J27</f>
        <v>0</v>
      </c>
      <c r="K25" s="34"/>
      <c r="L25" s="50">
        <f>L26+L27</f>
        <v>10.4</v>
      </c>
      <c r="M25" s="50">
        <f>M26+M27</f>
        <v>10.4</v>
      </c>
      <c r="N25" s="34">
        <f>M25/L25*100</f>
        <v>100</v>
      </c>
      <c r="O25" s="50">
        <f>O26+O27</f>
        <v>10.6</v>
      </c>
      <c r="P25" s="50">
        <f>P26+P27</f>
        <v>10.4</v>
      </c>
      <c r="Q25" s="34">
        <f>P25/O25*100</f>
        <v>98.113207547169822</v>
      </c>
      <c r="R25" s="50">
        <f>R26+R27</f>
        <v>10.5</v>
      </c>
      <c r="S25" s="50">
        <f>S26+S27</f>
        <v>10.4</v>
      </c>
      <c r="T25" s="34">
        <f>S25/R25*100</f>
        <v>99.047619047619051</v>
      </c>
      <c r="U25" s="50">
        <f>U26+U27</f>
        <v>10.5</v>
      </c>
      <c r="V25" s="50">
        <f>V26+V27</f>
        <v>10.4</v>
      </c>
      <c r="W25" s="34">
        <f>V25/U25*100</f>
        <v>99.047619047619051</v>
      </c>
      <c r="X25" s="50">
        <f>X26+X27</f>
        <v>10.5</v>
      </c>
      <c r="Y25" s="50">
        <f>Y26+Y27</f>
        <v>10.4</v>
      </c>
      <c r="Z25" s="34">
        <f>Y25/X25*100</f>
        <v>99.047619047619051</v>
      </c>
      <c r="AA25" s="50">
        <f>AA26+AA27</f>
        <v>10.5</v>
      </c>
      <c r="AB25" s="50">
        <f>AB26+AB27</f>
        <v>10.4</v>
      </c>
      <c r="AC25" s="34">
        <f>AB25/AA25*100</f>
        <v>99.047619047619051</v>
      </c>
      <c r="AD25" s="50">
        <f>AD26+AD27</f>
        <v>10.5</v>
      </c>
      <c r="AE25" s="50">
        <f>AE26+AE27</f>
        <v>10.5</v>
      </c>
      <c r="AF25" s="34">
        <f>AE25/AD25*100</f>
        <v>100</v>
      </c>
      <c r="AG25" s="50">
        <f>AG26+AG27</f>
        <v>10.5</v>
      </c>
      <c r="AH25" s="50">
        <f>AH26+AH27</f>
        <v>10.4</v>
      </c>
      <c r="AI25" s="34">
        <f>AH25/AG25*100</f>
        <v>99.047619047619051</v>
      </c>
      <c r="AJ25" s="50">
        <f>AJ26+AJ27</f>
        <v>10.5</v>
      </c>
      <c r="AK25" s="50">
        <f>AK26+AK27</f>
        <v>0</v>
      </c>
      <c r="AL25" s="34"/>
      <c r="AM25" s="50">
        <f>AM26+AM27</f>
        <v>10.5</v>
      </c>
      <c r="AN25" s="50">
        <f>AN26+AN27</f>
        <v>0</v>
      </c>
      <c r="AO25" s="34"/>
      <c r="AP25" s="50">
        <f>AP26+AP27</f>
        <v>31</v>
      </c>
      <c r="AQ25" s="50">
        <f>AQ26+AQ27</f>
        <v>0</v>
      </c>
      <c r="AR25" s="34"/>
      <c r="AS25" s="30" t="s">
        <v>74</v>
      </c>
      <c r="AT25" s="30"/>
    </row>
    <row r="26" spans="1:46" s="21" customFormat="1" ht="24">
      <c r="A26" s="63"/>
      <c r="B26" s="62"/>
      <c r="C26" s="52"/>
      <c r="D26" s="39"/>
      <c r="E26" s="41" t="s">
        <v>34</v>
      </c>
      <c r="F26" s="42">
        <f>I26+L26+O26+R26+U26+X26+AA26+AD26+AG26+AJ26+AM26+AP26</f>
        <v>0</v>
      </c>
      <c r="G26" s="42">
        <f>J26+M26+P26+S26+V26+Y26+AB26+AE26+AH26+AK26+AN26+AQ26</f>
        <v>0</v>
      </c>
      <c r="H26" s="33"/>
      <c r="I26" s="50"/>
      <c r="J26" s="50"/>
      <c r="K26" s="34"/>
      <c r="L26" s="50"/>
      <c r="M26" s="50"/>
      <c r="N26" s="34"/>
      <c r="O26" s="50"/>
      <c r="P26" s="50"/>
      <c r="Q26" s="34"/>
      <c r="R26" s="50"/>
      <c r="S26" s="50"/>
      <c r="T26" s="34"/>
      <c r="U26" s="50"/>
      <c r="V26" s="50"/>
      <c r="W26" s="34"/>
      <c r="X26" s="50"/>
      <c r="Y26" s="50"/>
      <c r="Z26" s="34"/>
      <c r="AA26" s="50"/>
      <c r="AB26" s="50"/>
      <c r="AC26" s="34"/>
      <c r="AD26" s="50"/>
      <c r="AE26" s="50"/>
      <c r="AF26" s="34"/>
      <c r="AG26" s="50"/>
      <c r="AH26" s="50"/>
      <c r="AI26" s="34"/>
      <c r="AJ26" s="50"/>
      <c r="AK26" s="50"/>
      <c r="AL26" s="34"/>
      <c r="AM26" s="50"/>
      <c r="AN26" s="50"/>
      <c r="AO26" s="34"/>
      <c r="AP26" s="50"/>
      <c r="AQ26" s="50"/>
      <c r="AR26" s="34"/>
      <c r="AS26" s="39"/>
      <c r="AT26" s="39"/>
    </row>
    <row r="27" spans="1:46" s="21" customFormat="1" ht="63" customHeight="1">
      <c r="A27" s="64"/>
      <c r="B27" s="62"/>
      <c r="C27" s="65"/>
      <c r="D27" s="46"/>
      <c r="E27" s="41" t="s">
        <v>35</v>
      </c>
      <c r="F27" s="42">
        <f>I27+L27+O27+R27+U27+X27+AA27+AD27+AG27+AJ27+AM27+AP27</f>
        <v>136</v>
      </c>
      <c r="G27" s="42">
        <f>J27+M27+P27+S27+V27+Y27+AB27+AE27+AH27+AK27+AN27+AQ27</f>
        <v>83.300000000000011</v>
      </c>
      <c r="H27" s="33">
        <f t="shared" si="1"/>
        <v>61.250000000000007</v>
      </c>
      <c r="I27" s="50"/>
      <c r="J27" s="50"/>
      <c r="K27" s="34"/>
      <c r="L27" s="50">
        <v>10.4</v>
      </c>
      <c r="M27" s="50">
        <v>10.4</v>
      </c>
      <c r="N27" s="34">
        <f>M27/L27*100</f>
        <v>100</v>
      </c>
      <c r="O27" s="50">
        <v>10.6</v>
      </c>
      <c r="P27" s="50">
        <v>10.4</v>
      </c>
      <c r="Q27" s="34">
        <f>P27/O27*100</f>
        <v>98.113207547169822</v>
      </c>
      <c r="R27" s="50">
        <v>10.5</v>
      </c>
      <c r="S27" s="50">
        <v>10.4</v>
      </c>
      <c r="T27" s="34">
        <f>S27/R27*100</f>
        <v>99.047619047619051</v>
      </c>
      <c r="U27" s="50">
        <v>10.5</v>
      </c>
      <c r="V27" s="50">
        <v>10.4</v>
      </c>
      <c r="W27" s="34">
        <f>V27/U27*100</f>
        <v>99.047619047619051</v>
      </c>
      <c r="X27" s="50">
        <v>10.5</v>
      </c>
      <c r="Y27" s="50">
        <v>10.4</v>
      </c>
      <c r="Z27" s="34">
        <f>Y27/X27*100</f>
        <v>99.047619047619051</v>
      </c>
      <c r="AA27" s="50">
        <v>10.5</v>
      </c>
      <c r="AB27" s="50">
        <v>10.4</v>
      </c>
      <c r="AC27" s="34">
        <f>AB27/AA27*100</f>
        <v>99.047619047619051</v>
      </c>
      <c r="AD27" s="50">
        <v>10.5</v>
      </c>
      <c r="AE27" s="50">
        <v>10.5</v>
      </c>
      <c r="AF27" s="34">
        <f>AE27/AD27*100</f>
        <v>100</v>
      </c>
      <c r="AG27" s="50">
        <v>10.5</v>
      </c>
      <c r="AH27" s="50">
        <v>10.4</v>
      </c>
      <c r="AI27" s="34">
        <f>AH27/AG27*100</f>
        <v>99.047619047619051</v>
      </c>
      <c r="AJ27" s="50">
        <v>10.5</v>
      </c>
      <c r="AK27" s="50"/>
      <c r="AL27" s="34"/>
      <c r="AM27" s="50">
        <v>10.5</v>
      </c>
      <c r="AN27" s="50"/>
      <c r="AO27" s="34"/>
      <c r="AP27" s="50">
        <v>31</v>
      </c>
      <c r="AQ27" s="50"/>
      <c r="AR27" s="34"/>
      <c r="AS27" s="46"/>
      <c r="AT27" s="46"/>
    </row>
    <row r="28" spans="1:46" s="21" customFormat="1" ht="12.75">
      <c r="A28" s="61" t="s">
        <v>58</v>
      </c>
      <c r="B28" s="29" t="s">
        <v>59</v>
      </c>
      <c r="C28" s="49" t="s">
        <v>50</v>
      </c>
      <c r="D28" s="30" t="s">
        <v>52</v>
      </c>
      <c r="E28" s="32" t="s">
        <v>33</v>
      </c>
      <c r="F28" s="33">
        <f>F29+F30</f>
        <v>86.5</v>
      </c>
      <c r="G28" s="33">
        <f>G29+G30</f>
        <v>48.4</v>
      </c>
      <c r="H28" s="33">
        <f t="shared" si="1"/>
        <v>55.95375722543352</v>
      </c>
      <c r="I28" s="33">
        <f>I29+I30</f>
        <v>0</v>
      </c>
      <c r="J28" s="33">
        <f>J29+J30</f>
        <v>0</v>
      </c>
      <c r="K28" s="34"/>
      <c r="L28" s="33">
        <f>L29+L30</f>
        <v>0</v>
      </c>
      <c r="M28" s="33">
        <f>M29+M30</f>
        <v>0</v>
      </c>
      <c r="N28" s="34"/>
      <c r="O28" s="33">
        <f>O29+O30</f>
        <v>0</v>
      </c>
      <c r="P28" s="33">
        <f>P29+P30</f>
        <v>0</v>
      </c>
      <c r="Q28" s="34"/>
      <c r="R28" s="33">
        <f>R29+R30</f>
        <v>0</v>
      </c>
      <c r="S28" s="33">
        <f>S29+S30</f>
        <v>0</v>
      </c>
      <c r="T28" s="34"/>
      <c r="U28" s="33">
        <f>U29+U30</f>
        <v>0</v>
      </c>
      <c r="V28" s="33">
        <f>V29+V30</f>
        <v>0</v>
      </c>
      <c r="W28" s="34"/>
      <c r="X28" s="33">
        <f>X29+X30</f>
        <v>38.1</v>
      </c>
      <c r="Y28" s="33">
        <f>Y29+Y30</f>
        <v>0</v>
      </c>
      <c r="Z28" s="34"/>
      <c r="AA28" s="33">
        <f>AA29+AA30</f>
        <v>0</v>
      </c>
      <c r="AB28" s="33">
        <f>AB29+AB30</f>
        <v>0</v>
      </c>
      <c r="AC28" s="34"/>
      <c r="AD28" s="33">
        <f>AD29+AD30</f>
        <v>48.4</v>
      </c>
      <c r="AE28" s="33">
        <f>AE29+AE30</f>
        <v>0</v>
      </c>
      <c r="AF28" s="34">
        <f>AE28/AD28*100</f>
        <v>0</v>
      </c>
      <c r="AG28" s="33">
        <f>AG29+AG30</f>
        <v>0</v>
      </c>
      <c r="AH28" s="33">
        <f>AH29+AH30</f>
        <v>48.4</v>
      </c>
      <c r="AI28" s="34"/>
      <c r="AJ28" s="33">
        <f>AJ29+AJ30</f>
        <v>0</v>
      </c>
      <c r="AK28" s="33">
        <f>AK29+AK30</f>
        <v>0</v>
      </c>
      <c r="AL28" s="34"/>
      <c r="AM28" s="33">
        <f>AM29+AM30</f>
        <v>0</v>
      </c>
      <c r="AN28" s="33">
        <f>AN29+AN30</f>
        <v>0</v>
      </c>
      <c r="AO28" s="34"/>
      <c r="AP28" s="33">
        <f>AP29+AP30</f>
        <v>0</v>
      </c>
      <c r="AQ28" s="33">
        <f>AQ29+AQ30</f>
        <v>0</v>
      </c>
      <c r="AR28" s="34"/>
      <c r="AS28" s="30" t="s">
        <v>84</v>
      </c>
      <c r="AT28" s="30" t="s">
        <v>89</v>
      </c>
    </row>
    <row r="29" spans="1:46" s="21" customFormat="1" ht="24">
      <c r="A29" s="66"/>
      <c r="B29" s="67"/>
      <c r="C29" s="52"/>
      <c r="D29" s="53"/>
      <c r="E29" s="41" t="s">
        <v>34</v>
      </c>
      <c r="F29" s="42">
        <f>I29+L29+O29+R29+U29+X29+AA29+AD29+AG29+AJ29+AM29+AP29</f>
        <v>0</v>
      </c>
      <c r="G29" s="42">
        <f>J29+M29+P29+S29+V29+Y29+AB29+AE29+AH29+AK29+AN29+AQ29</f>
        <v>0</v>
      </c>
      <c r="H29" s="33"/>
      <c r="I29" s="50"/>
      <c r="J29" s="50"/>
      <c r="K29" s="34"/>
      <c r="L29" s="50"/>
      <c r="M29" s="50"/>
      <c r="N29" s="34"/>
      <c r="O29" s="50"/>
      <c r="P29" s="50"/>
      <c r="Q29" s="34"/>
      <c r="R29" s="50"/>
      <c r="S29" s="50"/>
      <c r="T29" s="34"/>
      <c r="U29" s="50"/>
      <c r="V29" s="50"/>
      <c r="W29" s="34"/>
      <c r="X29" s="50"/>
      <c r="Y29" s="50"/>
      <c r="Z29" s="34"/>
      <c r="AA29" s="50"/>
      <c r="AB29" s="50"/>
      <c r="AC29" s="34"/>
      <c r="AD29" s="50"/>
      <c r="AE29" s="50"/>
      <c r="AF29" s="34"/>
      <c r="AG29" s="50"/>
      <c r="AH29" s="50"/>
      <c r="AI29" s="34"/>
      <c r="AJ29" s="50"/>
      <c r="AK29" s="50"/>
      <c r="AL29" s="34"/>
      <c r="AM29" s="50"/>
      <c r="AN29" s="50"/>
      <c r="AO29" s="34"/>
      <c r="AP29" s="50"/>
      <c r="AQ29" s="50"/>
      <c r="AR29" s="34"/>
      <c r="AS29" s="39"/>
      <c r="AT29" s="53"/>
    </row>
    <row r="30" spans="1:46" s="21" customFormat="1" ht="36">
      <c r="A30" s="68"/>
      <c r="B30" s="69"/>
      <c r="C30" s="65"/>
      <c r="D30" s="55"/>
      <c r="E30" s="41" t="s">
        <v>35</v>
      </c>
      <c r="F30" s="42">
        <f>I30+L30+O30+R30+U30+X30+AA30+AD30+AG30+AJ30+AM30+AP30</f>
        <v>86.5</v>
      </c>
      <c r="G30" s="42">
        <f>J30+M30+P30+S30+V30+Y30+AB30+AE30+AH30+AK30+AN30+AQ30</f>
        <v>48.4</v>
      </c>
      <c r="H30" s="33">
        <f t="shared" si="1"/>
        <v>55.95375722543352</v>
      </c>
      <c r="I30" s="50"/>
      <c r="J30" s="50"/>
      <c r="K30" s="34"/>
      <c r="L30" s="50"/>
      <c r="M30" s="50"/>
      <c r="N30" s="34"/>
      <c r="O30" s="50"/>
      <c r="P30" s="50"/>
      <c r="Q30" s="34"/>
      <c r="R30" s="50"/>
      <c r="S30" s="50"/>
      <c r="T30" s="34"/>
      <c r="U30" s="50"/>
      <c r="V30" s="50"/>
      <c r="W30" s="34"/>
      <c r="X30" s="50">
        <f>43.2-5.1</f>
        <v>38.1</v>
      </c>
      <c r="Y30" s="50"/>
      <c r="Z30" s="34"/>
      <c r="AA30" s="50"/>
      <c r="AB30" s="50"/>
      <c r="AC30" s="34"/>
      <c r="AD30" s="50">
        <f>43.3+5.1</f>
        <v>48.4</v>
      </c>
      <c r="AE30" s="50"/>
      <c r="AF30" s="34">
        <f>AE30/AD30*100</f>
        <v>0</v>
      </c>
      <c r="AG30" s="50"/>
      <c r="AH30" s="50">
        <v>48.4</v>
      </c>
      <c r="AI30" s="34"/>
      <c r="AJ30" s="50"/>
      <c r="AK30" s="50"/>
      <c r="AL30" s="34"/>
      <c r="AM30" s="50"/>
      <c r="AN30" s="50"/>
      <c r="AO30" s="34"/>
      <c r="AP30" s="50"/>
      <c r="AQ30" s="50"/>
      <c r="AR30" s="34"/>
      <c r="AS30" s="46"/>
      <c r="AT30" s="55"/>
    </row>
    <row r="31" spans="1:46" s="21" customFormat="1" ht="12.75">
      <c r="A31" s="70" t="s">
        <v>44</v>
      </c>
      <c r="B31" s="62" t="s">
        <v>43</v>
      </c>
      <c r="C31" s="49" t="s">
        <v>50</v>
      </c>
      <c r="D31" s="71"/>
      <c r="E31" s="32" t="s">
        <v>33</v>
      </c>
      <c r="F31" s="33">
        <f>F32+F33</f>
        <v>15252.499999999998</v>
      </c>
      <c r="G31" s="33">
        <f>G32+G33</f>
        <v>10055.4</v>
      </c>
      <c r="H31" s="33">
        <f t="shared" si="1"/>
        <v>65.92624159973775</v>
      </c>
      <c r="I31" s="50">
        <f>I32+I33</f>
        <v>549.5</v>
      </c>
      <c r="J31" s="50">
        <f>J32+J33</f>
        <v>549.5</v>
      </c>
      <c r="K31" s="34"/>
      <c r="L31" s="50">
        <f>L32+L33</f>
        <v>1356</v>
      </c>
      <c r="M31" s="50">
        <f>M32+M33</f>
        <v>1285</v>
      </c>
      <c r="N31" s="34">
        <f>M31/L31*100</f>
        <v>94.764011799410028</v>
      </c>
      <c r="O31" s="50">
        <f>O32+O33</f>
        <v>1281.2</v>
      </c>
      <c r="P31" s="50">
        <f>P32+P33</f>
        <v>984.1</v>
      </c>
      <c r="Q31" s="34">
        <f>P31/O31*100</f>
        <v>76.810802372775527</v>
      </c>
      <c r="R31" s="50">
        <f>R32+R33</f>
        <v>1342.6000000000001</v>
      </c>
      <c r="S31" s="50">
        <f>S32+S33</f>
        <v>1183.1000000000001</v>
      </c>
      <c r="T31" s="34">
        <f>S31/R31*100</f>
        <v>88.120065544465959</v>
      </c>
      <c r="U31" s="50">
        <f>U32+U33</f>
        <v>1203.4000000000001</v>
      </c>
      <c r="V31" s="50">
        <f>V32+V33</f>
        <v>1219.9000000000001</v>
      </c>
      <c r="W31" s="50">
        <f>W32+W33</f>
        <v>101.37111517367458</v>
      </c>
      <c r="X31" s="50">
        <f>X32+X33</f>
        <v>1357.4</v>
      </c>
      <c r="Y31" s="50">
        <f>Y32+Y33</f>
        <v>1624.3000000000002</v>
      </c>
      <c r="Z31" s="34">
        <f>Y31/X31*100</f>
        <v>119.66259024605866</v>
      </c>
      <c r="AA31" s="50">
        <f t="shared" ref="AA31:AH31" si="5">AA32+AA33</f>
        <v>1473.9</v>
      </c>
      <c r="AB31" s="50">
        <f t="shared" si="5"/>
        <v>990.4</v>
      </c>
      <c r="AC31" s="50">
        <f t="shared" si="5"/>
        <v>0</v>
      </c>
      <c r="AD31" s="50">
        <f t="shared" si="5"/>
        <v>1215.4000000000001</v>
      </c>
      <c r="AE31" s="50">
        <f t="shared" si="5"/>
        <v>1103.2</v>
      </c>
      <c r="AF31" s="50">
        <f t="shared" si="5"/>
        <v>90.768471285173604</v>
      </c>
      <c r="AG31" s="50">
        <f t="shared" si="5"/>
        <v>1290.8999999999999</v>
      </c>
      <c r="AH31" s="50">
        <f t="shared" si="5"/>
        <v>1115.8999999999999</v>
      </c>
      <c r="AI31" s="34">
        <f>AH31/AG31*100</f>
        <v>86.443566503989473</v>
      </c>
      <c r="AJ31" s="50">
        <f>AJ32+AJ33</f>
        <v>1100.9000000000001</v>
      </c>
      <c r="AK31" s="50">
        <f>AK32+AK33</f>
        <v>0</v>
      </c>
      <c r="AL31" s="34"/>
      <c r="AM31" s="50">
        <f>AM32+AM33</f>
        <v>1382.1000000000001</v>
      </c>
      <c r="AN31" s="50">
        <f>AN32+AN33</f>
        <v>0</v>
      </c>
      <c r="AO31" s="34"/>
      <c r="AP31" s="50">
        <f>AP32+AP33</f>
        <v>1699.2</v>
      </c>
      <c r="AQ31" s="50">
        <f>AQ32+AQ33</f>
        <v>0</v>
      </c>
      <c r="AR31" s="34"/>
      <c r="AS31" s="72"/>
      <c r="AT31" s="31"/>
    </row>
    <row r="32" spans="1:46" s="21" customFormat="1" ht="24">
      <c r="A32" s="73"/>
      <c r="B32" s="74"/>
      <c r="C32" s="52"/>
      <c r="D32" s="75"/>
      <c r="E32" s="41" t="s">
        <v>34</v>
      </c>
      <c r="F32" s="42">
        <f>I32+L32+O32+R32+U32+X32+AA32+AD32+AG32+AJ32+AM32+AP32</f>
        <v>457.79999999999995</v>
      </c>
      <c r="G32" s="42">
        <f>J32+M32+P32+S32+V32+Y32+AB32+AE32+AH32+AK32+AN32+AQ32</f>
        <v>162.6</v>
      </c>
      <c r="H32" s="33"/>
      <c r="I32" s="50">
        <f>I35+I38</f>
        <v>0</v>
      </c>
      <c r="J32" s="50">
        <f>J35+J38</f>
        <v>0</v>
      </c>
      <c r="K32" s="33">
        <v>0</v>
      </c>
      <c r="L32" s="50">
        <f>L35+L38</f>
        <v>0</v>
      </c>
      <c r="M32" s="50">
        <f>M35+M38</f>
        <v>0</v>
      </c>
      <c r="N32" s="34"/>
      <c r="O32" s="50">
        <f>O35+O38</f>
        <v>0</v>
      </c>
      <c r="P32" s="50">
        <f>P35+P38</f>
        <v>0</v>
      </c>
      <c r="Q32" s="34"/>
      <c r="R32" s="50">
        <f>R35+R38</f>
        <v>0</v>
      </c>
      <c r="S32" s="50">
        <f>S35+S38</f>
        <v>0</v>
      </c>
      <c r="T32" s="34"/>
      <c r="U32" s="50">
        <f>U35+U38</f>
        <v>0</v>
      </c>
      <c r="V32" s="50">
        <f>V35+V38</f>
        <v>0</v>
      </c>
      <c r="W32" s="34"/>
      <c r="X32" s="50">
        <f>X35+X38</f>
        <v>0</v>
      </c>
      <c r="Y32" s="50">
        <f>Y35+Y38</f>
        <v>0</v>
      </c>
      <c r="Z32" s="34"/>
      <c r="AA32" s="50">
        <f>AA35+AA38</f>
        <v>0</v>
      </c>
      <c r="AB32" s="50">
        <f>AB35+AB38</f>
        <v>0</v>
      </c>
      <c r="AC32" s="34"/>
      <c r="AD32" s="50">
        <f>AD35+AD38</f>
        <v>0</v>
      </c>
      <c r="AE32" s="50">
        <f>AE35+AE38</f>
        <v>0</v>
      </c>
      <c r="AF32" s="34"/>
      <c r="AG32" s="50">
        <f>AG35+AG38</f>
        <v>162.6</v>
      </c>
      <c r="AH32" s="50">
        <f>AH35+AH38</f>
        <v>162.6</v>
      </c>
      <c r="AI32" s="34">
        <f>AH32/AG32*100</f>
        <v>100</v>
      </c>
      <c r="AJ32" s="50">
        <f>AJ35+AJ38</f>
        <v>0</v>
      </c>
      <c r="AK32" s="50">
        <f>AK35+AK38</f>
        <v>0</v>
      </c>
      <c r="AL32" s="34"/>
      <c r="AM32" s="50">
        <f>AM35+AM38</f>
        <v>295.2</v>
      </c>
      <c r="AN32" s="50">
        <f>AN35+AN38</f>
        <v>0</v>
      </c>
      <c r="AO32" s="34"/>
      <c r="AP32" s="50">
        <f>AP35+AP38</f>
        <v>0</v>
      </c>
      <c r="AQ32" s="50">
        <f>AQ35+AQ38</f>
        <v>0</v>
      </c>
      <c r="AR32" s="34"/>
      <c r="AS32" s="72"/>
      <c r="AT32" s="76"/>
    </row>
    <row r="33" spans="1:46" s="21" customFormat="1" ht="36">
      <c r="A33" s="73"/>
      <c r="B33" s="74"/>
      <c r="C33" s="65"/>
      <c r="D33" s="75"/>
      <c r="E33" s="41" t="s">
        <v>35</v>
      </c>
      <c r="F33" s="42">
        <f>I33+L33+O33+R33+U33+X33+AA33+AD33+AG33+AJ33+AM33+AP33</f>
        <v>14794.699999999999</v>
      </c>
      <c r="G33" s="42">
        <f>J33+M33+P33+S33+V33+Y33+AB33+AE33+AH33+AK33+AN33+AQ33</f>
        <v>9892.7999999999993</v>
      </c>
      <c r="H33" s="33">
        <f t="shared" si="1"/>
        <v>66.867188925763955</v>
      </c>
      <c r="I33" s="50">
        <f>I36+I39</f>
        <v>549.5</v>
      </c>
      <c r="J33" s="50">
        <f>J36+J39</f>
        <v>549.5</v>
      </c>
      <c r="K33" s="33">
        <f t="shared" ref="K33" si="6">J33/I33*100</f>
        <v>100</v>
      </c>
      <c r="L33" s="50">
        <f>L36+L39</f>
        <v>1356</v>
      </c>
      <c r="M33" s="50">
        <f>M36+M39</f>
        <v>1285</v>
      </c>
      <c r="N33" s="34">
        <f>M33/L33*100</f>
        <v>94.764011799410028</v>
      </c>
      <c r="O33" s="50">
        <f>O36+O39</f>
        <v>1281.2</v>
      </c>
      <c r="P33" s="50">
        <f>P36+P39</f>
        <v>984.1</v>
      </c>
      <c r="Q33" s="34">
        <f>P33/O33*100</f>
        <v>76.810802372775527</v>
      </c>
      <c r="R33" s="50">
        <f>R36+R39</f>
        <v>1342.6000000000001</v>
      </c>
      <c r="S33" s="50">
        <f>S36+S39</f>
        <v>1183.1000000000001</v>
      </c>
      <c r="T33" s="34">
        <f>S33/R33*100</f>
        <v>88.120065544465959</v>
      </c>
      <c r="U33" s="50">
        <f>U36+U39</f>
        <v>1203.4000000000001</v>
      </c>
      <c r="V33" s="50">
        <f>V36+V39</f>
        <v>1219.9000000000001</v>
      </c>
      <c r="W33" s="34">
        <f>V33/U33*100</f>
        <v>101.37111517367458</v>
      </c>
      <c r="X33" s="50">
        <f>X36+X39</f>
        <v>1357.4</v>
      </c>
      <c r="Y33" s="50">
        <f>Y36+Y39</f>
        <v>1624.3000000000002</v>
      </c>
      <c r="Z33" s="34">
        <f>Y33/X33*100</f>
        <v>119.66259024605866</v>
      </c>
      <c r="AA33" s="50">
        <f>AA36+AA39</f>
        <v>1473.9</v>
      </c>
      <c r="AB33" s="50">
        <f>AB36+AB39</f>
        <v>990.4</v>
      </c>
      <c r="AC33" s="34"/>
      <c r="AD33" s="50">
        <f>AD36+AD39</f>
        <v>1215.4000000000001</v>
      </c>
      <c r="AE33" s="50">
        <f>AE36+AE39</f>
        <v>1103.2</v>
      </c>
      <c r="AF33" s="34">
        <f>AE33/AD33*100</f>
        <v>90.768471285173604</v>
      </c>
      <c r="AG33" s="50">
        <f>AG36+AG39</f>
        <v>1128.3</v>
      </c>
      <c r="AH33" s="50">
        <f>AH36+AH39</f>
        <v>953.3</v>
      </c>
      <c r="AI33" s="34">
        <f>AH33/AG33*100</f>
        <v>84.489940618629802</v>
      </c>
      <c r="AJ33" s="50">
        <f>AJ36+AJ39</f>
        <v>1100.9000000000001</v>
      </c>
      <c r="AK33" s="50">
        <f>AK36+AK39</f>
        <v>0</v>
      </c>
      <c r="AL33" s="34"/>
      <c r="AM33" s="50">
        <f>AM36+AM39</f>
        <v>1086.9000000000001</v>
      </c>
      <c r="AN33" s="50">
        <f>AN36+AN39</f>
        <v>0</v>
      </c>
      <c r="AO33" s="34"/>
      <c r="AP33" s="50">
        <f>AP36+AP39</f>
        <v>1699.2</v>
      </c>
      <c r="AQ33" s="50">
        <f>AQ36+AQ39</f>
        <v>0</v>
      </c>
      <c r="AR33" s="34"/>
      <c r="AS33" s="72"/>
      <c r="AT33" s="77"/>
    </row>
    <row r="34" spans="1:46" s="21" customFormat="1" ht="27.6" customHeight="1">
      <c r="A34" s="61" t="s">
        <v>46</v>
      </c>
      <c r="B34" s="62" t="s">
        <v>45</v>
      </c>
      <c r="C34" s="78" t="s">
        <v>57</v>
      </c>
      <c r="D34" s="30" t="s">
        <v>54</v>
      </c>
      <c r="E34" s="32" t="s">
        <v>33</v>
      </c>
      <c r="F34" s="33">
        <f>F35+F36</f>
        <v>1400.0000000000002</v>
      </c>
      <c r="G34" s="33">
        <f>G35+G36</f>
        <v>954.4</v>
      </c>
      <c r="H34" s="33">
        <f t="shared" si="1"/>
        <v>68.171428571428564</v>
      </c>
      <c r="I34" s="50">
        <f>I35+I36</f>
        <v>0</v>
      </c>
      <c r="J34" s="50">
        <f>J35+J36</f>
        <v>0</v>
      </c>
      <c r="K34" s="50"/>
      <c r="L34" s="50">
        <f>L35+L36</f>
        <v>75</v>
      </c>
      <c r="M34" s="50">
        <f>M35+M36</f>
        <v>75</v>
      </c>
      <c r="N34" s="50">
        <f>M34/L34*100</f>
        <v>100</v>
      </c>
      <c r="O34" s="50">
        <f>O35+O36</f>
        <v>86.2</v>
      </c>
      <c r="P34" s="50">
        <f>P35+P36</f>
        <v>86.2</v>
      </c>
      <c r="Q34" s="50">
        <f>P34/O34*100</f>
        <v>100</v>
      </c>
      <c r="R34" s="50">
        <f>R35+R36</f>
        <v>248.9</v>
      </c>
      <c r="S34" s="50">
        <f>S35+S36</f>
        <v>236.4</v>
      </c>
      <c r="T34" s="50">
        <f>S34/R34*100</f>
        <v>94.97790277219768</v>
      </c>
      <c r="U34" s="50">
        <f>U35+U36</f>
        <v>111.4</v>
      </c>
      <c r="V34" s="50">
        <f>V35+V36</f>
        <v>123.9</v>
      </c>
      <c r="W34" s="50">
        <f>V34/U34*100</f>
        <v>111.22082585278277</v>
      </c>
      <c r="X34" s="50">
        <f>X35+X36</f>
        <v>86.4</v>
      </c>
      <c r="Y34" s="50">
        <f>Y35+Y36</f>
        <v>86.4</v>
      </c>
      <c r="Z34" s="50">
        <f>Y34/X34*100</f>
        <v>100</v>
      </c>
      <c r="AA34" s="50">
        <f>AA35+AA36</f>
        <v>148.9</v>
      </c>
      <c r="AB34" s="50">
        <f>AB35+AB36</f>
        <v>136.4</v>
      </c>
      <c r="AC34" s="50"/>
      <c r="AD34" s="50">
        <f>AD35+AD36</f>
        <v>61.4</v>
      </c>
      <c r="AE34" s="50">
        <f>AE35+AE36</f>
        <v>81.2</v>
      </c>
      <c r="AF34" s="50">
        <f>AE34/AD34*100</f>
        <v>132.24755700325736</v>
      </c>
      <c r="AG34" s="50">
        <f>AG35+AG36</f>
        <v>136.30000000000001</v>
      </c>
      <c r="AH34" s="50">
        <f>AH35+AH36</f>
        <v>128.9</v>
      </c>
      <c r="AI34" s="50">
        <f>AH34/AG34*100</f>
        <v>94.570799706529712</v>
      </c>
      <c r="AJ34" s="50">
        <f>AJ35+AJ36</f>
        <v>123.9</v>
      </c>
      <c r="AK34" s="50">
        <f>AK35+AK36</f>
        <v>0</v>
      </c>
      <c r="AL34" s="50"/>
      <c r="AM34" s="50">
        <f>AM35+AM36</f>
        <v>123.9</v>
      </c>
      <c r="AN34" s="50">
        <f>AN35+AN36</f>
        <v>0</v>
      </c>
      <c r="AO34" s="50"/>
      <c r="AP34" s="50">
        <f>AP35+AP36</f>
        <v>197.7</v>
      </c>
      <c r="AQ34" s="50">
        <f>AQ35+AQ36</f>
        <v>0</v>
      </c>
      <c r="AR34" s="50"/>
      <c r="AS34" s="79" t="s">
        <v>72</v>
      </c>
      <c r="AT34" s="30"/>
    </row>
    <row r="35" spans="1:46" s="21" customFormat="1" ht="24">
      <c r="A35" s="63"/>
      <c r="B35" s="62"/>
      <c r="C35" s="80"/>
      <c r="D35" s="39"/>
      <c r="E35" s="41" t="s">
        <v>34</v>
      </c>
      <c r="F35" s="42">
        <f>I35+L35+O35+R35+U35+X35+AA35+AD35+AG35+AJ35+AM35+AP35</f>
        <v>0</v>
      </c>
      <c r="G35" s="42">
        <f>J35+M35+P35+S35+V35+Y35+AB35+AE35+AH35+AK35+AN35+AQ35</f>
        <v>0</v>
      </c>
      <c r="H35" s="33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81"/>
      <c r="AT35" s="39"/>
    </row>
    <row r="36" spans="1:46" s="21" customFormat="1" ht="36">
      <c r="A36" s="64"/>
      <c r="B36" s="62"/>
      <c r="C36" s="82"/>
      <c r="D36" s="46"/>
      <c r="E36" s="41" t="s">
        <v>35</v>
      </c>
      <c r="F36" s="42">
        <f>I36+L36+O36+R36+U36+X36+AA36+AD36+AG36+AJ36+AM36+AP36</f>
        <v>1400.0000000000002</v>
      </c>
      <c r="G36" s="42">
        <f>J36+M36+P36+S36+V36+Y36+AB36+AE36+AH36+AK36+AN36+AQ36</f>
        <v>954.4</v>
      </c>
      <c r="H36" s="33">
        <f t="shared" si="1"/>
        <v>68.171428571428564</v>
      </c>
      <c r="I36" s="50"/>
      <c r="J36" s="50"/>
      <c r="K36" s="50"/>
      <c r="L36" s="50">
        <f>25+50</f>
        <v>75</v>
      </c>
      <c r="M36" s="50">
        <f>50+25</f>
        <v>75</v>
      </c>
      <c r="N36" s="50">
        <f>M36/L36*100</f>
        <v>100</v>
      </c>
      <c r="O36" s="50">
        <f>36.2+25+12.5+25-12.5</f>
        <v>86.2</v>
      </c>
      <c r="P36" s="50">
        <f>25+25+36.2</f>
        <v>86.2</v>
      </c>
      <c r="Q36" s="50">
        <f>P36/O36*100</f>
        <v>100</v>
      </c>
      <c r="R36" s="50">
        <f>36.4+25+75+12.5+100</f>
        <v>248.9</v>
      </c>
      <c r="S36" s="50">
        <f>100+25+75+36.4</f>
        <v>236.4</v>
      </c>
      <c r="T36" s="50">
        <f>S36/R36*100</f>
        <v>94.97790277219768</v>
      </c>
      <c r="U36" s="50">
        <f>36.4+25+50+12.5-12.5</f>
        <v>111.4</v>
      </c>
      <c r="V36" s="50">
        <f>36.4+50+25+12.5</f>
        <v>123.9</v>
      </c>
      <c r="W36" s="50">
        <f>V36/U36*100</f>
        <v>111.22082585278277</v>
      </c>
      <c r="X36" s="50">
        <f>36.4+25+25</f>
        <v>86.4</v>
      </c>
      <c r="Y36" s="50">
        <f>36.4+25+25</f>
        <v>86.4</v>
      </c>
      <c r="Z36" s="50">
        <f>Y36/X36*100</f>
        <v>100</v>
      </c>
      <c r="AA36" s="50">
        <f>36.4+25+75+12.5</f>
        <v>148.9</v>
      </c>
      <c r="AB36" s="50">
        <f>36.4+75+25</f>
        <v>136.4</v>
      </c>
      <c r="AC36" s="50"/>
      <c r="AD36" s="50">
        <f>36.4+25</f>
        <v>61.4</v>
      </c>
      <c r="AE36" s="50">
        <f>36.4+25+20-0.2</f>
        <v>81.2</v>
      </c>
      <c r="AF36" s="50">
        <f>AE36/AD36*100</f>
        <v>132.24755700325736</v>
      </c>
      <c r="AG36" s="50">
        <f>36.3+25+50+25</f>
        <v>136.30000000000001</v>
      </c>
      <c r="AH36" s="50">
        <f>36.4+25+12.5+30+25</f>
        <v>128.9</v>
      </c>
      <c r="AI36" s="50">
        <f t="shared" ref="AI36:AI46" si="7">AH36/AG36*100</f>
        <v>94.570799706529712</v>
      </c>
      <c r="AJ36" s="50">
        <f>36.4+25+50+12.5</f>
        <v>123.9</v>
      </c>
      <c r="AK36" s="50"/>
      <c r="AL36" s="50"/>
      <c r="AM36" s="50">
        <f>36.4+25+50+12.5</f>
        <v>123.9</v>
      </c>
      <c r="AN36" s="50"/>
      <c r="AO36" s="50"/>
      <c r="AP36" s="50">
        <f>72.7+50+50+25</f>
        <v>197.7</v>
      </c>
      <c r="AQ36" s="50"/>
      <c r="AR36" s="50"/>
      <c r="AS36" s="83"/>
      <c r="AT36" s="46"/>
    </row>
    <row r="37" spans="1:46" s="21" customFormat="1" ht="51.6" customHeight="1">
      <c r="A37" s="61" t="s">
        <v>48</v>
      </c>
      <c r="B37" s="62" t="s">
        <v>47</v>
      </c>
      <c r="C37" s="30" t="s">
        <v>51</v>
      </c>
      <c r="D37" s="30" t="s">
        <v>55</v>
      </c>
      <c r="E37" s="32" t="s">
        <v>33</v>
      </c>
      <c r="F37" s="33">
        <f>F38+F39</f>
        <v>13852.5</v>
      </c>
      <c r="G37" s="33">
        <f>G38+G39</f>
        <v>9101</v>
      </c>
      <c r="H37" s="33">
        <f t="shared" si="1"/>
        <v>65.699332250496298</v>
      </c>
      <c r="I37" s="50">
        <f>I38+I39</f>
        <v>549.5</v>
      </c>
      <c r="J37" s="50">
        <f>J38+J39</f>
        <v>549.5</v>
      </c>
      <c r="K37" s="33">
        <f t="shared" ref="K37:K39" si="8">J37/I37*100</f>
        <v>100</v>
      </c>
      <c r="L37" s="50">
        <f>L38+L39</f>
        <v>1281</v>
      </c>
      <c r="M37" s="50">
        <f>M38+M39</f>
        <v>1210</v>
      </c>
      <c r="N37" s="50">
        <f>M37/L37*100</f>
        <v>94.457455113192822</v>
      </c>
      <c r="O37" s="50">
        <f>O38+O39</f>
        <v>1195</v>
      </c>
      <c r="P37" s="50">
        <f>P38+P39</f>
        <v>897.9</v>
      </c>
      <c r="Q37" s="50">
        <f>P37/O37*100</f>
        <v>75.138075313807533</v>
      </c>
      <c r="R37" s="50">
        <f>R38+R39</f>
        <v>1093.7</v>
      </c>
      <c r="S37" s="50">
        <f>S38+S39</f>
        <v>946.7</v>
      </c>
      <c r="T37" s="50">
        <f>S37/R37*100</f>
        <v>86.559385571911861</v>
      </c>
      <c r="U37" s="50">
        <f>U38+U39</f>
        <v>1092</v>
      </c>
      <c r="V37" s="50">
        <f>V38+V39</f>
        <v>1096</v>
      </c>
      <c r="W37" s="50">
        <f>V37/U37*100</f>
        <v>100.36630036630036</v>
      </c>
      <c r="X37" s="50">
        <f>X38+X39</f>
        <v>1271</v>
      </c>
      <c r="Y37" s="50">
        <f>Y38+Y39</f>
        <v>1537.9</v>
      </c>
      <c r="Z37" s="50">
        <f>Y37/X37*100</f>
        <v>120.99921321793863</v>
      </c>
      <c r="AA37" s="50">
        <f>AA38+AA39</f>
        <v>1325</v>
      </c>
      <c r="AB37" s="50">
        <f>AB38+AB39</f>
        <v>854</v>
      </c>
      <c r="AC37" s="50"/>
      <c r="AD37" s="50">
        <f>AD38+AD39</f>
        <v>1154</v>
      </c>
      <c r="AE37" s="50">
        <f>AE38+AE39</f>
        <v>1022</v>
      </c>
      <c r="AF37" s="50">
        <f>AE37/AD37*100</f>
        <v>88.56152512998267</v>
      </c>
      <c r="AG37" s="50">
        <f>AG38+AG39</f>
        <v>1154.5999999999999</v>
      </c>
      <c r="AH37" s="50">
        <f>AH38+AH39</f>
        <v>987</v>
      </c>
      <c r="AI37" s="50">
        <f t="shared" si="7"/>
        <v>85.484150355101335</v>
      </c>
      <c r="AJ37" s="50">
        <f>AJ38+AJ39</f>
        <v>977</v>
      </c>
      <c r="AK37" s="50">
        <f>AK38+AK39</f>
        <v>0</v>
      </c>
      <c r="AL37" s="50"/>
      <c r="AM37" s="50">
        <f>AM38+AM39</f>
        <v>1258.2</v>
      </c>
      <c r="AN37" s="50">
        <f>AN38+AN39</f>
        <v>0</v>
      </c>
      <c r="AO37" s="50"/>
      <c r="AP37" s="50">
        <f>AP38+AP39</f>
        <v>1501.5</v>
      </c>
      <c r="AQ37" s="50">
        <f>AQ38+AQ39</f>
        <v>0</v>
      </c>
      <c r="AR37" s="50"/>
      <c r="AS37" s="30" t="s">
        <v>71</v>
      </c>
      <c r="AT37" s="30" t="s">
        <v>91</v>
      </c>
    </row>
    <row r="38" spans="1:46" s="21" customFormat="1" ht="48" customHeight="1">
      <c r="A38" s="63"/>
      <c r="B38" s="62"/>
      <c r="C38" s="39"/>
      <c r="D38" s="39"/>
      <c r="E38" s="41" t="s">
        <v>34</v>
      </c>
      <c r="F38" s="42">
        <f>I38+L38+O38+R38+U38+X38+AA38+AD38+AG38+AJ38+AM38+AP38</f>
        <v>457.79999999999995</v>
      </c>
      <c r="G38" s="42">
        <f>J38+M38+P38+S38+V38+Y38+AB38+AE38+AH38+AK38+AN38+AQ38</f>
        <v>162.6</v>
      </c>
      <c r="H38" s="33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>
        <v>162.6</v>
      </c>
      <c r="AH38" s="50">
        <v>162.6</v>
      </c>
      <c r="AI38" s="50">
        <f t="shared" si="7"/>
        <v>100</v>
      </c>
      <c r="AJ38" s="50"/>
      <c r="AK38" s="50"/>
      <c r="AL38" s="50"/>
      <c r="AM38" s="50">
        <v>295.2</v>
      </c>
      <c r="AN38" s="50"/>
      <c r="AO38" s="50"/>
      <c r="AP38" s="50"/>
      <c r="AQ38" s="50"/>
      <c r="AR38" s="50"/>
      <c r="AS38" s="39"/>
      <c r="AT38" s="39"/>
    </row>
    <row r="39" spans="1:46" s="21" customFormat="1" ht="61.9" customHeight="1">
      <c r="A39" s="64"/>
      <c r="B39" s="29"/>
      <c r="C39" s="46"/>
      <c r="D39" s="46"/>
      <c r="E39" s="41" t="s">
        <v>35</v>
      </c>
      <c r="F39" s="42">
        <f>I39+L39+O39+R39+U39+X39+AA39+AD39+AG39+AJ39+AM39+AP39</f>
        <v>13394.7</v>
      </c>
      <c r="G39" s="42">
        <f>J39+M39+P39+S39+V39+Y39+AB39+AE39+AH39+AK39+AN39+AQ39</f>
        <v>8938.4</v>
      </c>
      <c r="H39" s="33">
        <f t="shared" si="1"/>
        <v>66.730871165460954</v>
      </c>
      <c r="I39" s="50">
        <v>549.5</v>
      </c>
      <c r="J39" s="50">
        <v>549.5</v>
      </c>
      <c r="K39" s="33">
        <f t="shared" si="8"/>
        <v>100</v>
      </c>
      <c r="L39" s="50">
        <f>840+441</f>
        <v>1281</v>
      </c>
      <c r="M39" s="50">
        <v>1210</v>
      </c>
      <c r="N39" s="50">
        <f>M39/L39*100</f>
        <v>94.457455113192822</v>
      </c>
      <c r="O39" s="50">
        <f>764+431</f>
        <v>1195</v>
      </c>
      <c r="P39" s="50">
        <v>897.9</v>
      </c>
      <c r="Q39" s="50">
        <f>P39/O39*100</f>
        <v>75.138075313807533</v>
      </c>
      <c r="R39" s="50">
        <f>656.7+437</f>
        <v>1093.7</v>
      </c>
      <c r="S39" s="50">
        <v>946.7</v>
      </c>
      <c r="T39" s="50">
        <f>S39/R39*100</f>
        <v>86.559385571911861</v>
      </c>
      <c r="U39" s="50">
        <f>649+443</f>
        <v>1092</v>
      </c>
      <c r="V39" s="50">
        <v>1096</v>
      </c>
      <c r="W39" s="50">
        <f>V39/U39*100</f>
        <v>100.36630036630036</v>
      </c>
      <c r="X39" s="50">
        <f>838+433</f>
        <v>1271</v>
      </c>
      <c r="Y39" s="50">
        <v>1537.9</v>
      </c>
      <c r="Z39" s="50">
        <f>Y39/X39*100</f>
        <v>120.99921321793863</v>
      </c>
      <c r="AA39" s="50">
        <f>854+471</f>
        <v>1325</v>
      </c>
      <c r="AB39" s="50">
        <v>854</v>
      </c>
      <c r="AC39" s="50"/>
      <c r="AD39" s="50">
        <f>736+418</f>
        <v>1154</v>
      </c>
      <c r="AE39" s="50">
        <v>1022</v>
      </c>
      <c r="AF39" s="50">
        <f>AE39/AD39*100</f>
        <v>88.56152512998267</v>
      </c>
      <c r="AG39" s="50">
        <f>613+379</f>
        <v>992</v>
      </c>
      <c r="AH39" s="50">
        <v>824.4</v>
      </c>
      <c r="AI39" s="50">
        <f t="shared" si="7"/>
        <v>83.104838709677423</v>
      </c>
      <c r="AJ39" s="50">
        <f>599+378</f>
        <v>977</v>
      </c>
      <c r="AK39" s="50"/>
      <c r="AL39" s="50"/>
      <c r="AM39" s="50">
        <f>572+391</f>
        <v>963</v>
      </c>
      <c r="AN39" s="50"/>
      <c r="AO39" s="50"/>
      <c r="AP39" s="50">
        <f>776+725.5</f>
        <v>1501.5</v>
      </c>
      <c r="AQ39" s="50"/>
      <c r="AR39" s="50"/>
      <c r="AS39" s="46"/>
      <c r="AT39" s="46"/>
    </row>
    <row r="40" spans="1:46" s="21" customFormat="1" ht="41.45" customHeight="1">
      <c r="A40" s="70" t="s">
        <v>60</v>
      </c>
      <c r="B40" s="62" t="s">
        <v>62</v>
      </c>
      <c r="C40" s="84" t="s">
        <v>50</v>
      </c>
      <c r="D40" s="84" t="s">
        <v>64</v>
      </c>
      <c r="E40" s="32" t="s">
        <v>33</v>
      </c>
      <c r="F40" s="42">
        <f>F41</f>
        <v>2887.5</v>
      </c>
      <c r="G40" s="42">
        <f>G41</f>
        <v>209</v>
      </c>
      <c r="H40" s="33">
        <f t="shared" si="1"/>
        <v>7.2380952380952381</v>
      </c>
      <c r="I40" s="50">
        <f>I41</f>
        <v>0</v>
      </c>
      <c r="J40" s="50">
        <f>J41</f>
        <v>0</v>
      </c>
      <c r="K40" s="50"/>
      <c r="L40" s="50">
        <f>L41</f>
        <v>0</v>
      </c>
      <c r="M40" s="50">
        <f>M41</f>
        <v>0</v>
      </c>
      <c r="N40" s="50"/>
      <c r="O40" s="50">
        <f>O41</f>
        <v>50</v>
      </c>
      <c r="P40" s="50">
        <f>P41</f>
        <v>16.5</v>
      </c>
      <c r="Q40" s="50">
        <f>P40/O40*100</f>
        <v>33</v>
      </c>
      <c r="R40" s="50">
        <f>R41</f>
        <v>105</v>
      </c>
      <c r="S40" s="50">
        <f>S41</f>
        <v>16.5</v>
      </c>
      <c r="T40" s="50">
        <f>S40/R40*100</f>
        <v>15.714285714285714</v>
      </c>
      <c r="U40" s="50">
        <f>U41</f>
        <v>0</v>
      </c>
      <c r="V40" s="50">
        <f>V41</f>
        <v>16.5</v>
      </c>
      <c r="W40" s="50"/>
      <c r="X40" s="50">
        <f>X41</f>
        <v>0</v>
      </c>
      <c r="Y40" s="50">
        <f>Y41</f>
        <v>71.5</v>
      </c>
      <c r="Z40" s="50"/>
      <c r="AA40" s="50">
        <f>AA41</f>
        <v>50</v>
      </c>
      <c r="AB40" s="50">
        <f>AB41</f>
        <v>16.5</v>
      </c>
      <c r="AC40" s="50">
        <f>AB40/AA40*100</f>
        <v>33</v>
      </c>
      <c r="AD40" s="50">
        <f>AD41</f>
        <v>0</v>
      </c>
      <c r="AE40" s="50">
        <f>AE41</f>
        <v>16.5</v>
      </c>
      <c r="AF40" s="34"/>
      <c r="AG40" s="50">
        <f>AG41</f>
        <v>55</v>
      </c>
      <c r="AH40" s="50">
        <f>AH41</f>
        <v>55</v>
      </c>
      <c r="AI40" s="34">
        <f t="shared" si="7"/>
        <v>100</v>
      </c>
      <c r="AJ40" s="50">
        <f>AJ41</f>
        <v>2517.5</v>
      </c>
      <c r="AK40" s="50">
        <f>AK41</f>
        <v>0</v>
      </c>
      <c r="AL40" s="50"/>
      <c r="AM40" s="50">
        <f>AM41</f>
        <v>110</v>
      </c>
      <c r="AN40" s="50">
        <f>AN41</f>
        <v>0</v>
      </c>
      <c r="AO40" s="50"/>
      <c r="AP40" s="50">
        <f>AP41</f>
        <v>0</v>
      </c>
      <c r="AQ40" s="50">
        <f>AQ41</f>
        <v>0</v>
      </c>
      <c r="AR40" s="50"/>
      <c r="AS40" s="30" t="s">
        <v>86</v>
      </c>
      <c r="AT40" s="30" t="s">
        <v>87</v>
      </c>
    </row>
    <row r="41" spans="1:46" s="21" customFormat="1" ht="36">
      <c r="A41" s="70"/>
      <c r="B41" s="62"/>
      <c r="C41" s="84"/>
      <c r="D41" s="84"/>
      <c r="E41" s="41" t="s">
        <v>35</v>
      </c>
      <c r="F41" s="42">
        <f>I41+L41+O41+R41+U41+X41+AA41+AD41+AG41+AJ41+AM41+AP41</f>
        <v>2887.5</v>
      </c>
      <c r="G41" s="42">
        <f>J41+M41+P41+S41+V41+Y41+AB41+AE41+AH41+AK41+AN41+AQ41</f>
        <v>209</v>
      </c>
      <c r="H41" s="33">
        <f t="shared" si="1"/>
        <v>7.2380952380952381</v>
      </c>
      <c r="I41" s="50"/>
      <c r="J41" s="50"/>
      <c r="K41" s="50"/>
      <c r="L41" s="50"/>
      <c r="M41" s="50"/>
      <c r="N41" s="50"/>
      <c r="O41" s="50">
        <f>50+55-55</f>
        <v>50</v>
      </c>
      <c r="P41" s="50">
        <v>16.5</v>
      </c>
      <c r="Q41" s="50">
        <f>P41/O41*100</f>
        <v>33</v>
      </c>
      <c r="R41" s="50">
        <f>50+55+55+55-55-55</f>
        <v>105</v>
      </c>
      <c r="S41" s="50">
        <v>16.5</v>
      </c>
      <c r="T41" s="50">
        <f>S41/R41*100</f>
        <v>15.714285714285714</v>
      </c>
      <c r="U41" s="50"/>
      <c r="V41" s="50">
        <v>16.5</v>
      </c>
      <c r="W41" s="50"/>
      <c r="X41" s="50"/>
      <c r="Y41" s="50">
        <f>16.5+55</f>
        <v>71.5</v>
      </c>
      <c r="Z41" s="50"/>
      <c r="AA41" s="50">
        <v>50</v>
      </c>
      <c r="AB41" s="50">
        <v>16.5</v>
      </c>
      <c r="AC41" s="50">
        <f>AB41/AA41*100</f>
        <v>33</v>
      </c>
      <c r="AD41" s="50"/>
      <c r="AE41" s="50">
        <v>16.5</v>
      </c>
      <c r="AF41" s="50"/>
      <c r="AG41" s="50">
        <v>55</v>
      </c>
      <c r="AH41" s="50">
        <v>55</v>
      </c>
      <c r="AI41" s="34">
        <f t="shared" si="7"/>
        <v>100</v>
      </c>
      <c r="AJ41" s="50">
        <v>2517.5</v>
      </c>
      <c r="AK41" s="50"/>
      <c r="AL41" s="50"/>
      <c r="AM41" s="50">
        <f>55+55</f>
        <v>110</v>
      </c>
      <c r="AN41" s="50"/>
      <c r="AO41" s="50"/>
      <c r="AP41" s="50"/>
      <c r="AQ41" s="50"/>
      <c r="AR41" s="50"/>
      <c r="AS41" s="46"/>
      <c r="AT41" s="59"/>
    </row>
    <row r="42" spans="1:46" s="21" customFormat="1" ht="51" customHeight="1">
      <c r="A42" s="70" t="s">
        <v>61</v>
      </c>
      <c r="B42" s="62" t="s">
        <v>63</v>
      </c>
      <c r="C42" s="84" t="s">
        <v>50</v>
      </c>
      <c r="D42" s="84" t="s">
        <v>64</v>
      </c>
      <c r="E42" s="32" t="s">
        <v>33</v>
      </c>
      <c r="F42" s="42">
        <f>F43</f>
        <v>297.89999999999998</v>
      </c>
      <c r="G42" s="42">
        <f>G43</f>
        <v>200</v>
      </c>
      <c r="H42" s="33">
        <f t="shared" si="1"/>
        <v>67.136623027861702</v>
      </c>
      <c r="I42" s="50">
        <f>I43</f>
        <v>0</v>
      </c>
      <c r="J42" s="50">
        <f>J43</f>
        <v>0</v>
      </c>
      <c r="K42" s="50"/>
      <c r="L42" s="50">
        <f>L43</f>
        <v>0</v>
      </c>
      <c r="M42" s="50">
        <f>M43</f>
        <v>0</v>
      </c>
      <c r="N42" s="50"/>
      <c r="O42" s="50">
        <f>O43</f>
        <v>0</v>
      </c>
      <c r="P42" s="50">
        <f>P43</f>
        <v>0</v>
      </c>
      <c r="Q42" s="50"/>
      <c r="R42" s="50">
        <f>R43</f>
        <v>0</v>
      </c>
      <c r="S42" s="50">
        <f>S43</f>
        <v>0</v>
      </c>
      <c r="T42" s="50"/>
      <c r="U42" s="50">
        <f>U43</f>
        <v>0</v>
      </c>
      <c r="V42" s="50">
        <f>V43</f>
        <v>0</v>
      </c>
      <c r="W42" s="50"/>
      <c r="X42" s="50">
        <f>X43</f>
        <v>133.9</v>
      </c>
      <c r="Y42" s="50">
        <f>Y43</f>
        <v>133.9</v>
      </c>
      <c r="Z42" s="34">
        <f>Y42/X42*100</f>
        <v>100</v>
      </c>
      <c r="AA42" s="50">
        <f>AA43</f>
        <v>66.099999999999994</v>
      </c>
      <c r="AB42" s="50">
        <f>AB43</f>
        <v>66.099999999999994</v>
      </c>
      <c r="AC42" s="34">
        <f>AB42/AA42*100</f>
        <v>100</v>
      </c>
      <c r="AD42" s="50">
        <f>AD43</f>
        <v>0</v>
      </c>
      <c r="AE42" s="50">
        <f>AE43</f>
        <v>0</v>
      </c>
      <c r="AF42" s="50"/>
      <c r="AG42" s="50">
        <f>AG43</f>
        <v>97.9</v>
      </c>
      <c r="AH42" s="50">
        <f>AH43</f>
        <v>0</v>
      </c>
      <c r="AI42" s="34">
        <f t="shared" si="7"/>
        <v>0</v>
      </c>
      <c r="AJ42" s="50">
        <f>AJ43</f>
        <v>0</v>
      </c>
      <c r="AK42" s="50">
        <f>AK43</f>
        <v>0</v>
      </c>
      <c r="AL42" s="50"/>
      <c r="AM42" s="50">
        <f>AM43</f>
        <v>0</v>
      </c>
      <c r="AN42" s="50">
        <f>AN43</f>
        <v>0</v>
      </c>
      <c r="AO42" s="50"/>
      <c r="AP42" s="50"/>
      <c r="AQ42" s="50"/>
      <c r="AR42" s="50"/>
      <c r="AS42" s="30" t="s">
        <v>85</v>
      </c>
      <c r="AT42" s="30" t="s">
        <v>90</v>
      </c>
    </row>
    <row r="43" spans="1:46" s="21" customFormat="1" ht="87" customHeight="1">
      <c r="A43" s="70"/>
      <c r="B43" s="62"/>
      <c r="C43" s="84"/>
      <c r="D43" s="84"/>
      <c r="E43" s="41" t="s">
        <v>35</v>
      </c>
      <c r="F43" s="42">
        <f>I43+L43+O43+R43+U43+X43+AA43+AD43+AG43+AJ43+AM43+AP43</f>
        <v>297.89999999999998</v>
      </c>
      <c r="G43" s="42">
        <f>J43+M43+P43+S43+V43+Y43+AB43+AE43+AH43+AK43+AN43+AQ43</f>
        <v>200</v>
      </c>
      <c r="H43" s="33">
        <f t="shared" si="1"/>
        <v>67.136623027861702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>
        <v>133.9</v>
      </c>
      <c r="Y43" s="50">
        <v>133.9</v>
      </c>
      <c r="Z43" s="34">
        <f>Y43/X43*100</f>
        <v>100</v>
      </c>
      <c r="AA43" s="50">
        <f>200-133.9</f>
        <v>66.099999999999994</v>
      </c>
      <c r="AB43" s="50">
        <v>66.099999999999994</v>
      </c>
      <c r="AC43" s="34">
        <f>AB43/AA43*100</f>
        <v>100</v>
      </c>
      <c r="AD43" s="50"/>
      <c r="AE43" s="50"/>
      <c r="AF43" s="50"/>
      <c r="AG43" s="50">
        <v>97.9</v>
      </c>
      <c r="AH43" s="50"/>
      <c r="AI43" s="34">
        <f t="shared" si="7"/>
        <v>0</v>
      </c>
      <c r="AJ43" s="50"/>
      <c r="AK43" s="50"/>
      <c r="AL43" s="50"/>
      <c r="AM43" s="50"/>
      <c r="AN43" s="50"/>
      <c r="AO43" s="50"/>
      <c r="AP43" s="50"/>
      <c r="AQ43" s="50"/>
      <c r="AR43" s="50"/>
      <c r="AS43" s="46"/>
      <c r="AT43" s="59"/>
    </row>
    <row r="44" spans="1:46" s="21" customFormat="1" ht="21.6" customHeight="1">
      <c r="A44" s="85" t="s">
        <v>49</v>
      </c>
      <c r="B44" s="86"/>
      <c r="C44" s="87"/>
      <c r="D44" s="88"/>
      <c r="E44" s="32" t="s">
        <v>33</v>
      </c>
      <c r="F44" s="89">
        <f>F45+F46</f>
        <v>18852.5</v>
      </c>
      <c r="G44" s="89">
        <f t="shared" ref="G44" si="9">G45+G46</f>
        <v>10686.100000000002</v>
      </c>
      <c r="H44" s="33">
        <f t="shared" si="1"/>
        <v>56.682668081156365</v>
      </c>
      <c r="I44" s="50">
        <f>I13+I25+I28+I31+I40+I42</f>
        <v>549.5</v>
      </c>
      <c r="J44" s="50">
        <f>J13+J25+J28+J31+J40+J42</f>
        <v>549.5</v>
      </c>
      <c r="K44" s="34">
        <f>J44/I44*100</f>
        <v>100</v>
      </c>
      <c r="L44" s="50">
        <f>L13+L25+L28+L31+L40+L42</f>
        <v>1366.4</v>
      </c>
      <c r="M44" s="50">
        <f>M13+M25+M28+M31+M40+M42</f>
        <v>1295.4000000000001</v>
      </c>
      <c r="N44" s="34">
        <f>M44/L44*100</f>
        <v>94.803864168618261</v>
      </c>
      <c r="O44" s="50">
        <f>O13+O25+O28+O31+O40+O42</f>
        <v>1361.8</v>
      </c>
      <c r="P44" s="50">
        <f>P13+P25+P28+P31+P40+P42</f>
        <v>1026</v>
      </c>
      <c r="Q44" s="34">
        <f>P44/O44*100</f>
        <v>75.341459832574529</v>
      </c>
      <c r="R44" s="50">
        <f>R13+R25+R28+R31+R40+R42</f>
        <v>1468.1000000000001</v>
      </c>
      <c r="S44" s="50">
        <f>S13+S25+S28+S31+S40+S42</f>
        <v>1225.0000000000002</v>
      </c>
      <c r="T44" s="50">
        <f t="shared" ref="T44" si="10">S44/R44*100</f>
        <v>83.441182480757448</v>
      </c>
      <c r="U44" s="50">
        <f>U13+U25+U28+U31+U40+U42</f>
        <v>1238.9000000000001</v>
      </c>
      <c r="V44" s="50">
        <f>V13+V25+V28+V31+V40+V42</f>
        <v>1261.8000000000002</v>
      </c>
      <c r="W44" s="50"/>
      <c r="X44" s="50">
        <f>X13+X25+X28+X31+X40+X42</f>
        <v>1564.9</v>
      </c>
      <c r="Y44" s="50">
        <f>Y13+Y25+Y28+Y31+Y40+Y42</f>
        <v>1855.1000000000004</v>
      </c>
      <c r="Z44" s="50"/>
      <c r="AA44" s="50">
        <f>AA13+AA25+AA28+AA31+AA40+AA42</f>
        <v>1615.5</v>
      </c>
      <c r="AB44" s="50">
        <f>AB13+AB25+AB28+AB31+AB40+AB42</f>
        <v>1098.3999999999999</v>
      </c>
      <c r="AC44" s="34">
        <f>AB44/AA44*100</f>
        <v>67.991333952336731</v>
      </c>
      <c r="AD44" s="50">
        <f>AD13+AD25+AD28+AD31+AD40+AD42</f>
        <v>1274.3000000000002</v>
      </c>
      <c r="AE44" s="50">
        <f>AE13+AE25+AE28+AE31+AE40+AE42</f>
        <v>1130.2</v>
      </c>
      <c r="AF44" s="34">
        <f>AE44/AD44*100</f>
        <v>88.691830809071632</v>
      </c>
      <c r="AG44" s="50">
        <f>AG13+AG25+AG28+AG31+AG40+AG42</f>
        <v>1506.3999999999999</v>
      </c>
      <c r="AH44" s="50">
        <f>AH13+AH25+AH28+AH31+AH40+AH42</f>
        <v>1244.6999999999998</v>
      </c>
      <c r="AI44" s="34">
        <f t="shared" si="7"/>
        <v>82.627456186935731</v>
      </c>
      <c r="AJ44" s="50">
        <f>AJ13+AJ25+AJ28+AJ31+AJ40+AJ42</f>
        <v>3673.9</v>
      </c>
      <c r="AK44" s="50">
        <f>AK13+AK25+AK28+AK31+AK40+AK42</f>
        <v>0</v>
      </c>
      <c r="AL44" s="34"/>
      <c r="AM44" s="50">
        <f>AM13+AM25+AM28+AM31+AM40+AM42</f>
        <v>1502.6000000000001</v>
      </c>
      <c r="AN44" s="50">
        <f>AN13+AN25+AN28+AN31+AN40+AN42</f>
        <v>0</v>
      </c>
      <c r="AO44" s="34"/>
      <c r="AP44" s="50">
        <f>AP13+AP25+AP28+AP31+AP40+AP42</f>
        <v>1730.2</v>
      </c>
      <c r="AQ44" s="50">
        <f>AQ13+AQ25+AQ28+AQ31+AQ40+AQ42</f>
        <v>0</v>
      </c>
      <c r="AR44" s="34"/>
      <c r="AS44" s="72"/>
      <c r="AT44" s="31"/>
    </row>
    <row r="45" spans="1:46" s="21" customFormat="1" ht="24">
      <c r="A45" s="90"/>
      <c r="B45" s="86"/>
      <c r="C45" s="91"/>
      <c r="D45" s="92"/>
      <c r="E45" s="41" t="s">
        <v>34</v>
      </c>
      <c r="F45" s="89">
        <f>I45+L45+O45+R45+U45+X45+AA45+AD45+AG45+AJ45+AM45+AP45</f>
        <v>457.79999999999995</v>
      </c>
      <c r="G45" s="89">
        <f>J45+M45+P45+S45+V45+Y45+AB45+AE45+AH45+AK45+AN45+AQ45</f>
        <v>162.6</v>
      </c>
      <c r="H45" s="33"/>
      <c r="I45" s="50">
        <f>I14+I26+I32+I29</f>
        <v>0</v>
      </c>
      <c r="J45" s="50">
        <f>J14+J26+J32+J29</f>
        <v>0</v>
      </c>
      <c r="K45" s="34"/>
      <c r="L45" s="50">
        <f>L14+L26+L32+L29</f>
        <v>0</v>
      </c>
      <c r="M45" s="50">
        <f>M14+M26+M32+M29</f>
        <v>0</v>
      </c>
      <c r="N45" s="34"/>
      <c r="O45" s="50">
        <f>O14+O26+O32+O29</f>
        <v>0</v>
      </c>
      <c r="P45" s="50">
        <f>P14+P26+P32+P29</f>
        <v>0</v>
      </c>
      <c r="Q45" s="34"/>
      <c r="R45" s="50">
        <f>R14+R26+R32+R29</f>
        <v>0</v>
      </c>
      <c r="S45" s="50">
        <f>S14+S26+S32+S29</f>
        <v>0</v>
      </c>
      <c r="T45" s="50"/>
      <c r="U45" s="50">
        <f>U14+U26+U32+U29</f>
        <v>0</v>
      </c>
      <c r="V45" s="50">
        <f>V14+V26+V32+V29</f>
        <v>0</v>
      </c>
      <c r="W45" s="50"/>
      <c r="X45" s="50">
        <f>X14+X26+X32+X29</f>
        <v>0</v>
      </c>
      <c r="Y45" s="50">
        <f>Y14+Y26+Y32+Y29</f>
        <v>0</v>
      </c>
      <c r="Z45" s="50"/>
      <c r="AA45" s="50">
        <f>AA14+AA26+AA32+AA29</f>
        <v>0</v>
      </c>
      <c r="AB45" s="50">
        <f>AB14+AB26+AB32+AB29</f>
        <v>0</v>
      </c>
      <c r="AC45" s="50"/>
      <c r="AD45" s="50">
        <f>AD14+AD26+AD32+AD29</f>
        <v>0</v>
      </c>
      <c r="AE45" s="50">
        <f>AE14+AE26+AE32+AE29</f>
        <v>0</v>
      </c>
      <c r="AF45" s="50"/>
      <c r="AG45" s="50">
        <f>AG14+AG26+AG32+AG29</f>
        <v>162.6</v>
      </c>
      <c r="AH45" s="50">
        <f>AH14+AH26+AH32+AH29</f>
        <v>162.6</v>
      </c>
      <c r="AI45" s="34">
        <f t="shared" si="7"/>
        <v>100</v>
      </c>
      <c r="AJ45" s="50">
        <f>AJ14+AJ26+AJ32+AJ29</f>
        <v>0</v>
      </c>
      <c r="AK45" s="50">
        <f>AK14+AK26+AK32+AK29</f>
        <v>0</v>
      </c>
      <c r="AL45" s="34"/>
      <c r="AM45" s="50">
        <f>AM14+AM26+AM32+AM29</f>
        <v>295.2</v>
      </c>
      <c r="AN45" s="50">
        <f>AN14+AN26+AN32+AN29</f>
        <v>0</v>
      </c>
      <c r="AO45" s="34"/>
      <c r="AP45" s="50">
        <f>AP14+AP26+AP32+AP29</f>
        <v>0</v>
      </c>
      <c r="AQ45" s="50">
        <f>AQ14+AQ26+AQ32+AQ29</f>
        <v>0</v>
      </c>
      <c r="AR45" s="34"/>
      <c r="AS45" s="72"/>
      <c r="AT45" s="40"/>
    </row>
    <row r="46" spans="1:46" s="21" customFormat="1" ht="36">
      <c r="A46" s="93"/>
      <c r="B46" s="94"/>
      <c r="C46" s="94"/>
      <c r="D46" s="95"/>
      <c r="E46" s="41" t="s">
        <v>35</v>
      </c>
      <c r="F46" s="89">
        <f>I46+L46+O46+R46+U46+X46+AA46+AD46+AG46+AJ46+AM46+AP46</f>
        <v>18394.7</v>
      </c>
      <c r="G46" s="89">
        <f>J46+M46+P46+S46+V46+Y46+AB46+AE46+AH46+AK46+AN46+AQ46</f>
        <v>10523.500000000002</v>
      </c>
      <c r="H46" s="42">
        <f t="shared" si="1"/>
        <v>57.209413581085869</v>
      </c>
      <c r="I46" s="50">
        <f>I15+I27+I33+I30+I41+I43</f>
        <v>549.5</v>
      </c>
      <c r="J46" s="50">
        <f>J15+J27+J33+J30+J41+J43</f>
        <v>549.5</v>
      </c>
      <c r="K46" s="50">
        <f t="shared" ref="K46" si="11">J46/I46*100</f>
        <v>100</v>
      </c>
      <c r="L46" s="50">
        <f>L15+L27+L33+L30+L41+L43</f>
        <v>1366.4</v>
      </c>
      <c r="M46" s="50">
        <f>M15+M27+M33+M30+M41+M43</f>
        <v>1295.4000000000001</v>
      </c>
      <c r="N46" s="50">
        <f t="shared" ref="N46" si="12">M46/L46*100</f>
        <v>94.803864168618261</v>
      </c>
      <c r="O46" s="50">
        <f>O15+O27+O33+O30+O41+O43</f>
        <v>1361.8</v>
      </c>
      <c r="P46" s="50">
        <f>P15+P27+P33+P30+P41+P43</f>
        <v>1026</v>
      </c>
      <c r="Q46" s="50">
        <f t="shared" ref="Q46" si="13">P46/O46*100</f>
        <v>75.341459832574529</v>
      </c>
      <c r="R46" s="50">
        <f>R15+R27+R33+R30+R41+R43</f>
        <v>1468.1000000000001</v>
      </c>
      <c r="S46" s="50">
        <f>S15+S27+S33+S30+S41+S43</f>
        <v>1225.0000000000002</v>
      </c>
      <c r="T46" s="50">
        <f t="shared" ref="T46" si="14">S46/R46*100</f>
        <v>83.441182480757448</v>
      </c>
      <c r="U46" s="50">
        <f>U15+U27+U33+U30+U41+U43</f>
        <v>1238.9000000000001</v>
      </c>
      <c r="V46" s="50">
        <f>V15+V27+V33+V30+V41+V43</f>
        <v>1261.8000000000002</v>
      </c>
      <c r="W46" s="50"/>
      <c r="X46" s="50">
        <f>X15+X27+X33+X30+X41+X43</f>
        <v>1564.9</v>
      </c>
      <c r="Y46" s="50">
        <f>Y15+Y27+Y33+Y30+Y41+Y43</f>
        <v>1855.1000000000004</v>
      </c>
      <c r="Z46" s="50"/>
      <c r="AA46" s="50">
        <f>AA15+AA27+AA33+AA30+AA41+AA43</f>
        <v>1615.5</v>
      </c>
      <c r="AB46" s="50">
        <f>AB15+AB27+AB33+AB30+AB41+AB43</f>
        <v>1098.3999999999999</v>
      </c>
      <c r="AC46" s="50">
        <f>AB46/AA46*100</f>
        <v>67.991333952336731</v>
      </c>
      <c r="AD46" s="50">
        <f>AD15+AD27+AD33+AD30+AD41+AD43</f>
        <v>1274.3000000000002</v>
      </c>
      <c r="AE46" s="50">
        <f>AE15+AE27+AE33+AE30+AE41+AE43</f>
        <v>1130.2</v>
      </c>
      <c r="AF46" s="50">
        <f>AE46/AD46*100</f>
        <v>88.691830809071632</v>
      </c>
      <c r="AG46" s="50">
        <f>AG15+AG27+AG33+AG30+AG41+AG43</f>
        <v>1343.8</v>
      </c>
      <c r="AH46" s="50">
        <f>AH15+AH27+AH33+AH30+AH41+AH43</f>
        <v>1082.0999999999999</v>
      </c>
      <c r="AI46" s="50">
        <f t="shared" si="7"/>
        <v>80.525375799970234</v>
      </c>
      <c r="AJ46" s="50">
        <f>AJ15+AJ27+AJ33+AJ30+AJ41+AJ43</f>
        <v>3673.9</v>
      </c>
      <c r="AK46" s="50">
        <f>AK15+AK27+AK33+AK30+AK41+AK43</f>
        <v>0</v>
      </c>
      <c r="AL46" s="50"/>
      <c r="AM46" s="50">
        <f>AM15+AM27+AM33+AM30+AM41+AM43</f>
        <v>1207.4000000000001</v>
      </c>
      <c r="AN46" s="50">
        <f>AN15+AN27+AN33+AN30+AN41+AN43</f>
        <v>0</v>
      </c>
      <c r="AO46" s="50"/>
      <c r="AP46" s="50">
        <f>AP15+AP27+AP33+AP30+AP41+AP43</f>
        <v>1730.2</v>
      </c>
      <c r="AQ46" s="50">
        <f>AQ15+AQ27+AQ33+AQ30+AQ41+AQ43</f>
        <v>0</v>
      </c>
      <c r="AR46" s="50"/>
      <c r="AS46" s="72"/>
      <c r="AT46" s="47"/>
    </row>
    <row r="47" spans="1:46" s="21" customFormat="1" ht="12.75">
      <c r="B47" s="96"/>
      <c r="C47" s="96"/>
      <c r="D47" s="96"/>
    </row>
    <row r="48" spans="1:46" s="21" customFormat="1" ht="12.75">
      <c r="B48" s="96"/>
      <c r="C48" s="96"/>
      <c r="D48" s="96"/>
    </row>
    <row r="49" spans="1:15" s="21" customFormat="1" ht="12.75">
      <c r="B49" s="96"/>
      <c r="C49" s="96"/>
      <c r="D49" s="96"/>
    </row>
    <row r="50" spans="1:15" s="21" customFormat="1" ht="12.75">
      <c r="A50" s="21" t="s">
        <v>29</v>
      </c>
      <c r="B50" s="96"/>
      <c r="C50" s="96"/>
      <c r="D50" s="96"/>
      <c r="I50" s="21" t="s">
        <v>78</v>
      </c>
    </row>
    <row r="51" spans="1:15" s="21" customFormat="1" ht="12.75">
      <c r="A51" s="21" t="s">
        <v>30</v>
      </c>
      <c r="B51" s="96"/>
      <c r="C51" s="96"/>
      <c r="D51" s="96"/>
      <c r="I51" s="21" t="s">
        <v>79</v>
      </c>
      <c r="M51" s="97"/>
      <c r="N51" s="97"/>
      <c r="O51" s="97"/>
    </row>
    <row r="52" spans="1:15" s="21" customFormat="1" ht="12.75">
      <c r="A52" s="21" t="s">
        <v>67</v>
      </c>
      <c r="B52" s="96"/>
      <c r="C52" s="96"/>
      <c r="D52" s="96"/>
      <c r="I52" s="21" t="s">
        <v>31</v>
      </c>
      <c r="M52" s="97"/>
      <c r="N52" s="97"/>
      <c r="O52" s="97"/>
    </row>
    <row r="53" spans="1:15" s="21" customFormat="1" ht="12.75">
      <c r="A53" s="21" t="s">
        <v>31</v>
      </c>
      <c r="B53" s="96"/>
      <c r="C53" s="96"/>
      <c r="D53" s="96"/>
      <c r="I53" s="98"/>
      <c r="J53" s="98"/>
      <c r="K53" s="98"/>
      <c r="L53" s="21" t="s">
        <v>80</v>
      </c>
      <c r="M53" s="97"/>
      <c r="N53" s="97"/>
      <c r="O53" s="97"/>
    </row>
    <row r="54" spans="1:15" s="21" customFormat="1" ht="12.75">
      <c r="A54" s="98"/>
      <c r="B54" s="99"/>
      <c r="C54" s="96" t="s">
        <v>68</v>
      </c>
      <c r="D54" s="96"/>
      <c r="E54" s="97"/>
      <c r="I54" s="97"/>
      <c r="J54" s="97"/>
      <c r="K54" s="97"/>
      <c r="M54" s="97"/>
      <c r="N54" s="97"/>
      <c r="O54" s="97"/>
    </row>
    <row r="55" spans="1:15" s="21" customFormat="1" ht="12.75">
      <c r="A55" s="21" t="s">
        <v>81</v>
      </c>
      <c r="B55" s="96"/>
      <c r="C55" s="96"/>
      <c r="D55" s="100"/>
      <c r="I55" s="101" t="s">
        <v>82</v>
      </c>
      <c r="M55" s="102"/>
      <c r="N55" s="102"/>
      <c r="O55" s="102"/>
    </row>
    <row r="56" spans="1:15" s="21" customFormat="1" ht="12.75">
      <c r="B56" s="96"/>
      <c r="C56" s="96"/>
      <c r="D56" s="96"/>
      <c r="J56" s="96"/>
    </row>
    <row r="57" spans="1:15" s="21" customFormat="1" ht="12.75">
      <c r="B57" s="96"/>
      <c r="C57" s="96"/>
      <c r="D57" s="96"/>
    </row>
    <row r="58" spans="1:15" s="21" customFormat="1" ht="12.75">
      <c r="A58" s="21" t="s">
        <v>32</v>
      </c>
      <c r="B58" s="96"/>
      <c r="C58" s="96"/>
      <c r="D58" s="96"/>
    </row>
    <row r="59" spans="1:15" s="21" customFormat="1" ht="12.75">
      <c r="A59" s="21" t="s">
        <v>76</v>
      </c>
      <c r="B59" s="96"/>
      <c r="C59" s="96"/>
      <c r="D59" s="96"/>
    </row>
    <row r="60" spans="1:15" s="21" customFormat="1" ht="12.75">
      <c r="A60" s="21" t="s">
        <v>31</v>
      </c>
      <c r="B60" s="96"/>
      <c r="C60" s="96"/>
      <c r="D60" s="96"/>
    </row>
    <row r="61" spans="1:15" s="21" customFormat="1" ht="12.75">
      <c r="A61" s="21" t="s">
        <v>77</v>
      </c>
      <c r="B61" s="96"/>
      <c r="C61" s="96"/>
      <c r="D61" s="96"/>
    </row>
    <row r="62" spans="1:15" s="21" customFormat="1" ht="12.75">
      <c r="A62" s="21" t="s">
        <v>75</v>
      </c>
      <c r="B62" s="96"/>
      <c r="C62" s="96"/>
      <c r="D62" s="96"/>
    </row>
    <row r="63" spans="1:15" s="21" customFormat="1" ht="12.75">
      <c r="B63" s="96"/>
      <c r="C63" s="96"/>
      <c r="D63" s="100"/>
    </row>
    <row r="64" spans="1:15" s="21" customFormat="1" ht="12.75">
      <c r="B64" s="96"/>
      <c r="C64" s="96"/>
      <c r="D64" s="100"/>
    </row>
    <row r="65" spans="2:4" s="21" customFormat="1" ht="12.75">
      <c r="B65" s="103"/>
      <c r="C65" s="100"/>
      <c r="D65" s="100"/>
    </row>
    <row r="66" spans="2:4" s="21" customFormat="1" ht="12.75">
      <c r="B66" s="100"/>
      <c r="C66" s="100"/>
      <c r="D66" s="100"/>
    </row>
    <row r="67" spans="2:4" s="21" customFormat="1" ht="12.75">
      <c r="B67" s="100"/>
      <c r="C67" s="100"/>
      <c r="D67" s="100"/>
    </row>
    <row r="68" spans="2:4" s="21" customFormat="1" ht="12.75">
      <c r="B68" s="100"/>
      <c r="C68" s="100"/>
      <c r="D68" s="96"/>
    </row>
    <row r="69" spans="2:4" s="21" customFormat="1" ht="12.75">
      <c r="B69" s="100"/>
      <c r="C69" s="96"/>
      <c r="D69" s="96"/>
    </row>
    <row r="70" spans="2:4" s="21" customFormat="1" ht="12.75">
      <c r="B70" s="96"/>
      <c r="C70" s="96"/>
      <c r="D70" s="96"/>
    </row>
    <row r="71" spans="2:4" s="21" customFormat="1" ht="12.75">
      <c r="B71" s="96"/>
      <c r="C71" s="96"/>
      <c r="D71" s="96"/>
    </row>
    <row r="72" spans="2:4" s="21" customFormat="1" ht="12.75">
      <c r="B72" s="96"/>
      <c r="C72" s="96"/>
      <c r="D72" s="96"/>
    </row>
    <row r="73" spans="2:4" s="21" customFormat="1" ht="12.75">
      <c r="B73" s="96"/>
      <c r="C73" s="96"/>
      <c r="D73" s="96"/>
    </row>
    <row r="74" spans="2:4" s="21" customFormat="1" ht="12.75">
      <c r="B74" s="96"/>
      <c r="C74" s="96"/>
      <c r="D74" s="96"/>
    </row>
    <row r="75" spans="2:4" s="21" customFormat="1" ht="12.75">
      <c r="B75" s="96"/>
      <c r="C75" s="96"/>
      <c r="D75" s="96"/>
    </row>
    <row r="76" spans="2:4" s="21" customFormat="1" ht="12.75">
      <c r="B76" s="96"/>
      <c r="C76" s="96"/>
      <c r="D76" s="96"/>
    </row>
    <row r="77" spans="2:4" s="21" customFormat="1" ht="12.75">
      <c r="B77" s="96"/>
      <c r="C77" s="96"/>
      <c r="D77" s="96"/>
    </row>
    <row r="78" spans="2:4" s="21" customFormat="1" ht="12.75">
      <c r="B78" s="96"/>
      <c r="C78" s="96"/>
      <c r="D78" s="96"/>
    </row>
    <row r="79" spans="2:4" s="21" customFormat="1" ht="12.75">
      <c r="B79" s="96"/>
      <c r="C79" s="96"/>
      <c r="D79" s="96"/>
    </row>
    <row r="80" spans="2:4" s="21" customFormat="1" ht="12.75">
      <c r="B80" s="96"/>
      <c r="C80" s="96"/>
      <c r="D80" s="96"/>
    </row>
    <row r="81" spans="2:4" s="21" customFormat="1" ht="12.75">
      <c r="B81" s="96"/>
      <c r="C81" s="96"/>
      <c r="D81" s="96"/>
    </row>
    <row r="82" spans="2:4" s="21" customFormat="1" ht="12.75">
      <c r="B82" s="96"/>
      <c r="C82" s="96"/>
      <c r="D82" s="96"/>
    </row>
    <row r="83" spans="2:4" s="21" customFormat="1" ht="12.75">
      <c r="B83" s="96"/>
      <c r="C83" s="96"/>
      <c r="D83" s="96"/>
    </row>
    <row r="84" spans="2:4" s="21" customFormat="1" ht="12.75">
      <c r="B84" s="96"/>
      <c r="C84" s="96"/>
      <c r="D84" s="96"/>
    </row>
    <row r="85" spans="2:4" s="21" customFormat="1" ht="12.75">
      <c r="B85" s="96"/>
      <c r="C85" s="96"/>
      <c r="D85" s="96"/>
    </row>
    <row r="86" spans="2:4" s="21" customFormat="1" ht="12.75">
      <c r="B86" s="96"/>
      <c r="C86" s="96"/>
      <c r="D86" s="96"/>
    </row>
    <row r="87" spans="2:4" s="21" customFormat="1" ht="12.75">
      <c r="B87" s="96"/>
      <c r="C87" s="96"/>
      <c r="D87" s="96"/>
    </row>
    <row r="88" spans="2:4" s="21" customFormat="1" ht="12.75">
      <c r="B88" s="96"/>
      <c r="C88" s="96"/>
      <c r="D88" s="96"/>
    </row>
    <row r="89" spans="2:4" s="21" customFormat="1" ht="12.75">
      <c r="B89" s="96"/>
      <c r="C89" s="96"/>
      <c r="D89" s="96"/>
    </row>
    <row r="90" spans="2:4" s="21" customFormat="1" ht="12.75">
      <c r="B90" s="96"/>
      <c r="C90" s="96"/>
      <c r="D90" s="96"/>
    </row>
    <row r="91" spans="2:4" s="21" customFormat="1" ht="12.75">
      <c r="B91" s="96"/>
      <c r="C91" s="96"/>
      <c r="D91" s="96"/>
    </row>
    <row r="92" spans="2:4" s="21" customFormat="1" ht="12.75">
      <c r="B92" s="96"/>
      <c r="C92" s="96"/>
      <c r="D92" s="96"/>
    </row>
    <row r="93" spans="2:4" s="21" customFormat="1" ht="12.75">
      <c r="B93" s="96"/>
      <c r="C93" s="96"/>
      <c r="D93" s="96"/>
    </row>
    <row r="94" spans="2:4" s="21" customFormat="1" ht="12.75">
      <c r="B94" s="96"/>
      <c r="C94" s="96"/>
      <c r="D94" s="96"/>
    </row>
    <row r="95" spans="2:4" s="21" customFormat="1" ht="12.75">
      <c r="B95" s="96"/>
      <c r="C95" s="96"/>
      <c r="D95" s="96"/>
    </row>
    <row r="96" spans="2:4" s="21" customFormat="1" ht="12.75">
      <c r="B96" s="96"/>
      <c r="C96" s="96"/>
      <c r="D96" s="96"/>
    </row>
    <row r="97" spans="2:4" s="21" customFormat="1" ht="12.75">
      <c r="B97" s="96"/>
      <c r="C97" s="96"/>
      <c r="D97" s="96"/>
    </row>
    <row r="98" spans="2:4" s="21" customFormat="1" ht="12.75">
      <c r="B98" s="96"/>
      <c r="C98" s="96"/>
      <c r="D98" s="96"/>
    </row>
    <row r="99" spans="2:4" s="21" customFormat="1" ht="12.75">
      <c r="B99" s="96"/>
      <c r="C99" s="96"/>
      <c r="D99" s="96"/>
    </row>
    <row r="100" spans="2:4" s="21" customFormat="1" ht="12.75">
      <c r="B100" s="96"/>
      <c r="C100" s="96"/>
      <c r="D100" s="96"/>
    </row>
    <row r="101" spans="2:4" s="21" customFormat="1" ht="12.75">
      <c r="B101" s="96"/>
      <c r="C101" s="96"/>
      <c r="D101" s="96"/>
    </row>
    <row r="102" spans="2:4" s="21" customFormat="1" ht="12.75">
      <c r="B102" s="96"/>
      <c r="C102" s="96"/>
      <c r="D102" s="96"/>
    </row>
    <row r="103" spans="2:4" s="21" customFormat="1" ht="12.75">
      <c r="B103" s="96"/>
      <c r="C103" s="96"/>
      <c r="D103" s="96"/>
    </row>
    <row r="104" spans="2:4" s="21" customFormat="1" ht="12.75">
      <c r="B104" s="96"/>
      <c r="C104" s="96"/>
      <c r="D104" s="96"/>
    </row>
    <row r="105" spans="2:4" s="21" customFormat="1" ht="12.75">
      <c r="B105" s="96"/>
      <c r="C105" s="96"/>
      <c r="D105" s="96"/>
    </row>
    <row r="106" spans="2:4" s="21" customFormat="1" ht="12.75">
      <c r="B106" s="96"/>
      <c r="C106" s="96"/>
      <c r="D106" s="96"/>
    </row>
    <row r="107" spans="2:4" s="21" customFormat="1" ht="12.75">
      <c r="B107" s="96"/>
      <c r="C107" s="96"/>
      <c r="D107" s="96"/>
    </row>
    <row r="108" spans="2:4" s="21" customFormat="1" ht="12.75">
      <c r="B108" s="96"/>
      <c r="C108" s="96"/>
      <c r="D108" s="96"/>
    </row>
    <row r="109" spans="2:4" s="21" customFormat="1" ht="12.75">
      <c r="B109" s="96"/>
      <c r="C109" s="96"/>
      <c r="D109" s="96"/>
    </row>
    <row r="110" spans="2:4" s="21" customFormat="1" ht="12.75">
      <c r="B110" s="96"/>
      <c r="C110" s="96"/>
      <c r="D110" s="96"/>
    </row>
    <row r="111" spans="2:4" s="21" customFormat="1" ht="12.75">
      <c r="B111" s="96"/>
      <c r="C111" s="96"/>
      <c r="D111" s="96"/>
    </row>
    <row r="112" spans="2:4" s="21" customFormat="1" ht="12.75">
      <c r="B112" s="96"/>
      <c r="C112" s="96"/>
      <c r="D112" s="96"/>
    </row>
    <row r="113" spans="2:4" s="21" customFormat="1" ht="12.75">
      <c r="B113" s="96"/>
      <c r="C113" s="96"/>
      <c r="D113" s="96"/>
    </row>
    <row r="114" spans="2:4" s="21" customFormat="1" ht="12.75">
      <c r="B114" s="96"/>
      <c r="C114" s="96"/>
      <c r="D114" s="96"/>
    </row>
    <row r="115" spans="2:4" s="21" customFormat="1" ht="12.75">
      <c r="B115" s="96"/>
      <c r="C115" s="96"/>
      <c r="D115" s="96"/>
    </row>
    <row r="116" spans="2:4" s="21" customFormat="1" ht="12.75">
      <c r="B116" s="96"/>
      <c r="C116" s="96"/>
      <c r="D116" s="96"/>
    </row>
    <row r="117" spans="2:4" s="21" customFormat="1" ht="12.75">
      <c r="B117" s="96"/>
      <c r="C117" s="96"/>
      <c r="D117" s="96"/>
    </row>
    <row r="118" spans="2:4" s="21" customFormat="1" ht="12.75">
      <c r="B118" s="96"/>
      <c r="C118" s="96"/>
      <c r="D118" s="96"/>
    </row>
    <row r="119" spans="2:4" s="21" customFormat="1" ht="12.75">
      <c r="B119" s="96"/>
      <c r="C119" s="96"/>
      <c r="D119" s="96"/>
    </row>
    <row r="120" spans="2:4" s="21" customFormat="1" ht="12.75">
      <c r="B120" s="96"/>
      <c r="C120" s="96"/>
      <c r="D120" s="96"/>
    </row>
    <row r="121" spans="2:4" s="21" customFormat="1" ht="12.75">
      <c r="B121" s="96"/>
      <c r="C121" s="96"/>
      <c r="D121" s="96"/>
    </row>
    <row r="122" spans="2:4" s="21" customFormat="1" ht="12.75">
      <c r="B122" s="96"/>
      <c r="C122" s="96"/>
      <c r="D122" s="96"/>
    </row>
    <row r="123" spans="2:4" s="21" customFormat="1" ht="12.75">
      <c r="B123" s="96"/>
      <c r="C123" s="96"/>
      <c r="D123" s="96"/>
    </row>
    <row r="124" spans="2:4" s="21" customFormat="1" ht="12.75">
      <c r="B124" s="96"/>
      <c r="C124" s="96"/>
      <c r="D124" s="96"/>
    </row>
    <row r="125" spans="2:4" s="21" customFormat="1" ht="12.75">
      <c r="B125" s="96"/>
      <c r="C125" s="96"/>
      <c r="D125" s="96"/>
    </row>
    <row r="126" spans="2:4" s="21" customFormat="1" ht="12.75">
      <c r="B126" s="96"/>
      <c r="C126" s="96"/>
      <c r="D126" s="96"/>
    </row>
    <row r="127" spans="2:4" s="21" customFormat="1" ht="12.75">
      <c r="B127" s="96"/>
      <c r="C127" s="96"/>
      <c r="D127" s="96"/>
    </row>
    <row r="128" spans="2:4" s="21" customFormat="1" ht="12.75">
      <c r="B128" s="96"/>
      <c r="C128" s="96"/>
      <c r="D128" s="96"/>
    </row>
    <row r="129" spans="2:4" s="21" customFormat="1" ht="12.75">
      <c r="B129" s="96"/>
      <c r="C129" s="96"/>
      <c r="D129" s="96"/>
    </row>
    <row r="130" spans="2:4" s="21" customFormat="1" ht="12.75">
      <c r="B130" s="96"/>
      <c r="C130" s="96"/>
      <c r="D130" s="96"/>
    </row>
    <row r="131" spans="2:4" s="21" customFormat="1" ht="12.75">
      <c r="B131" s="96"/>
      <c r="C131" s="96"/>
      <c r="D131" s="96"/>
    </row>
    <row r="132" spans="2:4" s="21" customFormat="1" ht="12.75">
      <c r="B132" s="96"/>
      <c r="C132" s="96"/>
      <c r="D132" s="96"/>
    </row>
    <row r="133" spans="2:4" s="21" customFormat="1" ht="12.75">
      <c r="B133" s="96"/>
      <c r="C133" s="96"/>
      <c r="D133" s="96"/>
    </row>
    <row r="134" spans="2:4" s="21" customFormat="1" ht="12.75">
      <c r="B134" s="96"/>
      <c r="C134" s="96"/>
      <c r="D134" s="96"/>
    </row>
    <row r="135" spans="2:4" s="21" customFormat="1" ht="12.75">
      <c r="B135" s="96"/>
      <c r="C135" s="96"/>
      <c r="D135" s="96"/>
    </row>
    <row r="136" spans="2:4" s="21" customFormat="1" ht="12.75">
      <c r="B136" s="96"/>
      <c r="C136" s="96"/>
      <c r="D136" s="96"/>
    </row>
    <row r="137" spans="2:4" s="21" customFormat="1" ht="12.75">
      <c r="B137" s="96"/>
      <c r="C137" s="96"/>
      <c r="D137" s="96"/>
    </row>
    <row r="138" spans="2:4" s="21" customFormat="1" ht="12.75">
      <c r="B138" s="96"/>
      <c r="C138" s="96"/>
      <c r="D138" s="96"/>
    </row>
    <row r="139" spans="2:4" s="21" customFormat="1" ht="12.75">
      <c r="B139" s="96"/>
      <c r="C139" s="96"/>
      <c r="D139" s="96"/>
    </row>
    <row r="140" spans="2:4" s="21" customFormat="1" ht="12.75">
      <c r="B140" s="96"/>
      <c r="C140" s="96"/>
      <c r="D140" s="96"/>
    </row>
    <row r="141" spans="2:4" s="21" customFormat="1" ht="12.75">
      <c r="B141" s="96"/>
      <c r="C141" s="96"/>
      <c r="D141" s="96"/>
    </row>
    <row r="142" spans="2:4" s="21" customFormat="1" ht="12.75">
      <c r="B142" s="96"/>
      <c r="C142" s="96"/>
      <c r="D142" s="96"/>
    </row>
    <row r="143" spans="2:4" s="21" customFormat="1" ht="12.75">
      <c r="B143" s="96"/>
      <c r="C143" s="96"/>
      <c r="D143" s="96"/>
    </row>
    <row r="144" spans="2:4" s="21" customFormat="1" ht="12.75">
      <c r="B144" s="96"/>
      <c r="C144" s="96"/>
      <c r="D144" s="96"/>
    </row>
    <row r="145" spans="2:4" s="21" customFormat="1" ht="12.75">
      <c r="B145" s="96"/>
      <c r="C145" s="96"/>
      <c r="D145" s="96"/>
    </row>
    <row r="146" spans="2:4" s="21" customFormat="1" ht="12.75">
      <c r="B146" s="96"/>
      <c r="C146" s="96"/>
      <c r="D146" s="96"/>
    </row>
    <row r="147" spans="2:4" s="21" customFormat="1" ht="12.75">
      <c r="B147" s="96"/>
      <c r="C147" s="96"/>
      <c r="D147" s="96"/>
    </row>
    <row r="148" spans="2:4" s="21" customFormat="1" ht="12.75">
      <c r="B148" s="96"/>
      <c r="C148" s="96"/>
      <c r="D148" s="96"/>
    </row>
    <row r="149" spans="2:4" s="21" customFormat="1" ht="12.75">
      <c r="B149" s="96"/>
      <c r="C149" s="96"/>
      <c r="D149" s="96"/>
    </row>
    <row r="150" spans="2:4" s="21" customFormat="1" ht="12.75">
      <c r="B150" s="96"/>
      <c r="C150" s="96"/>
      <c r="D150" s="96"/>
    </row>
    <row r="151" spans="2:4" s="21" customFormat="1" ht="12.75">
      <c r="B151" s="96"/>
      <c r="C151" s="96"/>
      <c r="D151" s="96"/>
    </row>
    <row r="152" spans="2:4" s="21" customFormat="1" ht="12.75">
      <c r="B152" s="96"/>
      <c r="C152" s="96"/>
      <c r="D152" s="96"/>
    </row>
    <row r="153" spans="2:4" s="21" customFormat="1" ht="12.75">
      <c r="B153" s="96"/>
      <c r="C153" s="96"/>
      <c r="D153" s="96"/>
    </row>
    <row r="154" spans="2:4" s="21" customFormat="1" ht="12.75">
      <c r="B154" s="96"/>
      <c r="C154" s="96"/>
      <c r="D154" s="96"/>
    </row>
    <row r="155" spans="2:4" s="21" customFormat="1" ht="12.75">
      <c r="B155" s="96"/>
      <c r="C155" s="96"/>
      <c r="D155" s="96"/>
    </row>
    <row r="156" spans="2:4" s="21" customFormat="1" ht="12.75">
      <c r="B156" s="96"/>
      <c r="C156" s="96"/>
      <c r="D156" s="96"/>
    </row>
    <row r="157" spans="2:4" s="21" customFormat="1" ht="12.75">
      <c r="B157" s="96"/>
      <c r="C157" s="96"/>
      <c r="D157" s="96"/>
    </row>
    <row r="158" spans="2:4" s="21" customFormat="1" ht="12.75">
      <c r="B158" s="96"/>
      <c r="C158" s="96"/>
      <c r="D158" s="96"/>
    </row>
    <row r="159" spans="2:4" s="21" customFormat="1" ht="12.75">
      <c r="B159" s="96"/>
      <c r="C159" s="96"/>
      <c r="D159" s="96"/>
    </row>
    <row r="160" spans="2:4" s="21" customFormat="1" ht="12.75">
      <c r="B160" s="96"/>
      <c r="C160" s="96"/>
      <c r="D160" s="96"/>
    </row>
    <row r="161" spans="2:4" s="21" customFormat="1" ht="12.75">
      <c r="B161" s="96"/>
      <c r="C161" s="96"/>
      <c r="D161" s="96"/>
    </row>
    <row r="162" spans="2:4" s="21" customFormat="1" ht="12.75">
      <c r="B162" s="96"/>
      <c r="C162" s="96"/>
      <c r="D162" s="96"/>
    </row>
    <row r="163" spans="2:4" s="21" customFormat="1" ht="12.75">
      <c r="B163" s="96"/>
      <c r="C163" s="96"/>
      <c r="D163" s="96"/>
    </row>
    <row r="164" spans="2:4" s="21" customFormat="1" ht="12.75">
      <c r="B164" s="96"/>
      <c r="C164" s="96"/>
      <c r="D164" s="96"/>
    </row>
    <row r="165" spans="2:4" s="21" customFormat="1" ht="12.75">
      <c r="B165" s="96"/>
      <c r="C165" s="96"/>
      <c r="D165" s="96"/>
    </row>
    <row r="166" spans="2:4" s="21" customFormat="1" ht="12.75">
      <c r="B166" s="96"/>
      <c r="C166" s="96"/>
      <c r="D166" s="96"/>
    </row>
    <row r="167" spans="2:4" s="21" customFormat="1" ht="12.75">
      <c r="B167" s="96"/>
      <c r="C167" s="96"/>
      <c r="D167" s="96"/>
    </row>
    <row r="168" spans="2:4" s="21" customFormat="1" ht="12.75">
      <c r="B168" s="96"/>
      <c r="C168" s="96"/>
      <c r="D168" s="96"/>
    </row>
    <row r="169" spans="2:4" s="21" customFormat="1" ht="12.75">
      <c r="B169" s="96"/>
      <c r="C169" s="96"/>
      <c r="D169" s="96"/>
    </row>
    <row r="170" spans="2:4" s="21" customFormat="1" ht="12.75">
      <c r="B170" s="96"/>
      <c r="C170" s="96"/>
      <c r="D170" s="96"/>
    </row>
    <row r="171" spans="2:4" s="21" customFormat="1" ht="12.75">
      <c r="B171" s="96"/>
      <c r="C171" s="96"/>
      <c r="D171" s="96"/>
    </row>
    <row r="172" spans="2:4" s="21" customFormat="1" ht="12.75">
      <c r="B172" s="96"/>
      <c r="C172" s="96"/>
      <c r="D172" s="96"/>
    </row>
    <row r="173" spans="2:4" s="21" customFormat="1" ht="12.75">
      <c r="B173" s="96"/>
      <c r="C173" s="96"/>
      <c r="D173" s="96"/>
    </row>
    <row r="174" spans="2:4" s="21" customFormat="1" ht="12.75">
      <c r="B174" s="96"/>
      <c r="C174" s="96"/>
      <c r="D174" s="96"/>
    </row>
    <row r="175" spans="2:4" s="21" customFormat="1" ht="12.75">
      <c r="B175" s="96"/>
      <c r="C175" s="96"/>
      <c r="D175" s="96"/>
    </row>
    <row r="176" spans="2:4" s="21" customFormat="1" ht="12.75">
      <c r="B176" s="96"/>
      <c r="C176" s="96"/>
      <c r="D176" s="96"/>
    </row>
    <row r="177" spans="2:4" s="21" customFormat="1" ht="12.75">
      <c r="B177" s="96"/>
      <c r="C177" s="96"/>
      <c r="D177" s="96"/>
    </row>
    <row r="178" spans="2:4" s="21" customFormat="1" ht="12.75">
      <c r="B178" s="96"/>
      <c r="C178" s="96"/>
      <c r="D178" s="96"/>
    </row>
    <row r="179" spans="2:4" s="21" customFormat="1" ht="12.75">
      <c r="B179" s="96"/>
      <c r="C179" s="96"/>
      <c r="D179" s="96"/>
    </row>
    <row r="180" spans="2:4" s="21" customFormat="1" ht="12.75">
      <c r="B180" s="96"/>
      <c r="C180" s="96"/>
      <c r="D180" s="96"/>
    </row>
    <row r="181" spans="2:4" s="21" customFormat="1" ht="12.75">
      <c r="B181" s="96"/>
      <c r="C181" s="96"/>
      <c r="D181" s="96"/>
    </row>
    <row r="182" spans="2:4" s="21" customFormat="1" ht="12.75">
      <c r="B182" s="96"/>
      <c r="C182" s="96"/>
      <c r="D182" s="96"/>
    </row>
    <row r="183" spans="2:4" s="21" customFormat="1" ht="12.75">
      <c r="B183" s="96"/>
      <c r="C183" s="96"/>
      <c r="D183" s="96"/>
    </row>
  </sheetData>
  <mergeCells count="90">
    <mergeCell ref="M55:O55"/>
    <mergeCell ref="D40:D41"/>
    <mergeCell ref="AS40:AS41"/>
    <mergeCell ref="A44:D46"/>
    <mergeCell ref="AT44:AT46"/>
    <mergeCell ref="A42:A43"/>
    <mergeCell ref="B42:B43"/>
    <mergeCell ref="C42:C43"/>
    <mergeCell ref="D42:D43"/>
    <mergeCell ref="AS42:AS43"/>
    <mergeCell ref="AT42:AT43"/>
    <mergeCell ref="AT40:AT41"/>
    <mergeCell ref="A40:A41"/>
    <mergeCell ref="B40:B41"/>
    <mergeCell ref="C40:C41"/>
    <mergeCell ref="AT34:AT36"/>
    <mergeCell ref="A37:A39"/>
    <mergeCell ref="B37:B39"/>
    <mergeCell ref="C37:C39"/>
    <mergeCell ref="D37:D39"/>
    <mergeCell ref="AS37:AS39"/>
    <mergeCell ref="AT37:AT39"/>
    <mergeCell ref="A34:A36"/>
    <mergeCell ref="B34:B36"/>
    <mergeCell ref="C34:C36"/>
    <mergeCell ref="D34:D36"/>
    <mergeCell ref="AS34:AS36"/>
    <mergeCell ref="A31:A33"/>
    <mergeCell ref="B31:B33"/>
    <mergeCell ref="C31:C33"/>
    <mergeCell ref="D31:D33"/>
    <mergeCell ref="AT31:AT33"/>
    <mergeCell ref="AT28:AT30"/>
    <mergeCell ref="A25:A27"/>
    <mergeCell ref="B25:B27"/>
    <mergeCell ref="C25:C27"/>
    <mergeCell ref="D25:D27"/>
    <mergeCell ref="AS25:AS27"/>
    <mergeCell ref="AT25:AT27"/>
    <mergeCell ref="A28:A30"/>
    <mergeCell ref="B28:B30"/>
    <mergeCell ref="C28:C30"/>
    <mergeCell ref="D28:D30"/>
    <mergeCell ref="AS28:AS30"/>
    <mergeCell ref="AT16:AT18"/>
    <mergeCell ref="A19:A21"/>
    <mergeCell ref="B19:B21"/>
    <mergeCell ref="D19:D24"/>
    <mergeCell ref="AS19:AS21"/>
    <mergeCell ref="AT19:AT21"/>
    <mergeCell ref="A22:A24"/>
    <mergeCell ref="B22:B24"/>
    <mergeCell ref="AS22:AS24"/>
    <mergeCell ref="AT22:AT24"/>
    <mergeCell ref="A16:A18"/>
    <mergeCell ref="B16:B18"/>
    <mergeCell ref="C16:C24"/>
    <mergeCell ref="D16:D18"/>
    <mergeCell ref="AS16:AS18"/>
    <mergeCell ref="AM6:AO6"/>
    <mergeCell ref="AP6:AR6"/>
    <mergeCell ref="A13:A15"/>
    <mergeCell ref="B13:B15"/>
    <mergeCell ref="C13:C15"/>
    <mergeCell ref="D13:D15"/>
    <mergeCell ref="U6:W6"/>
    <mergeCell ref="X6:Z6"/>
    <mergeCell ref="AA6:AC6"/>
    <mergeCell ref="AD6:AF6"/>
    <mergeCell ref="AG6:AI6"/>
    <mergeCell ref="R6:T6"/>
    <mergeCell ref="A11:AT11"/>
    <mergeCell ref="A12:AT12"/>
    <mergeCell ref="AT13:AT15"/>
    <mergeCell ref="A2:AT2"/>
    <mergeCell ref="A1:AT1"/>
    <mergeCell ref="A3:AT3"/>
    <mergeCell ref="A5:A7"/>
    <mergeCell ref="B5:B7"/>
    <mergeCell ref="C5:C7"/>
    <mergeCell ref="D5:D7"/>
    <mergeCell ref="E5:E7"/>
    <mergeCell ref="F5:H6"/>
    <mergeCell ref="I5:AR5"/>
    <mergeCell ref="AS5:AS7"/>
    <mergeCell ref="AT5:AT7"/>
    <mergeCell ref="I6:K6"/>
    <mergeCell ref="L6:N6"/>
    <mergeCell ref="O6:Q6"/>
    <mergeCell ref="AJ6:AL6"/>
  </mergeCells>
  <pageMargins left="0.11811023622047245" right="0.31496062992125984" top="0" bottom="0" header="0" footer="0"/>
  <pageSetup paperSize="9" scale="3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01.10.2018</vt:lpstr>
      <vt:lpstr>'на 01.10.2018'!Область_печати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2018-10-16T06:22:21Z</dcterms:modified>
</cp:coreProperties>
</file>