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_FilterDatabase" localSheetId="0" hidden="1">Лист1!$A$7:$O$45</definedName>
    <definedName name="_xlnm.Print_Area" localSheetId="0">Лист1!$A$1:$O$45</definedName>
  </definedNames>
  <calcPr calcId="125725"/>
</workbook>
</file>

<file path=xl/calcChain.xml><?xml version="1.0" encoding="utf-8"?>
<calcChain xmlns="http://schemas.openxmlformats.org/spreadsheetml/2006/main">
  <c r="I38" i="1"/>
  <c r="N38" s="1"/>
  <c r="M45"/>
  <c r="L45"/>
  <c r="K45"/>
  <c r="J45"/>
  <c r="H45"/>
  <c r="G45"/>
  <c r="F45"/>
  <c r="E45"/>
  <c r="I44"/>
  <c r="D44"/>
  <c r="N43"/>
  <c r="N42"/>
  <c r="L42"/>
  <c r="G42"/>
  <c r="N41"/>
  <c r="N40"/>
  <c r="D38"/>
  <c r="I37"/>
  <c r="N36"/>
  <c r="M36"/>
  <c r="H36"/>
  <c r="N35"/>
  <c r="L35"/>
  <c r="G35"/>
  <c r="N34"/>
  <c r="N33"/>
  <c r="N32"/>
  <c r="M32"/>
  <c r="H32"/>
  <c r="G32"/>
  <c r="N31"/>
  <c r="M31"/>
  <c r="H31"/>
  <c r="N30"/>
  <c r="M30"/>
  <c r="H30"/>
  <c r="N29"/>
  <c r="N28"/>
  <c r="N27"/>
  <c r="N26"/>
  <c r="M26"/>
  <c r="L26"/>
  <c r="H26"/>
  <c r="G26"/>
  <c r="N25"/>
  <c r="M25"/>
  <c r="L25"/>
  <c r="K25"/>
  <c r="H25"/>
  <c r="G25"/>
  <c r="F25"/>
  <c r="N24"/>
  <c r="N23"/>
  <c r="M23"/>
  <c r="L23"/>
  <c r="K23"/>
  <c r="H23"/>
  <c r="G23"/>
  <c r="F23"/>
  <c r="N22"/>
  <c r="N21"/>
  <c r="N20"/>
  <c r="N19"/>
  <c r="L19"/>
  <c r="G19"/>
  <c r="N18"/>
  <c r="L18"/>
  <c r="G18"/>
  <c r="N17"/>
  <c r="N16"/>
  <c r="L16"/>
  <c r="G16"/>
  <c r="N15"/>
  <c r="L15"/>
  <c r="G15"/>
  <c r="N14"/>
  <c r="N13"/>
  <c r="M13"/>
  <c r="H13"/>
  <c r="N12"/>
  <c r="N11"/>
  <c r="N10"/>
  <c r="L10"/>
  <c r="G10"/>
  <c r="N9"/>
  <c r="M9"/>
  <c r="L9"/>
  <c r="H9"/>
  <c r="G9"/>
  <c r="N37" l="1"/>
  <c r="N44"/>
  <c r="I45"/>
  <c r="D45"/>
  <c r="N45" l="1"/>
</calcChain>
</file>

<file path=xl/sharedStrings.xml><?xml version="1.0" encoding="utf-8"?>
<sst xmlns="http://schemas.openxmlformats.org/spreadsheetml/2006/main" count="131" uniqueCount="108">
  <si>
    <t>Анализ исполнения бюджетных инвестиций в объекты муниципальной собственности за 2016 год</t>
  </si>
  <si>
    <t>(тыс. рублей)</t>
  </si>
  <si>
    <t>№ п/п</t>
  </si>
  <si>
    <t>КФСР</t>
  </si>
  <si>
    <t>Исполнение за 2016 год</t>
  </si>
  <si>
    <t>% исполнения  от годового плана</t>
  </si>
  <si>
    <t>за счет неисполненных средств бюджета автономного округа на 01.01.16г. потребность в которых подтверждена</t>
  </si>
  <si>
    <t>за счет средств бюджета автономного округа</t>
  </si>
  <si>
    <t>за счет средств местного бюджета</t>
  </si>
  <si>
    <t>за счет средств хозяйствующих субъектов</t>
  </si>
  <si>
    <t>Бюджетные инвестиции в объекты муниципальной собственности (МКУ "Управление капитального строительства города Урай)</t>
  </si>
  <si>
    <t>1.</t>
  </si>
  <si>
    <t xml:space="preserve">   - Больница восстановительного лечения II очередь. Первый пусковой комплекс</t>
  </si>
  <si>
    <t>0909</t>
  </si>
  <si>
    <t>С целью устранения замечаний Федеральной службы по экологическому, технологическому и атомному надзору (Ростехнадзор) на основании  акта проверки готовности к отопительному периоду 2016/2017гг от 14.10.2016 №036-А из средств местного бюджета   в конце 2016 года выделены средства на проведение торгов для выполнения  работ по устранению замечаний с исполнением в 2017г.</t>
  </si>
  <si>
    <t>2.</t>
  </si>
  <si>
    <t xml:space="preserve">   - Инженерные сети микрорайона 1А, г.Урай</t>
  </si>
  <si>
    <t>0502</t>
  </si>
  <si>
    <t>3.</t>
  </si>
  <si>
    <t>- Комплекс соборной мечети</t>
  </si>
  <si>
    <t>0113</t>
  </si>
  <si>
    <t>4.</t>
  </si>
  <si>
    <t xml:space="preserve"> - Реконструкция автомобильной дороги по улице Нефтяников в городе Урай</t>
  </si>
  <si>
    <t>0409</t>
  </si>
  <si>
    <t>5.</t>
  </si>
  <si>
    <t>-Реконструкция нежилого здания детской поликлиники под жилой дом со встроенными помещениями</t>
  </si>
  <si>
    <t>0501</t>
  </si>
  <si>
    <t>По объекту проведён аукцион, заключен муниципальный контракт с ПК "Будивельник" от 10.11.2016 №37 на демонтажные работы, со сроком исполнения - 28.02.2017. В 2017г. планируется продолжение строительства.</t>
  </si>
  <si>
    <t>6.</t>
  </si>
  <si>
    <t>-Магистральный хозяйственно-питьевой водовод "Горводозабор-микрорайон "Солнечный"-АЗС.                     2 очередь"</t>
  </si>
  <si>
    <t>7.</t>
  </si>
  <si>
    <t xml:space="preserve">   - Инженерные сети по ул. Механиков  г.Урай</t>
  </si>
  <si>
    <t>8.</t>
  </si>
  <si>
    <t xml:space="preserve">   - Инженерные сети по ул. Брусничная  г.Урай (ПИР)</t>
  </si>
  <si>
    <t>9.</t>
  </si>
  <si>
    <t xml:space="preserve">   - Инженерные сети и проезды по улицам микрорайона "Южный" (район Орбиты) в г. Урай (ПИР) </t>
  </si>
  <si>
    <t>10.</t>
  </si>
  <si>
    <t xml:space="preserve">   - Инженерные сети по улицам Спокойная, Южная в г. Урай (ПИР)</t>
  </si>
  <si>
    <t>11.</t>
  </si>
  <si>
    <t xml:space="preserve">   - Наружные сети освещения по улице  Южная в г. Урай</t>
  </si>
  <si>
    <t>В 2016 году проведён аукцион, заключен муниципальный контракт с ПК "Будивельник" от 23.12.2016 № 45, со сроком исполнения - 31.01.2017г.</t>
  </si>
  <si>
    <t>12.</t>
  </si>
  <si>
    <t xml:space="preserve">   - Застройка Юго-Восточного микрорайона в г. Урае. 2 очередь. Сети водоснабжения</t>
  </si>
  <si>
    <t>13.</t>
  </si>
  <si>
    <t>-Инженерные сети мкр.2А . Приемная камера КНС-3 г.Урай</t>
  </si>
  <si>
    <t>14.</t>
  </si>
  <si>
    <t>Благоустройство комплекса «Аллея новобрачных» в г.Урай</t>
  </si>
  <si>
    <t>0503</t>
  </si>
  <si>
    <t>15.</t>
  </si>
  <si>
    <t>Благоустройство территории в районе жилых домов № 11-18 микрорайона 3; проезд "Школьный" в г. Урай.</t>
  </si>
  <si>
    <t>16.</t>
  </si>
  <si>
    <t>Благоустройство территории в районе жилых домов № 11-18 микрорайона 3; проезд "Школьный" в г. Урай (РОИ)</t>
  </si>
  <si>
    <t>17.</t>
  </si>
  <si>
    <t>- Благоустройство территории в районе жилых домов № 25,26,26а микрорайона 2 в г. Урай.</t>
  </si>
  <si>
    <t>18.</t>
  </si>
  <si>
    <t>- Обустройство и оборудование сквера "Спортивный" в городе Урай</t>
  </si>
  <si>
    <t>19.</t>
  </si>
  <si>
    <t xml:space="preserve">- Устройство пешеходных дорожек к социально-значимым объектам города Урай </t>
  </si>
  <si>
    <t>20.</t>
  </si>
  <si>
    <t>- Благоустройство придомовой территории каре жилых домов №№77,78 мкр.2, жилого дома №10, мкр.1</t>
  </si>
  <si>
    <t>21.</t>
  </si>
  <si>
    <t>- Устройство тротуаров в существующей застройке города Урай</t>
  </si>
  <si>
    <t>22.</t>
  </si>
  <si>
    <t>- Укрепление обочины и устройство дорожки для обслуживания Проезда 1 на участке от моста через реку Колосья до улицы Пионеров</t>
  </si>
  <si>
    <t>В 2016 году разработана ПСД, выполнены кадастровые работы, проведён аукцион на выполнение СМР, заключен муниципальный контракт с ООО "Нефтедорстрой"  от 30.11.2016  №41, со сроком исполнения -28.02.2017.</t>
  </si>
  <si>
    <t>23.</t>
  </si>
  <si>
    <t xml:space="preserve">- Водопонижение микрорайона Юго-Восточный в г. Урай. </t>
  </si>
  <si>
    <t xml:space="preserve"> В 2016 году выполнены ПИР, СМР 1 этапа. Во второй половине года отыгран аукцион. Заключен муниципальный контракт с ООО "Нефтедорстрой" от 10.11.2016 № 36 на выполнение работ 2го этапа, со сроком оплаты 17.03.2017г.</t>
  </si>
  <si>
    <t>24.</t>
  </si>
  <si>
    <t>- Благоустройство территории в районе жилых домов №91, 91а в микрорайоне 1Б, проезды по ул. Островского, Маяковского в г. Урай</t>
  </si>
  <si>
    <t>25.</t>
  </si>
  <si>
    <t>- Кладбище 2 «А»</t>
  </si>
  <si>
    <t>В 2016 году выполнены кадастровые работы, отыгран аукцион, заключен муниципальный контракт на выполнение ПИР с ООО Архитектурно-художественный салон «АрхиСтиль» от 28.09.2016 № 34, со сроком исполнения - 29.01.2017г.</t>
  </si>
  <si>
    <t>26.</t>
  </si>
  <si>
    <t>-Реконструкция здания школы под инклюзивный детский сад</t>
  </si>
  <si>
    <t>0701</t>
  </si>
  <si>
    <t>В 2016 году выполнены изыскания, на изыскательские работы получено положительное заключение гос.экспертизы. В связи с исключением объекта из гос.программы округа (перенос строительства на более поздний срок). Контракт  на выполнение ПИР расторгнут, высвободившиеся средства планируются к перераспределению.</t>
  </si>
  <si>
    <t>27.</t>
  </si>
  <si>
    <t>0801</t>
  </si>
  <si>
    <t>В 2016 году прведён аукцион и заключен муниципальный контракт с ООО «Стройсервис» от 07.04.2016 №11 на выполнение ПИР, на сумму 2 950,0 тыс. руб.(по условиям контракта, оплата-после получения положительного заключения экспертизы). Работы выполнены. Получены положительное заключение экспертизы по  ПД и  положительное заключение ценовой экспертизы от 10.01.2017. Оплата за выполненные работы будет произведена  в 2017г. Остаток средств предусмотрен на выполнение СМР в 2017 году.</t>
  </si>
  <si>
    <t>28.</t>
  </si>
  <si>
    <t>-Лыжная база в городе Урай</t>
  </si>
  <si>
    <t>1102</t>
  </si>
  <si>
    <t>В 2016 году велась работа по закупу оборудования. В связи с вводом объекта в эксплуатацию заказчиком  приостановлена работа до уточнения перечня дополнительного недостающего  оборудования и инвентаря.</t>
  </si>
  <si>
    <t>29.</t>
  </si>
  <si>
    <t>- Крытый каток в городе Урай</t>
  </si>
  <si>
    <t>43,915. тыс. руб находятся под бюджетными обязательствами по договору  №  4342-пр/14 от 29.06.2015 с ОАО "ЮТЭК- Региональные сети" на тех присоединение (срок исполнения по договору по 2018 год). Оплата после выполнения СМР. Начало строительно-монтажных работ планируется в 2017 году.</t>
  </si>
  <si>
    <t>Итого по приобритению объектов в муниципальную собственность</t>
  </si>
  <si>
    <t>Бюджетные инвестиции в объекты муниципальной собственности (администрация города Урай)</t>
  </si>
  <si>
    <t>30.</t>
  </si>
  <si>
    <t xml:space="preserve"> - Приобретение квартир за счёт субвенции на предоставление жилых помещений детям-сиротам и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Югры" на 2016–2020 годы</t>
  </si>
  <si>
    <t>1004</t>
  </si>
  <si>
    <t xml:space="preserve">В связи с поздним включением в план финансирования дополнительных объёмов субвенции в сумме 3197,102 тыс.рублей (справка уведомление от 22.12.2016 № 500/12/115) денежные средства не были использованы, но планируются к исполнению в 2017 году. </t>
  </si>
  <si>
    <t>31.</t>
  </si>
  <si>
    <t>- Приобретение нежилого помещения с земельным участком  в муниципальную собственность по адресу  мкр.2 дом 39/1 (ТЦ Апельсин)</t>
  </si>
  <si>
    <t>32.</t>
  </si>
  <si>
    <t>- Приобретение жилья</t>
  </si>
  <si>
    <t>33.</t>
  </si>
  <si>
    <t>- Приобретение в муниципальную собственность объектов для размещения дошкольных и (или) общеобразовательных организаций - Детский сад "Антошка"</t>
  </si>
  <si>
    <t>0709</t>
  </si>
  <si>
    <t>ВСЕГО:</t>
  </si>
  <si>
    <t>В 2016 году выполнены изыскания, заключен договор № 134 от 26.12.2016 с ИП Демаков Е.В., на выполнение кадастровых работ со сроком исполнения-10.03.2017г., заключен договора с ООО "Верховина" на выполнение ПСД   со сроком исполнения -10.03.2017.</t>
  </si>
  <si>
    <t>- Реконструкция нежилого здания по адресу: мкр.2, дом 39/1 (ТЦ Апельсин)</t>
  </si>
  <si>
    <t>Уточненный план на 2016 год</t>
  </si>
  <si>
    <t>Наименование объектов</t>
  </si>
  <si>
    <t xml:space="preserve">Примечание (причины низкого исполнения расходов) </t>
  </si>
  <si>
    <t xml:space="preserve">Приложение </t>
  </si>
  <si>
    <t>Объект завершен строительством. Письмом администрации г. Урай от 07.04.2016 № 02-1945/16 в ПАО НК "ЛУКОЙЛ" и Департамент недропользования, направлена просьбао  перераспределении денежные средства   по согласованию с ПАО "НК "ЛУКОЙЛ".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</si>
</sst>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6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 shrinkToFit="1"/>
    </xf>
    <xf numFmtId="49" fontId="10" fillId="2" borderId="1" xfId="0" applyNumberFormat="1" applyFont="1" applyFill="1" applyBorder="1" applyAlignment="1">
      <alignment horizontal="left" vertical="center" wrapText="1" shrinkToFi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vertical="center" wrapText="1" shrinkToFit="1"/>
    </xf>
    <xf numFmtId="0" fontId="12" fillId="2" borderId="1" xfId="0" applyFont="1" applyFill="1" applyBorder="1" applyAlignment="1">
      <alignment vertical="center" wrapText="1" shrinkToFit="1"/>
    </xf>
    <xf numFmtId="49" fontId="11" fillId="3" borderId="1" xfId="0" applyNumberFormat="1" applyFont="1" applyFill="1" applyBorder="1" applyAlignment="1">
      <alignment horizontal="center" vertical="center" wrapText="1" shrinkToFit="1"/>
    </xf>
    <xf numFmtId="164" fontId="11" fillId="3" borderId="1" xfId="0" applyNumberFormat="1" applyFont="1" applyFill="1" applyBorder="1" applyAlignment="1">
      <alignment horizontal="center" vertical="center" wrapText="1" shrinkToFit="1"/>
    </xf>
    <xf numFmtId="49" fontId="14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17" fillId="2" borderId="0" xfId="2" applyFont="1" applyFill="1"/>
    <xf numFmtId="0" fontId="18" fillId="2" borderId="0" xfId="2" applyFont="1" applyFill="1"/>
    <xf numFmtId="0" fontId="2" fillId="2" borderId="0" xfId="2" applyFont="1" applyFill="1"/>
    <xf numFmtId="0" fontId="15" fillId="2" borderId="0" xfId="2" applyFont="1" applyFill="1"/>
    <xf numFmtId="4" fontId="2" fillId="2" borderId="0" xfId="2" applyNumberFormat="1" applyFont="1" applyFill="1"/>
    <xf numFmtId="0" fontId="12" fillId="2" borderId="1" xfId="0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 shrinkToFit="1"/>
    </xf>
    <xf numFmtId="165" fontId="10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 shrinkToFit="1"/>
    </xf>
    <xf numFmtId="49" fontId="11" fillId="3" borderId="3" xfId="0" applyNumberFormat="1" applyFont="1" applyFill="1" applyBorder="1" applyAlignment="1">
      <alignment horizontal="left" vertical="center" wrapText="1" shrinkToFit="1"/>
    </xf>
    <xf numFmtId="49" fontId="11" fillId="3" borderId="2" xfId="0" applyNumberFormat="1" applyFont="1" applyFill="1" applyBorder="1" applyAlignment="1">
      <alignment horizontal="center" vertical="center" wrapText="1" shrinkToFit="1"/>
    </xf>
    <xf numFmtId="49" fontId="11" fillId="3" borderId="4" xfId="0" applyNumberFormat="1" applyFont="1" applyFill="1" applyBorder="1" applyAlignment="1">
      <alignment horizontal="center" vertical="center" wrapText="1" shrinkToFit="1"/>
    </xf>
    <xf numFmtId="49" fontId="11" fillId="3" borderId="3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Tmp1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topLeftCell="A36" zoomScale="130" zoomScaleNormal="130" workbookViewId="0">
      <selection activeCell="P40" sqref="P40"/>
    </sheetView>
  </sheetViews>
  <sheetFormatPr defaultRowHeight="15.75"/>
  <cols>
    <col min="1" max="1" width="5.140625" style="1" customWidth="1"/>
    <col min="2" max="2" width="25.7109375" style="45" customWidth="1"/>
    <col min="3" max="3" width="8.140625" style="46" hidden="1" customWidth="1"/>
    <col min="4" max="4" width="13" style="46" customWidth="1"/>
    <col min="5" max="5" width="19.5703125" style="46" hidden="1" customWidth="1"/>
    <col min="6" max="6" width="18" style="46" hidden="1" customWidth="1"/>
    <col min="7" max="7" width="18.140625" style="46" hidden="1" customWidth="1"/>
    <col min="8" max="8" width="15.5703125" style="46" hidden="1" customWidth="1"/>
    <col min="9" max="9" width="13.7109375" style="1" customWidth="1"/>
    <col min="10" max="10" width="19.7109375" style="1" hidden="1" customWidth="1"/>
    <col min="11" max="11" width="17.28515625" style="1" hidden="1" customWidth="1"/>
    <col min="12" max="12" width="17" style="1" hidden="1" customWidth="1"/>
    <col min="13" max="13" width="16.7109375" style="1" hidden="1" customWidth="1"/>
    <col min="14" max="14" width="10.42578125" style="1" customWidth="1"/>
    <col min="15" max="15" width="26.85546875" style="1" customWidth="1"/>
    <col min="16" max="16" width="66" style="1" customWidth="1"/>
    <col min="17" max="256" width="9.140625" style="1"/>
    <col min="257" max="257" width="5.140625" style="1" customWidth="1"/>
    <col min="258" max="258" width="27" style="1" customWidth="1"/>
    <col min="259" max="259" width="0" style="1" hidden="1" customWidth="1"/>
    <col min="260" max="260" width="14.140625" style="1" customWidth="1"/>
    <col min="261" max="264" width="0" style="1" hidden="1" customWidth="1"/>
    <col min="265" max="265" width="14.7109375" style="1" customWidth="1"/>
    <col min="266" max="269" width="0" style="1" hidden="1" customWidth="1"/>
    <col min="270" max="270" width="9.5703125" style="1" customWidth="1"/>
    <col min="271" max="271" width="26.85546875" style="1" customWidth="1"/>
    <col min="272" max="512" width="9.140625" style="1"/>
    <col min="513" max="513" width="5.140625" style="1" customWidth="1"/>
    <col min="514" max="514" width="27" style="1" customWidth="1"/>
    <col min="515" max="515" width="0" style="1" hidden="1" customWidth="1"/>
    <col min="516" max="516" width="14.140625" style="1" customWidth="1"/>
    <col min="517" max="520" width="0" style="1" hidden="1" customWidth="1"/>
    <col min="521" max="521" width="14.7109375" style="1" customWidth="1"/>
    <col min="522" max="525" width="0" style="1" hidden="1" customWidth="1"/>
    <col min="526" max="526" width="9.5703125" style="1" customWidth="1"/>
    <col min="527" max="527" width="26.85546875" style="1" customWidth="1"/>
    <col min="528" max="768" width="9.140625" style="1"/>
    <col min="769" max="769" width="5.140625" style="1" customWidth="1"/>
    <col min="770" max="770" width="27" style="1" customWidth="1"/>
    <col min="771" max="771" width="0" style="1" hidden="1" customWidth="1"/>
    <col min="772" max="772" width="14.140625" style="1" customWidth="1"/>
    <col min="773" max="776" width="0" style="1" hidden="1" customWidth="1"/>
    <col min="777" max="777" width="14.7109375" style="1" customWidth="1"/>
    <col min="778" max="781" width="0" style="1" hidden="1" customWidth="1"/>
    <col min="782" max="782" width="9.5703125" style="1" customWidth="1"/>
    <col min="783" max="783" width="26.85546875" style="1" customWidth="1"/>
    <col min="784" max="1024" width="9.140625" style="1"/>
    <col min="1025" max="1025" width="5.140625" style="1" customWidth="1"/>
    <col min="1026" max="1026" width="27" style="1" customWidth="1"/>
    <col min="1027" max="1027" width="0" style="1" hidden="1" customWidth="1"/>
    <col min="1028" max="1028" width="14.140625" style="1" customWidth="1"/>
    <col min="1029" max="1032" width="0" style="1" hidden="1" customWidth="1"/>
    <col min="1033" max="1033" width="14.7109375" style="1" customWidth="1"/>
    <col min="1034" max="1037" width="0" style="1" hidden="1" customWidth="1"/>
    <col min="1038" max="1038" width="9.5703125" style="1" customWidth="1"/>
    <col min="1039" max="1039" width="26.85546875" style="1" customWidth="1"/>
    <col min="1040" max="1280" width="9.140625" style="1"/>
    <col min="1281" max="1281" width="5.140625" style="1" customWidth="1"/>
    <col min="1282" max="1282" width="27" style="1" customWidth="1"/>
    <col min="1283" max="1283" width="0" style="1" hidden="1" customWidth="1"/>
    <col min="1284" max="1284" width="14.140625" style="1" customWidth="1"/>
    <col min="1285" max="1288" width="0" style="1" hidden="1" customWidth="1"/>
    <col min="1289" max="1289" width="14.7109375" style="1" customWidth="1"/>
    <col min="1290" max="1293" width="0" style="1" hidden="1" customWidth="1"/>
    <col min="1294" max="1294" width="9.5703125" style="1" customWidth="1"/>
    <col min="1295" max="1295" width="26.85546875" style="1" customWidth="1"/>
    <col min="1296" max="1536" width="9.140625" style="1"/>
    <col min="1537" max="1537" width="5.140625" style="1" customWidth="1"/>
    <col min="1538" max="1538" width="27" style="1" customWidth="1"/>
    <col min="1539" max="1539" width="0" style="1" hidden="1" customWidth="1"/>
    <col min="1540" max="1540" width="14.140625" style="1" customWidth="1"/>
    <col min="1541" max="1544" width="0" style="1" hidden="1" customWidth="1"/>
    <col min="1545" max="1545" width="14.7109375" style="1" customWidth="1"/>
    <col min="1546" max="1549" width="0" style="1" hidden="1" customWidth="1"/>
    <col min="1550" max="1550" width="9.5703125" style="1" customWidth="1"/>
    <col min="1551" max="1551" width="26.85546875" style="1" customWidth="1"/>
    <col min="1552" max="1792" width="9.140625" style="1"/>
    <col min="1793" max="1793" width="5.140625" style="1" customWidth="1"/>
    <col min="1794" max="1794" width="27" style="1" customWidth="1"/>
    <col min="1795" max="1795" width="0" style="1" hidden="1" customWidth="1"/>
    <col min="1796" max="1796" width="14.140625" style="1" customWidth="1"/>
    <col min="1797" max="1800" width="0" style="1" hidden="1" customWidth="1"/>
    <col min="1801" max="1801" width="14.7109375" style="1" customWidth="1"/>
    <col min="1802" max="1805" width="0" style="1" hidden="1" customWidth="1"/>
    <col min="1806" max="1806" width="9.5703125" style="1" customWidth="1"/>
    <col min="1807" max="1807" width="26.85546875" style="1" customWidth="1"/>
    <col min="1808" max="2048" width="9.140625" style="1"/>
    <col min="2049" max="2049" width="5.140625" style="1" customWidth="1"/>
    <col min="2050" max="2050" width="27" style="1" customWidth="1"/>
    <col min="2051" max="2051" width="0" style="1" hidden="1" customWidth="1"/>
    <col min="2052" max="2052" width="14.140625" style="1" customWidth="1"/>
    <col min="2053" max="2056" width="0" style="1" hidden="1" customWidth="1"/>
    <col min="2057" max="2057" width="14.7109375" style="1" customWidth="1"/>
    <col min="2058" max="2061" width="0" style="1" hidden="1" customWidth="1"/>
    <col min="2062" max="2062" width="9.5703125" style="1" customWidth="1"/>
    <col min="2063" max="2063" width="26.85546875" style="1" customWidth="1"/>
    <col min="2064" max="2304" width="9.140625" style="1"/>
    <col min="2305" max="2305" width="5.140625" style="1" customWidth="1"/>
    <col min="2306" max="2306" width="27" style="1" customWidth="1"/>
    <col min="2307" max="2307" width="0" style="1" hidden="1" customWidth="1"/>
    <col min="2308" max="2308" width="14.140625" style="1" customWidth="1"/>
    <col min="2309" max="2312" width="0" style="1" hidden="1" customWidth="1"/>
    <col min="2313" max="2313" width="14.7109375" style="1" customWidth="1"/>
    <col min="2314" max="2317" width="0" style="1" hidden="1" customWidth="1"/>
    <col min="2318" max="2318" width="9.5703125" style="1" customWidth="1"/>
    <col min="2319" max="2319" width="26.85546875" style="1" customWidth="1"/>
    <col min="2320" max="2560" width="9.140625" style="1"/>
    <col min="2561" max="2561" width="5.140625" style="1" customWidth="1"/>
    <col min="2562" max="2562" width="27" style="1" customWidth="1"/>
    <col min="2563" max="2563" width="0" style="1" hidden="1" customWidth="1"/>
    <col min="2564" max="2564" width="14.140625" style="1" customWidth="1"/>
    <col min="2565" max="2568" width="0" style="1" hidden="1" customWidth="1"/>
    <col min="2569" max="2569" width="14.7109375" style="1" customWidth="1"/>
    <col min="2570" max="2573" width="0" style="1" hidden="1" customWidth="1"/>
    <col min="2574" max="2574" width="9.5703125" style="1" customWidth="1"/>
    <col min="2575" max="2575" width="26.85546875" style="1" customWidth="1"/>
    <col min="2576" max="2816" width="9.140625" style="1"/>
    <col min="2817" max="2817" width="5.140625" style="1" customWidth="1"/>
    <col min="2818" max="2818" width="27" style="1" customWidth="1"/>
    <col min="2819" max="2819" width="0" style="1" hidden="1" customWidth="1"/>
    <col min="2820" max="2820" width="14.140625" style="1" customWidth="1"/>
    <col min="2821" max="2824" width="0" style="1" hidden="1" customWidth="1"/>
    <col min="2825" max="2825" width="14.7109375" style="1" customWidth="1"/>
    <col min="2826" max="2829" width="0" style="1" hidden="1" customWidth="1"/>
    <col min="2830" max="2830" width="9.5703125" style="1" customWidth="1"/>
    <col min="2831" max="2831" width="26.85546875" style="1" customWidth="1"/>
    <col min="2832" max="3072" width="9.140625" style="1"/>
    <col min="3073" max="3073" width="5.140625" style="1" customWidth="1"/>
    <col min="3074" max="3074" width="27" style="1" customWidth="1"/>
    <col min="3075" max="3075" width="0" style="1" hidden="1" customWidth="1"/>
    <col min="3076" max="3076" width="14.140625" style="1" customWidth="1"/>
    <col min="3077" max="3080" width="0" style="1" hidden="1" customWidth="1"/>
    <col min="3081" max="3081" width="14.7109375" style="1" customWidth="1"/>
    <col min="3082" max="3085" width="0" style="1" hidden="1" customWidth="1"/>
    <col min="3086" max="3086" width="9.5703125" style="1" customWidth="1"/>
    <col min="3087" max="3087" width="26.85546875" style="1" customWidth="1"/>
    <col min="3088" max="3328" width="9.140625" style="1"/>
    <col min="3329" max="3329" width="5.140625" style="1" customWidth="1"/>
    <col min="3330" max="3330" width="27" style="1" customWidth="1"/>
    <col min="3331" max="3331" width="0" style="1" hidden="1" customWidth="1"/>
    <col min="3332" max="3332" width="14.140625" style="1" customWidth="1"/>
    <col min="3333" max="3336" width="0" style="1" hidden="1" customWidth="1"/>
    <col min="3337" max="3337" width="14.7109375" style="1" customWidth="1"/>
    <col min="3338" max="3341" width="0" style="1" hidden="1" customWidth="1"/>
    <col min="3342" max="3342" width="9.5703125" style="1" customWidth="1"/>
    <col min="3343" max="3343" width="26.85546875" style="1" customWidth="1"/>
    <col min="3344" max="3584" width="9.140625" style="1"/>
    <col min="3585" max="3585" width="5.140625" style="1" customWidth="1"/>
    <col min="3586" max="3586" width="27" style="1" customWidth="1"/>
    <col min="3587" max="3587" width="0" style="1" hidden="1" customWidth="1"/>
    <col min="3588" max="3588" width="14.140625" style="1" customWidth="1"/>
    <col min="3589" max="3592" width="0" style="1" hidden="1" customWidth="1"/>
    <col min="3593" max="3593" width="14.7109375" style="1" customWidth="1"/>
    <col min="3594" max="3597" width="0" style="1" hidden="1" customWidth="1"/>
    <col min="3598" max="3598" width="9.5703125" style="1" customWidth="1"/>
    <col min="3599" max="3599" width="26.85546875" style="1" customWidth="1"/>
    <col min="3600" max="3840" width="9.140625" style="1"/>
    <col min="3841" max="3841" width="5.140625" style="1" customWidth="1"/>
    <col min="3842" max="3842" width="27" style="1" customWidth="1"/>
    <col min="3843" max="3843" width="0" style="1" hidden="1" customWidth="1"/>
    <col min="3844" max="3844" width="14.140625" style="1" customWidth="1"/>
    <col min="3845" max="3848" width="0" style="1" hidden="1" customWidth="1"/>
    <col min="3849" max="3849" width="14.7109375" style="1" customWidth="1"/>
    <col min="3850" max="3853" width="0" style="1" hidden="1" customWidth="1"/>
    <col min="3854" max="3854" width="9.5703125" style="1" customWidth="1"/>
    <col min="3855" max="3855" width="26.85546875" style="1" customWidth="1"/>
    <col min="3856" max="4096" width="9.140625" style="1"/>
    <col min="4097" max="4097" width="5.140625" style="1" customWidth="1"/>
    <col min="4098" max="4098" width="27" style="1" customWidth="1"/>
    <col min="4099" max="4099" width="0" style="1" hidden="1" customWidth="1"/>
    <col min="4100" max="4100" width="14.140625" style="1" customWidth="1"/>
    <col min="4101" max="4104" width="0" style="1" hidden="1" customWidth="1"/>
    <col min="4105" max="4105" width="14.7109375" style="1" customWidth="1"/>
    <col min="4106" max="4109" width="0" style="1" hidden="1" customWidth="1"/>
    <col min="4110" max="4110" width="9.5703125" style="1" customWidth="1"/>
    <col min="4111" max="4111" width="26.85546875" style="1" customWidth="1"/>
    <col min="4112" max="4352" width="9.140625" style="1"/>
    <col min="4353" max="4353" width="5.140625" style="1" customWidth="1"/>
    <col min="4354" max="4354" width="27" style="1" customWidth="1"/>
    <col min="4355" max="4355" width="0" style="1" hidden="1" customWidth="1"/>
    <col min="4356" max="4356" width="14.140625" style="1" customWidth="1"/>
    <col min="4357" max="4360" width="0" style="1" hidden="1" customWidth="1"/>
    <col min="4361" max="4361" width="14.7109375" style="1" customWidth="1"/>
    <col min="4362" max="4365" width="0" style="1" hidden="1" customWidth="1"/>
    <col min="4366" max="4366" width="9.5703125" style="1" customWidth="1"/>
    <col min="4367" max="4367" width="26.85546875" style="1" customWidth="1"/>
    <col min="4368" max="4608" width="9.140625" style="1"/>
    <col min="4609" max="4609" width="5.140625" style="1" customWidth="1"/>
    <col min="4610" max="4610" width="27" style="1" customWidth="1"/>
    <col min="4611" max="4611" width="0" style="1" hidden="1" customWidth="1"/>
    <col min="4612" max="4612" width="14.140625" style="1" customWidth="1"/>
    <col min="4613" max="4616" width="0" style="1" hidden="1" customWidth="1"/>
    <col min="4617" max="4617" width="14.7109375" style="1" customWidth="1"/>
    <col min="4618" max="4621" width="0" style="1" hidden="1" customWidth="1"/>
    <col min="4622" max="4622" width="9.5703125" style="1" customWidth="1"/>
    <col min="4623" max="4623" width="26.85546875" style="1" customWidth="1"/>
    <col min="4624" max="4864" width="9.140625" style="1"/>
    <col min="4865" max="4865" width="5.140625" style="1" customWidth="1"/>
    <col min="4866" max="4866" width="27" style="1" customWidth="1"/>
    <col min="4867" max="4867" width="0" style="1" hidden="1" customWidth="1"/>
    <col min="4868" max="4868" width="14.140625" style="1" customWidth="1"/>
    <col min="4869" max="4872" width="0" style="1" hidden="1" customWidth="1"/>
    <col min="4873" max="4873" width="14.7109375" style="1" customWidth="1"/>
    <col min="4874" max="4877" width="0" style="1" hidden="1" customWidth="1"/>
    <col min="4878" max="4878" width="9.5703125" style="1" customWidth="1"/>
    <col min="4879" max="4879" width="26.85546875" style="1" customWidth="1"/>
    <col min="4880" max="5120" width="9.140625" style="1"/>
    <col min="5121" max="5121" width="5.140625" style="1" customWidth="1"/>
    <col min="5122" max="5122" width="27" style="1" customWidth="1"/>
    <col min="5123" max="5123" width="0" style="1" hidden="1" customWidth="1"/>
    <col min="5124" max="5124" width="14.140625" style="1" customWidth="1"/>
    <col min="5125" max="5128" width="0" style="1" hidden="1" customWidth="1"/>
    <col min="5129" max="5129" width="14.7109375" style="1" customWidth="1"/>
    <col min="5130" max="5133" width="0" style="1" hidden="1" customWidth="1"/>
    <col min="5134" max="5134" width="9.5703125" style="1" customWidth="1"/>
    <col min="5135" max="5135" width="26.85546875" style="1" customWidth="1"/>
    <col min="5136" max="5376" width="9.140625" style="1"/>
    <col min="5377" max="5377" width="5.140625" style="1" customWidth="1"/>
    <col min="5378" max="5378" width="27" style="1" customWidth="1"/>
    <col min="5379" max="5379" width="0" style="1" hidden="1" customWidth="1"/>
    <col min="5380" max="5380" width="14.140625" style="1" customWidth="1"/>
    <col min="5381" max="5384" width="0" style="1" hidden="1" customWidth="1"/>
    <col min="5385" max="5385" width="14.7109375" style="1" customWidth="1"/>
    <col min="5386" max="5389" width="0" style="1" hidden="1" customWidth="1"/>
    <col min="5390" max="5390" width="9.5703125" style="1" customWidth="1"/>
    <col min="5391" max="5391" width="26.85546875" style="1" customWidth="1"/>
    <col min="5392" max="5632" width="9.140625" style="1"/>
    <col min="5633" max="5633" width="5.140625" style="1" customWidth="1"/>
    <col min="5634" max="5634" width="27" style="1" customWidth="1"/>
    <col min="5635" max="5635" width="0" style="1" hidden="1" customWidth="1"/>
    <col min="5636" max="5636" width="14.140625" style="1" customWidth="1"/>
    <col min="5637" max="5640" width="0" style="1" hidden="1" customWidth="1"/>
    <col min="5641" max="5641" width="14.7109375" style="1" customWidth="1"/>
    <col min="5642" max="5645" width="0" style="1" hidden="1" customWidth="1"/>
    <col min="5646" max="5646" width="9.5703125" style="1" customWidth="1"/>
    <col min="5647" max="5647" width="26.85546875" style="1" customWidth="1"/>
    <col min="5648" max="5888" width="9.140625" style="1"/>
    <col min="5889" max="5889" width="5.140625" style="1" customWidth="1"/>
    <col min="5890" max="5890" width="27" style="1" customWidth="1"/>
    <col min="5891" max="5891" width="0" style="1" hidden="1" customWidth="1"/>
    <col min="5892" max="5892" width="14.140625" style="1" customWidth="1"/>
    <col min="5893" max="5896" width="0" style="1" hidden="1" customWidth="1"/>
    <col min="5897" max="5897" width="14.7109375" style="1" customWidth="1"/>
    <col min="5898" max="5901" width="0" style="1" hidden="1" customWidth="1"/>
    <col min="5902" max="5902" width="9.5703125" style="1" customWidth="1"/>
    <col min="5903" max="5903" width="26.85546875" style="1" customWidth="1"/>
    <col min="5904" max="6144" width="9.140625" style="1"/>
    <col min="6145" max="6145" width="5.140625" style="1" customWidth="1"/>
    <col min="6146" max="6146" width="27" style="1" customWidth="1"/>
    <col min="6147" max="6147" width="0" style="1" hidden="1" customWidth="1"/>
    <col min="6148" max="6148" width="14.140625" style="1" customWidth="1"/>
    <col min="6149" max="6152" width="0" style="1" hidden="1" customWidth="1"/>
    <col min="6153" max="6153" width="14.7109375" style="1" customWidth="1"/>
    <col min="6154" max="6157" width="0" style="1" hidden="1" customWidth="1"/>
    <col min="6158" max="6158" width="9.5703125" style="1" customWidth="1"/>
    <col min="6159" max="6159" width="26.85546875" style="1" customWidth="1"/>
    <col min="6160" max="6400" width="9.140625" style="1"/>
    <col min="6401" max="6401" width="5.140625" style="1" customWidth="1"/>
    <col min="6402" max="6402" width="27" style="1" customWidth="1"/>
    <col min="6403" max="6403" width="0" style="1" hidden="1" customWidth="1"/>
    <col min="6404" max="6404" width="14.140625" style="1" customWidth="1"/>
    <col min="6405" max="6408" width="0" style="1" hidden="1" customWidth="1"/>
    <col min="6409" max="6409" width="14.7109375" style="1" customWidth="1"/>
    <col min="6410" max="6413" width="0" style="1" hidden="1" customWidth="1"/>
    <col min="6414" max="6414" width="9.5703125" style="1" customWidth="1"/>
    <col min="6415" max="6415" width="26.85546875" style="1" customWidth="1"/>
    <col min="6416" max="6656" width="9.140625" style="1"/>
    <col min="6657" max="6657" width="5.140625" style="1" customWidth="1"/>
    <col min="6658" max="6658" width="27" style="1" customWidth="1"/>
    <col min="6659" max="6659" width="0" style="1" hidden="1" customWidth="1"/>
    <col min="6660" max="6660" width="14.140625" style="1" customWidth="1"/>
    <col min="6661" max="6664" width="0" style="1" hidden="1" customWidth="1"/>
    <col min="6665" max="6665" width="14.7109375" style="1" customWidth="1"/>
    <col min="6666" max="6669" width="0" style="1" hidden="1" customWidth="1"/>
    <col min="6670" max="6670" width="9.5703125" style="1" customWidth="1"/>
    <col min="6671" max="6671" width="26.85546875" style="1" customWidth="1"/>
    <col min="6672" max="6912" width="9.140625" style="1"/>
    <col min="6913" max="6913" width="5.140625" style="1" customWidth="1"/>
    <col min="6914" max="6914" width="27" style="1" customWidth="1"/>
    <col min="6915" max="6915" width="0" style="1" hidden="1" customWidth="1"/>
    <col min="6916" max="6916" width="14.140625" style="1" customWidth="1"/>
    <col min="6917" max="6920" width="0" style="1" hidden="1" customWidth="1"/>
    <col min="6921" max="6921" width="14.7109375" style="1" customWidth="1"/>
    <col min="6922" max="6925" width="0" style="1" hidden="1" customWidth="1"/>
    <col min="6926" max="6926" width="9.5703125" style="1" customWidth="1"/>
    <col min="6927" max="6927" width="26.85546875" style="1" customWidth="1"/>
    <col min="6928" max="7168" width="9.140625" style="1"/>
    <col min="7169" max="7169" width="5.140625" style="1" customWidth="1"/>
    <col min="7170" max="7170" width="27" style="1" customWidth="1"/>
    <col min="7171" max="7171" width="0" style="1" hidden="1" customWidth="1"/>
    <col min="7172" max="7172" width="14.140625" style="1" customWidth="1"/>
    <col min="7173" max="7176" width="0" style="1" hidden="1" customWidth="1"/>
    <col min="7177" max="7177" width="14.7109375" style="1" customWidth="1"/>
    <col min="7178" max="7181" width="0" style="1" hidden="1" customWidth="1"/>
    <col min="7182" max="7182" width="9.5703125" style="1" customWidth="1"/>
    <col min="7183" max="7183" width="26.85546875" style="1" customWidth="1"/>
    <col min="7184" max="7424" width="9.140625" style="1"/>
    <col min="7425" max="7425" width="5.140625" style="1" customWidth="1"/>
    <col min="7426" max="7426" width="27" style="1" customWidth="1"/>
    <col min="7427" max="7427" width="0" style="1" hidden="1" customWidth="1"/>
    <col min="7428" max="7428" width="14.140625" style="1" customWidth="1"/>
    <col min="7429" max="7432" width="0" style="1" hidden="1" customWidth="1"/>
    <col min="7433" max="7433" width="14.7109375" style="1" customWidth="1"/>
    <col min="7434" max="7437" width="0" style="1" hidden="1" customWidth="1"/>
    <col min="7438" max="7438" width="9.5703125" style="1" customWidth="1"/>
    <col min="7439" max="7439" width="26.85546875" style="1" customWidth="1"/>
    <col min="7440" max="7680" width="9.140625" style="1"/>
    <col min="7681" max="7681" width="5.140625" style="1" customWidth="1"/>
    <col min="7682" max="7682" width="27" style="1" customWidth="1"/>
    <col min="7683" max="7683" width="0" style="1" hidden="1" customWidth="1"/>
    <col min="7684" max="7684" width="14.140625" style="1" customWidth="1"/>
    <col min="7685" max="7688" width="0" style="1" hidden="1" customWidth="1"/>
    <col min="7689" max="7689" width="14.7109375" style="1" customWidth="1"/>
    <col min="7690" max="7693" width="0" style="1" hidden="1" customWidth="1"/>
    <col min="7694" max="7694" width="9.5703125" style="1" customWidth="1"/>
    <col min="7695" max="7695" width="26.85546875" style="1" customWidth="1"/>
    <col min="7696" max="7936" width="9.140625" style="1"/>
    <col min="7937" max="7937" width="5.140625" style="1" customWidth="1"/>
    <col min="7938" max="7938" width="27" style="1" customWidth="1"/>
    <col min="7939" max="7939" width="0" style="1" hidden="1" customWidth="1"/>
    <col min="7940" max="7940" width="14.140625" style="1" customWidth="1"/>
    <col min="7941" max="7944" width="0" style="1" hidden="1" customWidth="1"/>
    <col min="7945" max="7945" width="14.7109375" style="1" customWidth="1"/>
    <col min="7946" max="7949" width="0" style="1" hidden="1" customWidth="1"/>
    <col min="7950" max="7950" width="9.5703125" style="1" customWidth="1"/>
    <col min="7951" max="7951" width="26.85546875" style="1" customWidth="1"/>
    <col min="7952" max="8192" width="9.140625" style="1"/>
    <col min="8193" max="8193" width="5.140625" style="1" customWidth="1"/>
    <col min="8194" max="8194" width="27" style="1" customWidth="1"/>
    <col min="8195" max="8195" width="0" style="1" hidden="1" customWidth="1"/>
    <col min="8196" max="8196" width="14.140625" style="1" customWidth="1"/>
    <col min="8197" max="8200" width="0" style="1" hidden="1" customWidth="1"/>
    <col min="8201" max="8201" width="14.7109375" style="1" customWidth="1"/>
    <col min="8202" max="8205" width="0" style="1" hidden="1" customWidth="1"/>
    <col min="8206" max="8206" width="9.5703125" style="1" customWidth="1"/>
    <col min="8207" max="8207" width="26.85546875" style="1" customWidth="1"/>
    <col min="8208" max="8448" width="9.140625" style="1"/>
    <col min="8449" max="8449" width="5.140625" style="1" customWidth="1"/>
    <col min="8450" max="8450" width="27" style="1" customWidth="1"/>
    <col min="8451" max="8451" width="0" style="1" hidden="1" customWidth="1"/>
    <col min="8452" max="8452" width="14.140625" style="1" customWidth="1"/>
    <col min="8453" max="8456" width="0" style="1" hidden="1" customWidth="1"/>
    <col min="8457" max="8457" width="14.7109375" style="1" customWidth="1"/>
    <col min="8458" max="8461" width="0" style="1" hidden="1" customWidth="1"/>
    <col min="8462" max="8462" width="9.5703125" style="1" customWidth="1"/>
    <col min="8463" max="8463" width="26.85546875" style="1" customWidth="1"/>
    <col min="8464" max="8704" width="9.140625" style="1"/>
    <col min="8705" max="8705" width="5.140625" style="1" customWidth="1"/>
    <col min="8706" max="8706" width="27" style="1" customWidth="1"/>
    <col min="8707" max="8707" width="0" style="1" hidden="1" customWidth="1"/>
    <col min="8708" max="8708" width="14.140625" style="1" customWidth="1"/>
    <col min="8709" max="8712" width="0" style="1" hidden="1" customWidth="1"/>
    <col min="8713" max="8713" width="14.7109375" style="1" customWidth="1"/>
    <col min="8714" max="8717" width="0" style="1" hidden="1" customWidth="1"/>
    <col min="8718" max="8718" width="9.5703125" style="1" customWidth="1"/>
    <col min="8719" max="8719" width="26.85546875" style="1" customWidth="1"/>
    <col min="8720" max="8960" width="9.140625" style="1"/>
    <col min="8961" max="8961" width="5.140625" style="1" customWidth="1"/>
    <col min="8962" max="8962" width="27" style="1" customWidth="1"/>
    <col min="8963" max="8963" width="0" style="1" hidden="1" customWidth="1"/>
    <col min="8964" max="8964" width="14.140625" style="1" customWidth="1"/>
    <col min="8965" max="8968" width="0" style="1" hidden="1" customWidth="1"/>
    <col min="8969" max="8969" width="14.7109375" style="1" customWidth="1"/>
    <col min="8970" max="8973" width="0" style="1" hidden="1" customWidth="1"/>
    <col min="8974" max="8974" width="9.5703125" style="1" customWidth="1"/>
    <col min="8975" max="8975" width="26.85546875" style="1" customWidth="1"/>
    <col min="8976" max="9216" width="9.140625" style="1"/>
    <col min="9217" max="9217" width="5.140625" style="1" customWidth="1"/>
    <col min="9218" max="9218" width="27" style="1" customWidth="1"/>
    <col min="9219" max="9219" width="0" style="1" hidden="1" customWidth="1"/>
    <col min="9220" max="9220" width="14.140625" style="1" customWidth="1"/>
    <col min="9221" max="9224" width="0" style="1" hidden="1" customWidth="1"/>
    <col min="9225" max="9225" width="14.7109375" style="1" customWidth="1"/>
    <col min="9226" max="9229" width="0" style="1" hidden="1" customWidth="1"/>
    <col min="9230" max="9230" width="9.5703125" style="1" customWidth="1"/>
    <col min="9231" max="9231" width="26.85546875" style="1" customWidth="1"/>
    <col min="9232" max="9472" width="9.140625" style="1"/>
    <col min="9473" max="9473" width="5.140625" style="1" customWidth="1"/>
    <col min="9474" max="9474" width="27" style="1" customWidth="1"/>
    <col min="9475" max="9475" width="0" style="1" hidden="1" customWidth="1"/>
    <col min="9476" max="9476" width="14.140625" style="1" customWidth="1"/>
    <col min="9477" max="9480" width="0" style="1" hidden="1" customWidth="1"/>
    <col min="9481" max="9481" width="14.7109375" style="1" customWidth="1"/>
    <col min="9482" max="9485" width="0" style="1" hidden="1" customWidth="1"/>
    <col min="9486" max="9486" width="9.5703125" style="1" customWidth="1"/>
    <col min="9487" max="9487" width="26.85546875" style="1" customWidth="1"/>
    <col min="9488" max="9728" width="9.140625" style="1"/>
    <col min="9729" max="9729" width="5.140625" style="1" customWidth="1"/>
    <col min="9730" max="9730" width="27" style="1" customWidth="1"/>
    <col min="9731" max="9731" width="0" style="1" hidden="1" customWidth="1"/>
    <col min="9732" max="9732" width="14.140625" style="1" customWidth="1"/>
    <col min="9733" max="9736" width="0" style="1" hidden="1" customWidth="1"/>
    <col min="9737" max="9737" width="14.7109375" style="1" customWidth="1"/>
    <col min="9738" max="9741" width="0" style="1" hidden="1" customWidth="1"/>
    <col min="9742" max="9742" width="9.5703125" style="1" customWidth="1"/>
    <col min="9743" max="9743" width="26.85546875" style="1" customWidth="1"/>
    <col min="9744" max="9984" width="9.140625" style="1"/>
    <col min="9985" max="9985" width="5.140625" style="1" customWidth="1"/>
    <col min="9986" max="9986" width="27" style="1" customWidth="1"/>
    <col min="9987" max="9987" width="0" style="1" hidden="1" customWidth="1"/>
    <col min="9988" max="9988" width="14.140625" style="1" customWidth="1"/>
    <col min="9989" max="9992" width="0" style="1" hidden="1" customWidth="1"/>
    <col min="9993" max="9993" width="14.7109375" style="1" customWidth="1"/>
    <col min="9994" max="9997" width="0" style="1" hidden="1" customWidth="1"/>
    <col min="9998" max="9998" width="9.5703125" style="1" customWidth="1"/>
    <col min="9999" max="9999" width="26.85546875" style="1" customWidth="1"/>
    <col min="10000" max="10240" width="9.140625" style="1"/>
    <col min="10241" max="10241" width="5.140625" style="1" customWidth="1"/>
    <col min="10242" max="10242" width="27" style="1" customWidth="1"/>
    <col min="10243" max="10243" width="0" style="1" hidden="1" customWidth="1"/>
    <col min="10244" max="10244" width="14.140625" style="1" customWidth="1"/>
    <col min="10245" max="10248" width="0" style="1" hidden="1" customWidth="1"/>
    <col min="10249" max="10249" width="14.7109375" style="1" customWidth="1"/>
    <col min="10250" max="10253" width="0" style="1" hidden="1" customWidth="1"/>
    <col min="10254" max="10254" width="9.5703125" style="1" customWidth="1"/>
    <col min="10255" max="10255" width="26.85546875" style="1" customWidth="1"/>
    <col min="10256" max="10496" width="9.140625" style="1"/>
    <col min="10497" max="10497" width="5.140625" style="1" customWidth="1"/>
    <col min="10498" max="10498" width="27" style="1" customWidth="1"/>
    <col min="10499" max="10499" width="0" style="1" hidden="1" customWidth="1"/>
    <col min="10500" max="10500" width="14.140625" style="1" customWidth="1"/>
    <col min="10501" max="10504" width="0" style="1" hidden="1" customWidth="1"/>
    <col min="10505" max="10505" width="14.7109375" style="1" customWidth="1"/>
    <col min="10506" max="10509" width="0" style="1" hidden="1" customWidth="1"/>
    <col min="10510" max="10510" width="9.5703125" style="1" customWidth="1"/>
    <col min="10511" max="10511" width="26.85546875" style="1" customWidth="1"/>
    <col min="10512" max="10752" width="9.140625" style="1"/>
    <col min="10753" max="10753" width="5.140625" style="1" customWidth="1"/>
    <col min="10754" max="10754" width="27" style="1" customWidth="1"/>
    <col min="10755" max="10755" width="0" style="1" hidden="1" customWidth="1"/>
    <col min="10756" max="10756" width="14.140625" style="1" customWidth="1"/>
    <col min="10757" max="10760" width="0" style="1" hidden="1" customWidth="1"/>
    <col min="10761" max="10761" width="14.7109375" style="1" customWidth="1"/>
    <col min="10762" max="10765" width="0" style="1" hidden="1" customWidth="1"/>
    <col min="10766" max="10766" width="9.5703125" style="1" customWidth="1"/>
    <col min="10767" max="10767" width="26.85546875" style="1" customWidth="1"/>
    <col min="10768" max="11008" width="9.140625" style="1"/>
    <col min="11009" max="11009" width="5.140625" style="1" customWidth="1"/>
    <col min="11010" max="11010" width="27" style="1" customWidth="1"/>
    <col min="11011" max="11011" width="0" style="1" hidden="1" customWidth="1"/>
    <col min="11012" max="11012" width="14.140625" style="1" customWidth="1"/>
    <col min="11013" max="11016" width="0" style="1" hidden="1" customWidth="1"/>
    <col min="11017" max="11017" width="14.7109375" style="1" customWidth="1"/>
    <col min="11018" max="11021" width="0" style="1" hidden="1" customWidth="1"/>
    <col min="11022" max="11022" width="9.5703125" style="1" customWidth="1"/>
    <col min="11023" max="11023" width="26.85546875" style="1" customWidth="1"/>
    <col min="11024" max="11264" width="9.140625" style="1"/>
    <col min="11265" max="11265" width="5.140625" style="1" customWidth="1"/>
    <col min="11266" max="11266" width="27" style="1" customWidth="1"/>
    <col min="11267" max="11267" width="0" style="1" hidden="1" customWidth="1"/>
    <col min="11268" max="11268" width="14.140625" style="1" customWidth="1"/>
    <col min="11269" max="11272" width="0" style="1" hidden="1" customWidth="1"/>
    <col min="11273" max="11273" width="14.7109375" style="1" customWidth="1"/>
    <col min="11274" max="11277" width="0" style="1" hidden="1" customWidth="1"/>
    <col min="11278" max="11278" width="9.5703125" style="1" customWidth="1"/>
    <col min="11279" max="11279" width="26.85546875" style="1" customWidth="1"/>
    <col min="11280" max="11520" width="9.140625" style="1"/>
    <col min="11521" max="11521" width="5.140625" style="1" customWidth="1"/>
    <col min="11522" max="11522" width="27" style="1" customWidth="1"/>
    <col min="11523" max="11523" width="0" style="1" hidden="1" customWidth="1"/>
    <col min="11524" max="11524" width="14.140625" style="1" customWidth="1"/>
    <col min="11525" max="11528" width="0" style="1" hidden="1" customWidth="1"/>
    <col min="11529" max="11529" width="14.7109375" style="1" customWidth="1"/>
    <col min="11530" max="11533" width="0" style="1" hidden="1" customWidth="1"/>
    <col min="11534" max="11534" width="9.5703125" style="1" customWidth="1"/>
    <col min="11535" max="11535" width="26.85546875" style="1" customWidth="1"/>
    <col min="11536" max="11776" width="9.140625" style="1"/>
    <col min="11777" max="11777" width="5.140625" style="1" customWidth="1"/>
    <col min="11778" max="11778" width="27" style="1" customWidth="1"/>
    <col min="11779" max="11779" width="0" style="1" hidden="1" customWidth="1"/>
    <col min="11780" max="11780" width="14.140625" style="1" customWidth="1"/>
    <col min="11781" max="11784" width="0" style="1" hidden="1" customWidth="1"/>
    <col min="11785" max="11785" width="14.7109375" style="1" customWidth="1"/>
    <col min="11786" max="11789" width="0" style="1" hidden="1" customWidth="1"/>
    <col min="11790" max="11790" width="9.5703125" style="1" customWidth="1"/>
    <col min="11791" max="11791" width="26.85546875" style="1" customWidth="1"/>
    <col min="11792" max="12032" width="9.140625" style="1"/>
    <col min="12033" max="12033" width="5.140625" style="1" customWidth="1"/>
    <col min="12034" max="12034" width="27" style="1" customWidth="1"/>
    <col min="12035" max="12035" width="0" style="1" hidden="1" customWidth="1"/>
    <col min="12036" max="12036" width="14.140625" style="1" customWidth="1"/>
    <col min="12037" max="12040" width="0" style="1" hidden="1" customWidth="1"/>
    <col min="12041" max="12041" width="14.7109375" style="1" customWidth="1"/>
    <col min="12042" max="12045" width="0" style="1" hidden="1" customWidth="1"/>
    <col min="12046" max="12046" width="9.5703125" style="1" customWidth="1"/>
    <col min="12047" max="12047" width="26.85546875" style="1" customWidth="1"/>
    <col min="12048" max="12288" width="9.140625" style="1"/>
    <col min="12289" max="12289" width="5.140625" style="1" customWidth="1"/>
    <col min="12290" max="12290" width="27" style="1" customWidth="1"/>
    <col min="12291" max="12291" width="0" style="1" hidden="1" customWidth="1"/>
    <col min="12292" max="12292" width="14.140625" style="1" customWidth="1"/>
    <col min="12293" max="12296" width="0" style="1" hidden="1" customWidth="1"/>
    <col min="12297" max="12297" width="14.7109375" style="1" customWidth="1"/>
    <col min="12298" max="12301" width="0" style="1" hidden="1" customWidth="1"/>
    <col min="12302" max="12302" width="9.5703125" style="1" customWidth="1"/>
    <col min="12303" max="12303" width="26.85546875" style="1" customWidth="1"/>
    <col min="12304" max="12544" width="9.140625" style="1"/>
    <col min="12545" max="12545" width="5.140625" style="1" customWidth="1"/>
    <col min="12546" max="12546" width="27" style="1" customWidth="1"/>
    <col min="12547" max="12547" width="0" style="1" hidden="1" customWidth="1"/>
    <col min="12548" max="12548" width="14.140625" style="1" customWidth="1"/>
    <col min="12549" max="12552" width="0" style="1" hidden="1" customWidth="1"/>
    <col min="12553" max="12553" width="14.7109375" style="1" customWidth="1"/>
    <col min="12554" max="12557" width="0" style="1" hidden="1" customWidth="1"/>
    <col min="12558" max="12558" width="9.5703125" style="1" customWidth="1"/>
    <col min="12559" max="12559" width="26.85546875" style="1" customWidth="1"/>
    <col min="12560" max="12800" width="9.140625" style="1"/>
    <col min="12801" max="12801" width="5.140625" style="1" customWidth="1"/>
    <col min="12802" max="12802" width="27" style="1" customWidth="1"/>
    <col min="12803" max="12803" width="0" style="1" hidden="1" customWidth="1"/>
    <col min="12804" max="12804" width="14.140625" style="1" customWidth="1"/>
    <col min="12805" max="12808" width="0" style="1" hidden="1" customWidth="1"/>
    <col min="12809" max="12809" width="14.7109375" style="1" customWidth="1"/>
    <col min="12810" max="12813" width="0" style="1" hidden="1" customWidth="1"/>
    <col min="12814" max="12814" width="9.5703125" style="1" customWidth="1"/>
    <col min="12815" max="12815" width="26.85546875" style="1" customWidth="1"/>
    <col min="12816" max="13056" width="9.140625" style="1"/>
    <col min="13057" max="13057" width="5.140625" style="1" customWidth="1"/>
    <col min="13058" max="13058" width="27" style="1" customWidth="1"/>
    <col min="13059" max="13059" width="0" style="1" hidden="1" customWidth="1"/>
    <col min="13060" max="13060" width="14.140625" style="1" customWidth="1"/>
    <col min="13061" max="13064" width="0" style="1" hidden="1" customWidth="1"/>
    <col min="13065" max="13065" width="14.7109375" style="1" customWidth="1"/>
    <col min="13066" max="13069" width="0" style="1" hidden="1" customWidth="1"/>
    <col min="13070" max="13070" width="9.5703125" style="1" customWidth="1"/>
    <col min="13071" max="13071" width="26.85546875" style="1" customWidth="1"/>
    <col min="13072" max="13312" width="9.140625" style="1"/>
    <col min="13313" max="13313" width="5.140625" style="1" customWidth="1"/>
    <col min="13314" max="13314" width="27" style="1" customWidth="1"/>
    <col min="13315" max="13315" width="0" style="1" hidden="1" customWidth="1"/>
    <col min="13316" max="13316" width="14.140625" style="1" customWidth="1"/>
    <col min="13317" max="13320" width="0" style="1" hidden="1" customWidth="1"/>
    <col min="13321" max="13321" width="14.7109375" style="1" customWidth="1"/>
    <col min="13322" max="13325" width="0" style="1" hidden="1" customWidth="1"/>
    <col min="13326" max="13326" width="9.5703125" style="1" customWidth="1"/>
    <col min="13327" max="13327" width="26.85546875" style="1" customWidth="1"/>
    <col min="13328" max="13568" width="9.140625" style="1"/>
    <col min="13569" max="13569" width="5.140625" style="1" customWidth="1"/>
    <col min="13570" max="13570" width="27" style="1" customWidth="1"/>
    <col min="13571" max="13571" width="0" style="1" hidden="1" customWidth="1"/>
    <col min="13572" max="13572" width="14.140625" style="1" customWidth="1"/>
    <col min="13573" max="13576" width="0" style="1" hidden="1" customWidth="1"/>
    <col min="13577" max="13577" width="14.7109375" style="1" customWidth="1"/>
    <col min="13578" max="13581" width="0" style="1" hidden="1" customWidth="1"/>
    <col min="13582" max="13582" width="9.5703125" style="1" customWidth="1"/>
    <col min="13583" max="13583" width="26.85546875" style="1" customWidth="1"/>
    <col min="13584" max="13824" width="9.140625" style="1"/>
    <col min="13825" max="13825" width="5.140625" style="1" customWidth="1"/>
    <col min="13826" max="13826" width="27" style="1" customWidth="1"/>
    <col min="13827" max="13827" width="0" style="1" hidden="1" customWidth="1"/>
    <col min="13828" max="13828" width="14.140625" style="1" customWidth="1"/>
    <col min="13829" max="13832" width="0" style="1" hidden="1" customWidth="1"/>
    <col min="13833" max="13833" width="14.7109375" style="1" customWidth="1"/>
    <col min="13834" max="13837" width="0" style="1" hidden="1" customWidth="1"/>
    <col min="13838" max="13838" width="9.5703125" style="1" customWidth="1"/>
    <col min="13839" max="13839" width="26.85546875" style="1" customWidth="1"/>
    <col min="13840" max="14080" width="9.140625" style="1"/>
    <col min="14081" max="14081" width="5.140625" style="1" customWidth="1"/>
    <col min="14082" max="14082" width="27" style="1" customWidth="1"/>
    <col min="14083" max="14083" width="0" style="1" hidden="1" customWidth="1"/>
    <col min="14084" max="14084" width="14.140625" style="1" customWidth="1"/>
    <col min="14085" max="14088" width="0" style="1" hidden="1" customWidth="1"/>
    <col min="14089" max="14089" width="14.7109375" style="1" customWidth="1"/>
    <col min="14090" max="14093" width="0" style="1" hidden="1" customWidth="1"/>
    <col min="14094" max="14094" width="9.5703125" style="1" customWidth="1"/>
    <col min="14095" max="14095" width="26.85546875" style="1" customWidth="1"/>
    <col min="14096" max="14336" width="9.140625" style="1"/>
    <col min="14337" max="14337" width="5.140625" style="1" customWidth="1"/>
    <col min="14338" max="14338" width="27" style="1" customWidth="1"/>
    <col min="14339" max="14339" width="0" style="1" hidden="1" customWidth="1"/>
    <col min="14340" max="14340" width="14.140625" style="1" customWidth="1"/>
    <col min="14341" max="14344" width="0" style="1" hidden="1" customWidth="1"/>
    <col min="14345" max="14345" width="14.7109375" style="1" customWidth="1"/>
    <col min="14346" max="14349" width="0" style="1" hidden="1" customWidth="1"/>
    <col min="14350" max="14350" width="9.5703125" style="1" customWidth="1"/>
    <col min="14351" max="14351" width="26.85546875" style="1" customWidth="1"/>
    <col min="14352" max="14592" width="9.140625" style="1"/>
    <col min="14593" max="14593" width="5.140625" style="1" customWidth="1"/>
    <col min="14594" max="14594" width="27" style="1" customWidth="1"/>
    <col min="14595" max="14595" width="0" style="1" hidden="1" customWidth="1"/>
    <col min="14596" max="14596" width="14.140625" style="1" customWidth="1"/>
    <col min="14597" max="14600" width="0" style="1" hidden="1" customWidth="1"/>
    <col min="14601" max="14601" width="14.7109375" style="1" customWidth="1"/>
    <col min="14602" max="14605" width="0" style="1" hidden="1" customWidth="1"/>
    <col min="14606" max="14606" width="9.5703125" style="1" customWidth="1"/>
    <col min="14607" max="14607" width="26.85546875" style="1" customWidth="1"/>
    <col min="14608" max="14848" width="9.140625" style="1"/>
    <col min="14849" max="14849" width="5.140625" style="1" customWidth="1"/>
    <col min="14850" max="14850" width="27" style="1" customWidth="1"/>
    <col min="14851" max="14851" width="0" style="1" hidden="1" customWidth="1"/>
    <col min="14852" max="14852" width="14.140625" style="1" customWidth="1"/>
    <col min="14853" max="14856" width="0" style="1" hidden="1" customWidth="1"/>
    <col min="14857" max="14857" width="14.7109375" style="1" customWidth="1"/>
    <col min="14858" max="14861" width="0" style="1" hidden="1" customWidth="1"/>
    <col min="14862" max="14862" width="9.5703125" style="1" customWidth="1"/>
    <col min="14863" max="14863" width="26.85546875" style="1" customWidth="1"/>
    <col min="14864" max="15104" width="9.140625" style="1"/>
    <col min="15105" max="15105" width="5.140625" style="1" customWidth="1"/>
    <col min="15106" max="15106" width="27" style="1" customWidth="1"/>
    <col min="15107" max="15107" width="0" style="1" hidden="1" customWidth="1"/>
    <col min="15108" max="15108" width="14.140625" style="1" customWidth="1"/>
    <col min="15109" max="15112" width="0" style="1" hidden="1" customWidth="1"/>
    <col min="15113" max="15113" width="14.7109375" style="1" customWidth="1"/>
    <col min="15114" max="15117" width="0" style="1" hidden="1" customWidth="1"/>
    <col min="15118" max="15118" width="9.5703125" style="1" customWidth="1"/>
    <col min="15119" max="15119" width="26.85546875" style="1" customWidth="1"/>
    <col min="15120" max="15360" width="9.140625" style="1"/>
    <col min="15361" max="15361" width="5.140625" style="1" customWidth="1"/>
    <col min="15362" max="15362" width="27" style="1" customWidth="1"/>
    <col min="15363" max="15363" width="0" style="1" hidden="1" customWidth="1"/>
    <col min="15364" max="15364" width="14.140625" style="1" customWidth="1"/>
    <col min="15365" max="15368" width="0" style="1" hidden="1" customWidth="1"/>
    <col min="15369" max="15369" width="14.7109375" style="1" customWidth="1"/>
    <col min="15370" max="15373" width="0" style="1" hidden="1" customWidth="1"/>
    <col min="15374" max="15374" width="9.5703125" style="1" customWidth="1"/>
    <col min="15375" max="15375" width="26.85546875" style="1" customWidth="1"/>
    <col min="15376" max="15616" width="9.140625" style="1"/>
    <col min="15617" max="15617" width="5.140625" style="1" customWidth="1"/>
    <col min="15618" max="15618" width="27" style="1" customWidth="1"/>
    <col min="15619" max="15619" width="0" style="1" hidden="1" customWidth="1"/>
    <col min="15620" max="15620" width="14.140625" style="1" customWidth="1"/>
    <col min="15621" max="15624" width="0" style="1" hidden="1" customWidth="1"/>
    <col min="15625" max="15625" width="14.7109375" style="1" customWidth="1"/>
    <col min="15626" max="15629" width="0" style="1" hidden="1" customWidth="1"/>
    <col min="15630" max="15630" width="9.5703125" style="1" customWidth="1"/>
    <col min="15631" max="15631" width="26.85546875" style="1" customWidth="1"/>
    <col min="15632" max="15872" width="9.140625" style="1"/>
    <col min="15873" max="15873" width="5.140625" style="1" customWidth="1"/>
    <col min="15874" max="15874" width="27" style="1" customWidth="1"/>
    <col min="15875" max="15875" width="0" style="1" hidden="1" customWidth="1"/>
    <col min="15876" max="15876" width="14.140625" style="1" customWidth="1"/>
    <col min="15877" max="15880" width="0" style="1" hidden="1" customWidth="1"/>
    <col min="15881" max="15881" width="14.7109375" style="1" customWidth="1"/>
    <col min="15882" max="15885" width="0" style="1" hidden="1" customWidth="1"/>
    <col min="15886" max="15886" width="9.5703125" style="1" customWidth="1"/>
    <col min="15887" max="15887" width="26.85546875" style="1" customWidth="1"/>
    <col min="15888" max="16128" width="9.140625" style="1"/>
    <col min="16129" max="16129" width="5.140625" style="1" customWidth="1"/>
    <col min="16130" max="16130" width="27" style="1" customWidth="1"/>
    <col min="16131" max="16131" width="0" style="1" hidden="1" customWidth="1"/>
    <col min="16132" max="16132" width="14.140625" style="1" customWidth="1"/>
    <col min="16133" max="16136" width="0" style="1" hidden="1" customWidth="1"/>
    <col min="16137" max="16137" width="14.7109375" style="1" customWidth="1"/>
    <col min="16138" max="16141" width="0" style="1" hidden="1" customWidth="1"/>
    <col min="16142" max="16142" width="9.5703125" style="1" customWidth="1"/>
    <col min="16143" max="16143" width="26.85546875" style="1" customWidth="1"/>
    <col min="16144" max="16384" width="9.140625" style="1"/>
  </cols>
  <sheetData>
    <row r="1" spans="1:15" ht="23.25" customHeight="1"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5" t="s">
        <v>106</v>
      </c>
    </row>
    <row r="2" spans="1:15" ht="35.25" customHeigh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4.25" hidden="1" customHeight="1">
      <c r="B3" s="6"/>
      <c r="C3" s="7"/>
      <c r="D3" s="7"/>
      <c r="E3" s="7"/>
      <c r="F3" s="7"/>
      <c r="G3" s="7"/>
      <c r="H3" s="65"/>
      <c r="I3" s="66"/>
      <c r="J3" s="66"/>
      <c r="K3" s="66"/>
      <c r="L3" s="7"/>
      <c r="M3" s="7"/>
      <c r="N3" s="7"/>
      <c r="O3" s="7"/>
    </row>
    <row r="4" spans="1:15" ht="18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1</v>
      </c>
    </row>
    <row r="5" spans="1:15" ht="34.5" customHeight="1">
      <c r="A5" s="67" t="s">
        <v>2</v>
      </c>
      <c r="B5" s="67" t="s">
        <v>104</v>
      </c>
      <c r="C5" s="67" t="s">
        <v>3</v>
      </c>
      <c r="D5" s="67" t="s">
        <v>103</v>
      </c>
      <c r="E5" s="11"/>
      <c r="F5" s="11"/>
      <c r="G5" s="11"/>
      <c r="H5" s="11"/>
      <c r="I5" s="67" t="s">
        <v>4</v>
      </c>
      <c r="J5" s="67"/>
      <c r="K5" s="67"/>
      <c r="L5" s="67"/>
      <c r="M5" s="67"/>
      <c r="N5" s="67" t="s">
        <v>5</v>
      </c>
      <c r="O5" s="67" t="s">
        <v>105</v>
      </c>
    </row>
    <row r="6" spans="1:15" ht="18" customHeight="1">
      <c r="A6" s="67"/>
      <c r="B6" s="67"/>
      <c r="C6" s="67"/>
      <c r="D6" s="67"/>
      <c r="E6" s="12" t="s">
        <v>6</v>
      </c>
      <c r="F6" s="12" t="s">
        <v>7</v>
      </c>
      <c r="G6" s="12" t="s">
        <v>8</v>
      </c>
      <c r="H6" s="13" t="s">
        <v>9</v>
      </c>
      <c r="I6" s="67"/>
      <c r="J6" s="67"/>
      <c r="K6" s="67"/>
      <c r="L6" s="67"/>
      <c r="M6" s="67"/>
      <c r="N6" s="67"/>
      <c r="O6" s="67"/>
    </row>
    <row r="7" spans="1:15" ht="15" customHeight="1">
      <c r="A7" s="53">
        <v>1</v>
      </c>
      <c r="B7" s="53">
        <v>2</v>
      </c>
      <c r="C7" s="53"/>
      <c r="D7" s="53">
        <v>3</v>
      </c>
      <c r="E7" s="20"/>
      <c r="F7" s="20"/>
      <c r="G7" s="20"/>
      <c r="H7" s="53"/>
      <c r="I7" s="53">
        <v>4</v>
      </c>
      <c r="J7" s="53"/>
      <c r="K7" s="53"/>
      <c r="L7" s="53"/>
      <c r="M7" s="53"/>
      <c r="N7" s="53">
        <v>5</v>
      </c>
      <c r="O7" s="53">
        <v>6</v>
      </c>
    </row>
    <row r="8" spans="1:15" ht="27" customHeight="1">
      <c r="A8" s="57" t="s">
        <v>10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s="18" customFormat="1" ht="139.5" customHeight="1">
      <c r="A9" s="13" t="s">
        <v>11</v>
      </c>
      <c r="B9" s="14" t="s">
        <v>12</v>
      </c>
      <c r="C9" s="15" t="s">
        <v>13</v>
      </c>
      <c r="D9" s="16">
        <v>10406.299999999999</v>
      </c>
      <c r="E9" s="16">
        <v>50840.54</v>
      </c>
      <c r="F9" s="16">
        <v>0</v>
      </c>
      <c r="G9" s="16">
        <f>2675.82+1800000</f>
        <v>1802675.82</v>
      </c>
      <c r="H9" s="16">
        <f>8552779.52</f>
        <v>8552779.5199999996</v>
      </c>
      <c r="I9" s="16">
        <v>9760.1</v>
      </c>
      <c r="J9" s="12">
        <v>50840.54</v>
      </c>
      <c r="K9" s="12">
        <v>0</v>
      </c>
      <c r="L9" s="12">
        <f>2675.82+1153762.69</f>
        <v>1156438.51</v>
      </c>
      <c r="M9" s="12">
        <f>8552779.52</f>
        <v>8552779.5199999996</v>
      </c>
      <c r="N9" s="56">
        <f>I9/D9</f>
        <v>0.93790300106666169</v>
      </c>
      <c r="O9" s="17" t="s">
        <v>14</v>
      </c>
    </row>
    <row r="10" spans="1:15" s="21" customFormat="1" ht="25.5" customHeight="1">
      <c r="A10" s="13" t="s">
        <v>15</v>
      </c>
      <c r="B10" s="14" t="s">
        <v>16</v>
      </c>
      <c r="C10" s="19" t="s">
        <v>17</v>
      </c>
      <c r="D10" s="16">
        <v>21158.5</v>
      </c>
      <c r="E10" s="16">
        <v>0</v>
      </c>
      <c r="F10" s="16">
        <v>16656000</v>
      </c>
      <c r="G10" s="16">
        <f>4164000+338455.28</f>
        <v>4502455.28</v>
      </c>
      <c r="H10" s="16">
        <v>0</v>
      </c>
      <c r="I10" s="16">
        <v>20968.5</v>
      </c>
      <c r="J10" s="12">
        <v>0</v>
      </c>
      <c r="K10" s="12">
        <v>16656000</v>
      </c>
      <c r="L10" s="12">
        <f>4164000+148455.82</f>
        <v>4312455.82</v>
      </c>
      <c r="M10" s="12">
        <v>0</v>
      </c>
      <c r="N10" s="56">
        <f>I10/D10</f>
        <v>0.99102015738355742</v>
      </c>
      <c r="O10" s="20"/>
    </row>
    <row r="11" spans="1:15" s="18" customFormat="1" ht="95.25" customHeight="1">
      <c r="A11" s="13" t="s">
        <v>18</v>
      </c>
      <c r="B11" s="19" t="s">
        <v>19</v>
      </c>
      <c r="C11" s="15" t="s">
        <v>20</v>
      </c>
      <c r="D11" s="16">
        <v>2174.4</v>
      </c>
      <c r="E11" s="16">
        <v>0</v>
      </c>
      <c r="F11" s="16">
        <v>0</v>
      </c>
      <c r="G11" s="16">
        <v>0</v>
      </c>
      <c r="H11" s="16">
        <v>2174430.4</v>
      </c>
      <c r="I11" s="16">
        <v>0</v>
      </c>
      <c r="J11" s="12">
        <v>0</v>
      </c>
      <c r="K11" s="12">
        <v>0</v>
      </c>
      <c r="L11" s="12">
        <v>0</v>
      </c>
      <c r="M11" s="12">
        <v>0</v>
      </c>
      <c r="N11" s="56">
        <f t="shared" ref="N11:N20" si="0">I11/D11</f>
        <v>0</v>
      </c>
      <c r="O11" s="17" t="s">
        <v>107</v>
      </c>
    </row>
    <row r="12" spans="1:15" s="18" customFormat="1" ht="39.75" customHeight="1">
      <c r="A12" s="13" t="s">
        <v>21</v>
      </c>
      <c r="B12" s="22" t="s">
        <v>22</v>
      </c>
      <c r="C12" s="15" t="s">
        <v>23</v>
      </c>
      <c r="D12" s="16">
        <v>88.2</v>
      </c>
      <c r="E12" s="16">
        <v>0</v>
      </c>
      <c r="F12" s="16">
        <v>0</v>
      </c>
      <c r="G12" s="16">
        <v>88213</v>
      </c>
      <c r="H12" s="16">
        <v>0</v>
      </c>
      <c r="I12" s="16">
        <v>88.2</v>
      </c>
      <c r="J12" s="12">
        <v>0</v>
      </c>
      <c r="K12" s="12">
        <v>0</v>
      </c>
      <c r="L12" s="12">
        <v>88213</v>
      </c>
      <c r="M12" s="12">
        <v>0</v>
      </c>
      <c r="N12" s="56">
        <f t="shared" si="0"/>
        <v>1</v>
      </c>
      <c r="O12" s="17"/>
    </row>
    <row r="13" spans="1:15" s="18" customFormat="1" ht="84" customHeight="1">
      <c r="A13" s="13" t="s">
        <v>24</v>
      </c>
      <c r="B13" s="22" t="s">
        <v>25</v>
      </c>
      <c r="C13" s="15" t="s">
        <v>26</v>
      </c>
      <c r="D13" s="16">
        <v>20156.400000000001</v>
      </c>
      <c r="E13" s="16">
        <v>0</v>
      </c>
      <c r="F13" s="16">
        <v>0</v>
      </c>
      <c r="G13" s="16">
        <v>0</v>
      </c>
      <c r="H13" s="16">
        <f>766419.88+19390000</f>
        <v>20156419.879999999</v>
      </c>
      <c r="I13" s="16">
        <v>4173</v>
      </c>
      <c r="J13" s="12">
        <v>0</v>
      </c>
      <c r="K13" s="12">
        <v>0</v>
      </c>
      <c r="L13" s="12">
        <v>0</v>
      </c>
      <c r="M13" s="12">
        <f>765869.88+3407148.73</f>
        <v>4173018.61</v>
      </c>
      <c r="N13" s="56">
        <f t="shared" si="0"/>
        <v>0.20703101744359109</v>
      </c>
      <c r="O13" s="17" t="s">
        <v>27</v>
      </c>
    </row>
    <row r="14" spans="1:15" s="18" customFormat="1" ht="51" customHeight="1">
      <c r="A14" s="13" t="s">
        <v>28</v>
      </c>
      <c r="B14" s="19" t="s">
        <v>29</v>
      </c>
      <c r="C14" s="15" t="s">
        <v>17</v>
      </c>
      <c r="D14" s="16">
        <v>42</v>
      </c>
      <c r="E14" s="16">
        <v>0</v>
      </c>
      <c r="F14" s="16">
        <v>0</v>
      </c>
      <c r="G14" s="16">
        <v>42000</v>
      </c>
      <c r="H14" s="16">
        <v>0</v>
      </c>
      <c r="I14" s="16">
        <v>42</v>
      </c>
      <c r="J14" s="12">
        <v>0</v>
      </c>
      <c r="K14" s="12">
        <v>0</v>
      </c>
      <c r="L14" s="12">
        <v>42000</v>
      </c>
      <c r="M14" s="12">
        <v>0</v>
      </c>
      <c r="N14" s="56">
        <f t="shared" si="0"/>
        <v>1</v>
      </c>
      <c r="O14" s="17"/>
    </row>
    <row r="15" spans="1:15" s="18" customFormat="1" ht="25.5">
      <c r="A15" s="13" t="s">
        <v>30</v>
      </c>
      <c r="B15" s="23" t="s">
        <v>31</v>
      </c>
      <c r="C15" s="15" t="s">
        <v>17</v>
      </c>
      <c r="D15" s="16">
        <v>263.39999999999998</v>
      </c>
      <c r="E15" s="16">
        <v>0</v>
      </c>
      <c r="F15" s="16">
        <v>0</v>
      </c>
      <c r="G15" s="16">
        <f>237735.23+25624</f>
        <v>263359.23</v>
      </c>
      <c r="H15" s="16">
        <v>0</v>
      </c>
      <c r="I15" s="16">
        <v>263.39999999999998</v>
      </c>
      <c r="J15" s="12">
        <v>0</v>
      </c>
      <c r="K15" s="12">
        <v>0</v>
      </c>
      <c r="L15" s="12">
        <f>237735.23+25624</f>
        <v>263359.23</v>
      </c>
      <c r="M15" s="12">
        <v>0</v>
      </c>
      <c r="N15" s="56">
        <f t="shared" si="0"/>
        <v>1</v>
      </c>
      <c r="O15" s="17"/>
    </row>
    <row r="16" spans="1:15" s="18" customFormat="1" ht="25.5">
      <c r="A16" s="13" t="s">
        <v>32</v>
      </c>
      <c r="B16" s="23" t="s">
        <v>33</v>
      </c>
      <c r="C16" s="15" t="s">
        <v>17</v>
      </c>
      <c r="D16" s="16">
        <v>696.5</v>
      </c>
      <c r="E16" s="16">
        <v>0</v>
      </c>
      <c r="F16" s="16">
        <v>679523.03</v>
      </c>
      <c r="G16" s="16">
        <f>10088.3+6863.87</f>
        <v>16952.169999999998</v>
      </c>
      <c r="H16" s="16">
        <v>0</v>
      </c>
      <c r="I16" s="16">
        <v>696.5</v>
      </c>
      <c r="J16" s="12">
        <v>0</v>
      </c>
      <c r="K16" s="12">
        <v>679523.03</v>
      </c>
      <c r="L16" s="12">
        <f>10088.3+6863.87</f>
        <v>16952.169999999998</v>
      </c>
      <c r="M16" s="12">
        <v>0</v>
      </c>
      <c r="N16" s="56">
        <f t="shared" si="0"/>
        <v>1</v>
      </c>
      <c r="O16" s="17"/>
    </row>
    <row r="17" spans="1:15" s="18" customFormat="1" ht="63.75">
      <c r="A17" s="13" t="s">
        <v>34</v>
      </c>
      <c r="B17" s="23" t="s">
        <v>35</v>
      </c>
      <c r="C17" s="15" t="s">
        <v>17</v>
      </c>
      <c r="D17" s="16">
        <v>1724.5</v>
      </c>
      <c r="E17" s="16">
        <v>0</v>
      </c>
      <c r="F17" s="16">
        <v>1707231.42</v>
      </c>
      <c r="G17" s="16">
        <v>17244.759999999998</v>
      </c>
      <c r="H17" s="16">
        <v>0</v>
      </c>
      <c r="I17" s="16">
        <v>1724.5</v>
      </c>
      <c r="J17" s="12">
        <v>0</v>
      </c>
      <c r="K17" s="12">
        <v>1707231.42</v>
      </c>
      <c r="L17" s="12">
        <v>17244.759999999998</v>
      </c>
      <c r="M17" s="12">
        <v>0</v>
      </c>
      <c r="N17" s="56">
        <f t="shared" si="0"/>
        <v>1</v>
      </c>
      <c r="O17" s="17"/>
    </row>
    <row r="18" spans="1:15" s="18" customFormat="1" ht="38.25">
      <c r="A18" s="13" t="s">
        <v>36</v>
      </c>
      <c r="B18" s="23" t="s">
        <v>37</v>
      </c>
      <c r="C18" s="15" t="s">
        <v>17</v>
      </c>
      <c r="D18" s="16">
        <v>1622</v>
      </c>
      <c r="E18" s="16">
        <v>0</v>
      </c>
      <c r="F18" s="16">
        <v>1588561.15</v>
      </c>
      <c r="G18" s="16">
        <f>16046.07+17359.13</f>
        <v>33405.199999999997</v>
      </c>
      <c r="H18" s="16">
        <v>0</v>
      </c>
      <c r="I18" s="16">
        <v>1622</v>
      </c>
      <c r="J18" s="12">
        <v>0</v>
      </c>
      <c r="K18" s="12">
        <v>1588561.15</v>
      </c>
      <c r="L18" s="12">
        <f>16046.07+17359.13</f>
        <v>33405.199999999997</v>
      </c>
      <c r="M18" s="12">
        <v>0</v>
      </c>
      <c r="N18" s="56">
        <f>I18/D18</f>
        <v>1</v>
      </c>
      <c r="O18" s="17"/>
    </row>
    <row r="19" spans="1:15" s="18" customFormat="1" ht="51" customHeight="1">
      <c r="A19" s="13" t="s">
        <v>38</v>
      </c>
      <c r="B19" s="23" t="s">
        <v>39</v>
      </c>
      <c r="C19" s="15" t="s">
        <v>17</v>
      </c>
      <c r="D19" s="16">
        <v>1734.6</v>
      </c>
      <c r="E19" s="16">
        <v>0</v>
      </c>
      <c r="F19" s="16">
        <v>383584.4</v>
      </c>
      <c r="G19" s="16">
        <f>3845.3+420000</f>
        <v>423845.3</v>
      </c>
      <c r="H19" s="16">
        <v>927220</v>
      </c>
      <c r="I19" s="16">
        <v>1501.5</v>
      </c>
      <c r="J19" s="12">
        <v>0</v>
      </c>
      <c r="K19" s="12">
        <v>383584.4</v>
      </c>
      <c r="L19" s="12">
        <f>3845.3+186865.93</f>
        <v>190711.22999999998</v>
      </c>
      <c r="M19" s="12">
        <v>927220</v>
      </c>
      <c r="N19" s="56">
        <f>I19/D19</f>
        <v>0.86561743341404362</v>
      </c>
      <c r="O19" s="17" t="s">
        <v>40</v>
      </c>
    </row>
    <row r="20" spans="1:15" s="18" customFormat="1" ht="42.75" customHeight="1">
      <c r="A20" s="13" t="s">
        <v>41</v>
      </c>
      <c r="B20" s="23" t="s">
        <v>42</v>
      </c>
      <c r="C20" s="15" t="s">
        <v>17</v>
      </c>
      <c r="D20" s="16">
        <v>19</v>
      </c>
      <c r="E20" s="16">
        <v>0</v>
      </c>
      <c r="F20" s="16">
        <v>0</v>
      </c>
      <c r="G20" s="16">
        <v>19000</v>
      </c>
      <c r="H20" s="16">
        <v>0</v>
      </c>
      <c r="I20" s="16">
        <v>19</v>
      </c>
      <c r="J20" s="12">
        <v>0</v>
      </c>
      <c r="K20" s="12">
        <v>0</v>
      </c>
      <c r="L20" s="12">
        <v>19000</v>
      </c>
      <c r="M20" s="12">
        <v>0</v>
      </c>
      <c r="N20" s="56">
        <f t="shared" si="0"/>
        <v>1</v>
      </c>
      <c r="O20" s="17"/>
    </row>
    <row r="21" spans="1:15" s="18" customFormat="1" ht="38.25">
      <c r="A21" s="13" t="s">
        <v>43</v>
      </c>
      <c r="B21" s="24" t="s">
        <v>44</v>
      </c>
      <c r="C21" s="15" t="s">
        <v>17</v>
      </c>
      <c r="D21" s="16">
        <v>4.7</v>
      </c>
      <c r="E21" s="16">
        <v>0</v>
      </c>
      <c r="F21" s="16">
        <v>0</v>
      </c>
      <c r="G21" s="16">
        <v>4652.13</v>
      </c>
      <c r="H21" s="16">
        <v>0</v>
      </c>
      <c r="I21" s="16">
        <v>4.7</v>
      </c>
      <c r="J21" s="12">
        <v>0</v>
      </c>
      <c r="K21" s="12">
        <v>0</v>
      </c>
      <c r="L21" s="12">
        <v>4652.13</v>
      </c>
      <c r="M21" s="12">
        <v>0</v>
      </c>
      <c r="N21" s="56">
        <f>I21/D21</f>
        <v>1</v>
      </c>
      <c r="O21" s="17"/>
    </row>
    <row r="22" spans="1:15" s="18" customFormat="1" ht="29.25" customHeight="1">
      <c r="A22" s="13" t="s">
        <v>45</v>
      </c>
      <c r="B22" s="25" t="s">
        <v>46</v>
      </c>
      <c r="C22" s="15" t="s">
        <v>47</v>
      </c>
      <c r="D22" s="16">
        <v>555.4</v>
      </c>
      <c r="E22" s="16">
        <v>0</v>
      </c>
      <c r="F22" s="16">
        <v>0</v>
      </c>
      <c r="G22" s="16">
        <v>440716.7</v>
      </c>
      <c r="H22" s="16">
        <v>114714.25</v>
      </c>
      <c r="I22" s="16">
        <v>555.4</v>
      </c>
      <c r="J22" s="12">
        <v>0</v>
      </c>
      <c r="K22" s="12">
        <v>0</v>
      </c>
      <c r="L22" s="12">
        <v>440716.7</v>
      </c>
      <c r="M22" s="12">
        <v>114714.25</v>
      </c>
      <c r="N22" s="56">
        <f>I22/D22</f>
        <v>1</v>
      </c>
      <c r="O22" s="17"/>
    </row>
    <row r="23" spans="1:15" s="18" customFormat="1" ht="51">
      <c r="A23" s="13" t="s">
        <v>48</v>
      </c>
      <c r="B23" s="26" t="s">
        <v>49</v>
      </c>
      <c r="C23" s="15" t="s">
        <v>47</v>
      </c>
      <c r="D23" s="16">
        <v>9225.9</v>
      </c>
      <c r="E23" s="16">
        <v>0</v>
      </c>
      <c r="F23" s="16">
        <f>4107100</f>
        <v>4107100</v>
      </c>
      <c r="G23" s="16">
        <f>39.19</f>
        <v>39.19</v>
      </c>
      <c r="H23" s="16">
        <f>4725744.05+393029.71</f>
        <v>5118773.76</v>
      </c>
      <c r="I23" s="16">
        <v>9225.9</v>
      </c>
      <c r="J23" s="12">
        <v>0</v>
      </c>
      <c r="K23" s="12">
        <f>4107075</f>
        <v>4107075</v>
      </c>
      <c r="L23" s="12">
        <f>39.19</f>
        <v>39.19</v>
      </c>
      <c r="M23" s="12">
        <f>4725744.05+393029.71</f>
        <v>5118773.76</v>
      </c>
      <c r="N23" s="56">
        <f t="shared" ref="N23:N45" si="1">I23/D23</f>
        <v>1</v>
      </c>
      <c r="O23" s="17"/>
    </row>
    <row r="24" spans="1:15" s="18" customFormat="1" ht="51">
      <c r="A24" s="13" t="s">
        <v>50</v>
      </c>
      <c r="B24" s="26" t="s">
        <v>51</v>
      </c>
      <c r="C24" s="15" t="s">
        <v>47</v>
      </c>
      <c r="D24" s="16">
        <v>2261.9</v>
      </c>
      <c r="E24" s="16">
        <v>0</v>
      </c>
      <c r="F24" s="16">
        <v>2239300</v>
      </c>
      <c r="G24" s="16">
        <v>22600</v>
      </c>
      <c r="H24" s="16">
        <v>0</v>
      </c>
      <c r="I24" s="16">
        <v>2261.9</v>
      </c>
      <c r="J24" s="12">
        <v>0</v>
      </c>
      <c r="K24" s="12">
        <v>2239300</v>
      </c>
      <c r="L24" s="12">
        <v>22600</v>
      </c>
      <c r="M24" s="12">
        <v>0</v>
      </c>
      <c r="N24" s="56">
        <f t="shared" si="1"/>
        <v>1</v>
      </c>
      <c r="O24" s="17"/>
    </row>
    <row r="25" spans="1:15" s="18" customFormat="1" ht="39.75" customHeight="1">
      <c r="A25" s="13" t="s">
        <v>52</v>
      </c>
      <c r="B25" s="26" t="s">
        <v>53</v>
      </c>
      <c r="C25" s="15" t="s">
        <v>47</v>
      </c>
      <c r="D25" s="16">
        <v>16668.599999999999</v>
      </c>
      <c r="E25" s="16">
        <v>0</v>
      </c>
      <c r="F25" s="16">
        <f>7592700</f>
        <v>7592700</v>
      </c>
      <c r="G25" s="16">
        <f>1247.46</f>
        <v>1247.46</v>
      </c>
      <c r="H25" s="16">
        <f>9024971.7+49556.64</f>
        <v>9074528.3399999999</v>
      </c>
      <c r="I25" s="16">
        <v>16667.3</v>
      </c>
      <c r="J25" s="12">
        <v>0</v>
      </c>
      <c r="K25" s="12">
        <f>7592680.84</f>
        <v>7592680.8399999999</v>
      </c>
      <c r="L25" s="12">
        <f>0</f>
        <v>0</v>
      </c>
      <c r="M25" s="12">
        <f>9024971.7+49556.64</f>
        <v>9074528.3399999999</v>
      </c>
      <c r="N25" s="56">
        <f t="shared" si="1"/>
        <v>0.99992200904695061</v>
      </c>
      <c r="O25" s="17"/>
    </row>
    <row r="26" spans="1:15" s="18" customFormat="1" ht="39" customHeight="1">
      <c r="A26" s="13" t="s">
        <v>54</v>
      </c>
      <c r="B26" s="26" t="s">
        <v>55</v>
      </c>
      <c r="C26" s="15" t="s">
        <v>47</v>
      </c>
      <c r="D26" s="16">
        <v>274.3</v>
      </c>
      <c r="E26" s="16">
        <v>0</v>
      </c>
      <c r="F26" s="16">
        <v>0</v>
      </c>
      <c r="G26" s="16">
        <f>64229.56</f>
        <v>64229.56</v>
      </c>
      <c r="H26" s="16">
        <f>210096.61</f>
        <v>210096.61</v>
      </c>
      <c r="I26" s="16">
        <v>274.3</v>
      </c>
      <c r="J26" s="12">
        <v>0</v>
      </c>
      <c r="K26" s="12">
        <v>0</v>
      </c>
      <c r="L26" s="12">
        <f>64229.56</f>
        <v>64229.56</v>
      </c>
      <c r="M26" s="12">
        <f>210096.61</f>
        <v>210096.61</v>
      </c>
      <c r="N26" s="56">
        <f t="shared" si="1"/>
        <v>1</v>
      </c>
      <c r="O26" s="17"/>
    </row>
    <row r="27" spans="1:15" s="18" customFormat="1" ht="29.25" customHeight="1">
      <c r="A27" s="13" t="s">
        <v>56</v>
      </c>
      <c r="B27" s="27" t="s">
        <v>57</v>
      </c>
      <c r="C27" s="15" t="s">
        <v>47</v>
      </c>
      <c r="D27" s="16">
        <v>2.2000000000000002</v>
      </c>
      <c r="E27" s="16">
        <v>0</v>
      </c>
      <c r="F27" s="16">
        <v>0</v>
      </c>
      <c r="G27" s="16">
        <v>2215.33</v>
      </c>
      <c r="H27" s="16">
        <v>0</v>
      </c>
      <c r="I27" s="16">
        <v>2.2000000000000002</v>
      </c>
      <c r="J27" s="12">
        <v>0</v>
      </c>
      <c r="K27" s="12">
        <v>0</v>
      </c>
      <c r="L27" s="12">
        <v>2215.33</v>
      </c>
      <c r="M27" s="12">
        <v>0</v>
      </c>
      <c r="N27" s="56">
        <f t="shared" si="1"/>
        <v>1</v>
      </c>
      <c r="O27" s="17"/>
    </row>
    <row r="28" spans="1:15" s="18" customFormat="1" ht="50.25" customHeight="1">
      <c r="A28" s="13" t="s">
        <v>58</v>
      </c>
      <c r="B28" s="26" t="s">
        <v>59</v>
      </c>
      <c r="C28" s="15" t="s">
        <v>47</v>
      </c>
      <c r="D28" s="16">
        <v>46.3</v>
      </c>
      <c r="E28" s="16">
        <v>0</v>
      </c>
      <c r="F28" s="16">
        <v>0</v>
      </c>
      <c r="G28" s="16">
        <v>0</v>
      </c>
      <c r="H28" s="16">
        <v>46296</v>
      </c>
      <c r="I28" s="16">
        <v>46.3</v>
      </c>
      <c r="J28" s="12">
        <v>0</v>
      </c>
      <c r="K28" s="12">
        <v>0</v>
      </c>
      <c r="L28" s="12">
        <v>0</v>
      </c>
      <c r="M28" s="12">
        <v>46296</v>
      </c>
      <c r="N28" s="56">
        <f t="shared" si="1"/>
        <v>1</v>
      </c>
      <c r="O28" s="17"/>
    </row>
    <row r="29" spans="1:15" s="18" customFormat="1" ht="40.5" customHeight="1">
      <c r="A29" s="13" t="s">
        <v>60</v>
      </c>
      <c r="B29" s="26" t="s">
        <v>61</v>
      </c>
      <c r="C29" s="15" t="s">
        <v>47</v>
      </c>
      <c r="D29" s="16">
        <v>45.7</v>
      </c>
      <c r="E29" s="16">
        <v>0</v>
      </c>
      <c r="F29" s="16">
        <v>0</v>
      </c>
      <c r="G29" s="16">
        <v>0</v>
      </c>
      <c r="H29" s="16">
        <v>45750</v>
      </c>
      <c r="I29" s="16">
        <v>45.7</v>
      </c>
      <c r="J29" s="12">
        <v>0</v>
      </c>
      <c r="K29" s="12">
        <v>0</v>
      </c>
      <c r="L29" s="12">
        <v>0</v>
      </c>
      <c r="M29" s="12">
        <v>45750</v>
      </c>
      <c r="N29" s="56">
        <f t="shared" si="1"/>
        <v>1</v>
      </c>
      <c r="O29" s="17"/>
    </row>
    <row r="30" spans="1:15" s="18" customFormat="1" ht="81" customHeight="1">
      <c r="A30" s="13" t="s">
        <v>62</v>
      </c>
      <c r="B30" s="26" t="s">
        <v>63</v>
      </c>
      <c r="C30" s="15" t="s">
        <v>47</v>
      </c>
      <c r="D30" s="16">
        <v>4491.6000000000004</v>
      </c>
      <c r="E30" s="16">
        <v>0</v>
      </c>
      <c r="F30" s="16">
        <v>0</v>
      </c>
      <c r="G30" s="16">
        <v>2977706.67</v>
      </c>
      <c r="H30" s="16">
        <f>1513926.39</f>
        <v>1513926.39</v>
      </c>
      <c r="I30" s="16">
        <v>1513.9</v>
      </c>
      <c r="J30" s="12">
        <v>0</v>
      </c>
      <c r="K30" s="12">
        <v>0</v>
      </c>
      <c r="L30" s="12">
        <v>0</v>
      </c>
      <c r="M30" s="12">
        <f>1513926.39</f>
        <v>1513926.39</v>
      </c>
      <c r="N30" s="56">
        <f t="shared" si="1"/>
        <v>0.33705138480719565</v>
      </c>
      <c r="O30" s="17" t="s">
        <v>64</v>
      </c>
    </row>
    <row r="31" spans="1:15" s="18" customFormat="1" ht="79.5" customHeight="1">
      <c r="A31" s="13" t="s">
        <v>65</v>
      </c>
      <c r="B31" s="25" t="s">
        <v>66</v>
      </c>
      <c r="C31" s="15" t="s">
        <v>47</v>
      </c>
      <c r="D31" s="16">
        <v>3784.6</v>
      </c>
      <c r="E31" s="16">
        <v>0</v>
      </c>
      <c r="F31" s="16">
        <v>0</v>
      </c>
      <c r="G31" s="16">
        <v>628317.89</v>
      </c>
      <c r="H31" s="16">
        <f>3156300.67</f>
        <v>3156300.67</v>
      </c>
      <c r="I31" s="16">
        <v>3480.2</v>
      </c>
      <c r="J31" s="12">
        <v>0</v>
      </c>
      <c r="K31" s="12">
        <v>0</v>
      </c>
      <c r="L31" s="12">
        <v>323927.09000000003</v>
      </c>
      <c r="M31" s="12">
        <f>3156300.67</f>
        <v>3156300.67</v>
      </c>
      <c r="N31" s="56">
        <f t="shared" si="1"/>
        <v>0.91956877873487286</v>
      </c>
      <c r="O31" s="17" t="s">
        <v>67</v>
      </c>
    </row>
    <row r="32" spans="1:15" s="18" customFormat="1" ht="93.75" customHeight="1">
      <c r="A32" s="13" t="s">
        <v>68</v>
      </c>
      <c r="B32" s="25" t="s">
        <v>69</v>
      </c>
      <c r="C32" s="15" t="s">
        <v>47</v>
      </c>
      <c r="D32" s="16">
        <v>369.3</v>
      </c>
      <c r="E32" s="16">
        <v>0</v>
      </c>
      <c r="F32" s="16">
        <v>0</v>
      </c>
      <c r="G32" s="16">
        <f>199750</f>
        <v>199750</v>
      </c>
      <c r="H32" s="16">
        <f>81056.22+88493.78</f>
        <v>169550</v>
      </c>
      <c r="I32" s="16">
        <v>99.9</v>
      </c>
      <c r="J32" s="12">
        <v>0</v>
      </c>
      <c r="K32" s="12">
        <v>0</v>
      </c>
      <c r="L32" s="12">
        <v>0</v>
      </c>
      <c r="M32" s="12">
        <f>81056.22+18808.57</f>
        <v>99864.790000000008</v>
      </c>
      <c r="N32" s="56">
        <f t="shared" si="1"/>
        <v>0.27051177904142976</v>
      </c>
      <c r="O32" s="17" t="s">
        <v>101</v>
      </c>
    </row>
    <row r="33" spans="1:15" s="18" customFormat="1" ht="88.5" customHeight="1">
      <c r="A33" s="13" t="s">
        <v>70</v>
      </c>
      <c r="B33" s="26" t="s">
        <v>71</v>
      </c>
      <c r="C33" s="15" t="s">
        <v>47</v>
      </c>
      <c r="D33" s="16">
        <v>869.3</v>
      </c>
      <c r="E33" s="16">
        <v>0</v>
      </c>
      <c r="F33" s="16">
        <v>0</v>
      </c>
      <c r="G33" s="16">
        <v>869333</v>
      </c>
      <c r="H33" s="16">
        <v>0</v>
      </c>
      <c r="I33" s="16">
        <v>99.1</v>
      </c>
      <c r="J33" s="12">
        <v>0</v>
      </c>
      <c r="K33" s="12">
        <v>0</v>
      </c>
      <c r="L33" s="12">
        <v>99150</v>
      </c>
      <c r="M33" s="12">
        <v>0</v>
      </c>
      <c r="N33" s="56">
        <f t="shared" si="1"/>
        <v>0.1139997699298286</v>
      </c>
      <c r="O33" s="17" t="s">
        <v>72</v>
      </c>
    </row>
    <row r="34" spans="1:15" s="18" customFormat="1" ht="123.75" customHeight="1">
      <c r="A34" s="13" t="s">
        <v>73</v>
      </c>
      <c r="B34" s="26" t="s">
        <v>74</v>
      </c>
      <c r="C34" s="15" t="s">
        <v>75</v>
      </c>
      <c r="D34" s="16">
        <v>7100</v>
      </c>
      <c r="E34" s="16">
        <v>0</v>
      </c>
      <c r="F34" s="16">
        <v>0</v>
      </c>
      <c r="G34" s="16">
        <v>0</v>
      </c>
      <c r="H34" s="16">
        <v>7099992</v>
      </c>
      <c r="I34" s="16">
        <v>690.7</v>
      </c>
      <c r="J34" s="12">
        <v>0</v>
      </c>
      <c r="K34" s="12">
        <v>0</v>
      </c>
      <c r="L34" s="12">
        <v>0</v>
      </c>
      <c r="M34" s="12">
        <v>690716.72</v>
      </c>
      <c r="N34" s="56">
        <f t="shared" si="1"/>
        <v>9.7281690140845076E-2</v>
      </c>
      <c r="O34" s="17" t="s">
        <v>76</v>
      </c>
    </row>
    <row r="35" spans="1:15" s="18" customFormat="1" ht="172.5" customHeight="1">
      <c r="A35" s="13" t="s">
        <v>77</v>
      </c>
      <c r="B35" s="26" t="s">
        <v>102</v>
      </c>
      <c r="C35" s="15" t="s">
        <v>78</v>
      </c>
      <c r="D35" s="16">
        <v>13823.2</v>
      </c>
      <c r="E35" s="16">
        <v>0</v>
      </c>
      <c r="F35" s="16">
        <v>0</v>
      </c>
      <c r="G35" s="16">
        <f>13823200</f>
        <v>13823200</v>
      </c>
      <c r="H35" s="16">
        <v>0</v>
      </c>
      <c r="I35" s="16">
        <v>603.79999999999995</v>
      </c>
      <c r="J35" s="12">
        <v>0</v>
      </c>
      <c r="K35" s="12">
        <v>0</v>
      </c>
      <c r="L35" s="12">
        <f>603865.56</f>
        <v>603865.56000000006</v>
      </c>
      <c r="M35" s="12">
        <v>0</v>
      </c>
      <c r="N35" s="56">
        <f t="shared" si="1"/>
        <v>4.3680189825800096E-2</v>
      </c>
      <c r="O35" s="17" t="s">
        <v>79</v>
      </c>
    </row>
    <row r="36" spans="1:15" s="18" customFormat="1" ht="76.5" customHeight="1">
      <c r="A36" s="13" t="s">
        <v>80</v>
      </c>
      <c r="B36" s="27" t="s">
        <v>81</v>
      </c>
      <c r="C36" s="15" t="s">
        <v>82</v>
      </c>
      <c r="D36" s="16">
        <v>2542.6999999999998</v>
      </c>
      <c r="E36" s="16">
        <v>0</v>
      </c>
      <c r="F36" s="16">
        <v>0</v>
      </c>
      <c r="G36" s="16">
        <v>0</v>
      </c>
      <c r="H36" s="16">
        <f>2173888.39+368850</f>
        <v>2542738.39</v>
      </c>
      <c r="I36" s="16">
        <v>1757.8</v>
      </c>
      <c r="J36" s="12">
        <v>0</v>
      </c>
      <c r="K36" s="12">
        <v>0</v>
      </c>
      <c r="L36" s="12">
        <v>0</v>
      </c>
      <c r="M36" s="12">
        <f>1388985.83+368850</f>
        <v>1757835.83</v>
      </c>
      <c r="N36" s="56">
        <f t="shared" si="1"/>
        <v>0.69131238447319776</v>
      </c>
      <c r="O36" s="17" t="s">
        <v>83</v>
      </c>
    </row>
    <row r="37" spans="1:15" s="18" customFormat="1" ht="103.5" customHeight="1">
      <c r="A37" s="13" t="s">
        <v>84</v>
      </c>
      <c r="B37" s="28" t="s">
        <v>85</v>
      </c>
      <c r="C37" s="15" t="s">
        <v>82</v>
      </c>
      <c r="D37" s="16">
        <v>44.7</v>
      </c>
      <c r="E37" s="16">
        <v>0</v>
      </c>
      <c r="F37" s="16">
        <v>0</v>
      </c>
      <c r="G37" s="16">
        <v>0</v>
      </c>
      <c r="H37" s="16">
        <v>44715.47</v>
      </c>
      <c r="I37" s="16">
        <f>J37+K37+L37+M37</f>
        <v>0</v>
      </c>
      <c r="J37" s="12">
        <v>0</v>
      </c>
      <c r="K37" s="12">
        <v>0</v>
      </c>
      <c r="L37" s="12">
        <v>0</v>
      </c>
      <c r="M37" s="12">
        <v>0</v>
      </c>
      <c r="N37" s="56">
        <f t="shared" si="1"/>
        <v>0</v>
      </c>
      <c r="O37" s="17" t="s">
        <v>86</v>
      </c>
    </row>
    <row r="38" spans="1:15" s="33" customFormat="1" ht="27.75" customHeight="1">
      <c r="A38" s="58" t="s">
        <v>87</v>
      </c>
      <c r="B38" s="59"/>
      <c r="C38" s="29"/>
      <c r="D38" s="30">
        <f>SUM(D9:D37)</f>
        <v>122196.2</v>
      </c>
      <c r="E38" s="30"/>
      <c r="F38" s="30"/>
      <c r="G38" s="30"/>
      <c r="H38" s="30"/>
      <c r="I38" s="30">
        <f>SUM(I9:I37)</f>
        <v>78187.8</v>
      </c>
      <c r="J38" s="31"/>
      <c r="K38" s="31"/>
      <c r="L38" s="31"/>
      <c r="M38" s="31"/>
      <c r="N38" s="55">
        <f>I38/D38</f>
        <v>0.63985459449639193</v>
      </c>
      <c r="O38" s="32"/>
    </row>
    <row r="39" spans="1:15" s="33" customFormat="1" ht="15.75" customHeight="1">
      <c r="A39" s="60" t="s">
        <v>88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1:15" s="33" customFormat="1" ht="196.5" customHeight="1">
      <c r="A40" s="13" t="s">
        <v>89</v>
      </c>
      <c r="B40" s="34" t="s">
        <v>90</v>
      </c>
      <c r="C40" s="15" t="s">
        <v>91</v>
      </c>
      <c r="D40" s="16">
        <v>45842.6</v>
      </c>
      <c r="E40" s="16">
        <v>0</v>
      </c>
      <c r="F40" s="16">
        <v>45842626</v>
      </c>
      <c r="G40" s="16">
        <v>0</v>
      </c>
      <c r="H40" s="16">
        <v>0</v>
      </c>
      <c r="I40" s="16">
        <v>42221.599999999999</v>
      </c>
      <c r="J40" s="12">
        <v>0</v>
      </c>
      <c r="K40" s="12">
        <v>42221599.579999998</v>
      </c>
      <c r="L40" s="12">
        <v>0</v>
      </c>
      <c r="M40" s="12">
        <v>0</v>
      </c>
      <c r="N40" s="56">
        <f t="shared" si="1"/>
        <v>0.92101233350638922</v>
      </c>
      <c r="O40" s="35" t="s">
        <v>92</v>
      </c>
    </row>
    <row r="41" spans="1:15" s="33" customFormat="1" ht="69" customHeight="1">
      <c r="A41" s="13" t="s">
        <v>93</v>
      </c>
      <c r="B41" s="26" t="s">
        <v>94</v>
      </c>
      <c r="C41" s="15" t="s">
        <v>78</v>
      </c>
      <c r="D41" s="16">
        <v>168292.8</v>
      </c>
      <c r="E41" s="16">
        <v>0</v>
      </c>
      <c r="F41" s="16">
        <v>0</v>
      </c>
      <c r="G41" s="16">
        <v>168292800</v>
      </c>
      <c r="H41" s="16">
        <v>0</v>
      </c>
      <c r="I41" s="16">
        <v>168292.8</v>
      </c>
      <c r="J41" s="12">
        <v>0</v>
      </c>
      <c r="K41" s="12">
        <v>0</v>
      </c>
      <c r="L41" s="12">
        <v>168292800</v>
      </c>
      <c r="M41" s="12">
        <v>0</v>
      </c>
      <c r="N41" s="56">
        <f t="shared" si="1"/>
        <v>1</v>
      </c>
      <c r="O41" s="17"/>
    </row>
    <row r="42" spans="1:15" s="33" customFormat="1" ht="21" customHeight="1">
      <c r="A42" s="13" t="s">
        <v>95</v>
      </c>
      <c r="B42" s="19" t="s">
        <v>96</v>
      </c>
      <c r="C42" s="15" t="s">
        <v>26</v>
      </c>
      <c r="D42" s="16">
        <v>383413</v>
      </c>
      <c r="E42" s="16">
        <v>36304840.700000003</v>
      </c>
      <c r="F42" s="16">
        <v>305336060</v>
      </c>
      <c r="G42" s="16">
        <f>37879212.4+3892870.48</f>
        <v>41772082.879999995</v>
      </c>
      <c r="H42" s="16">
        <v>0</v>
      </c>
      <c r="I42" s="16">
        <v>381867.2</v>
      </c>
      <c r="J42" s="12">
        <v>34872588.659999996</v>
      </c>
      <c r="K42" s="12">
        <v>305251583.17000002</v>
      </c>
      <c r="L42" s="12">
        <f>37868252.75+3874732.08</f>
        <v>41742984.829999998</v>
      </c>
      <c r="M42" s="12">
        <v>0</v>
      </c>
      <c r="N42" s="56">
        <f t="shared" si="1"/>
        <v>0.99596831614994796</v>
      </c>
      <c r="O42" s="17"/>
    </row>
    <row r="43" spans="1:15" s="33" customFormat="1" ht="89.25" customHeight="1">
      <c r="A43" s="13" t="s">
        <v>97</v>
      </c>
      <c r="B43" s="26" t="s">
        <v>98</v>
      </c>
      <c r="C43" s="15" t="s">
        <v>99</v>
      </c>
      <c r="D43" s="16">
        <v>431190.4</v>
      </c>
      <c r="E43" s="16">
        <v>0</v>
      </c>
      <c r="F43" s="16">
        <v>409630888</v>
      </c>
      <c r="G43" s="16">
        <v>21559520.399999999</v>
      </c>
      <c r="H43" s="16">
        <v>0</v>
      </c>
      <c r="I43" s="16">
        <v>431190.4</v>
      </c>
      <c r="J43" s="12">
        <v>0</v>
      </c>
      <c r="K43" s="12">
        <v>409630887.60000002</v>
      </c>
      <c r="L43" s="12">
        <v>21559520.399999999</v>
      </c>
      <c r="M43" s="12">
        <v>0</v>
      </c>
      <c r="N43" s="56">
        <f t="shared" si="1"/>
        <v>1</v>
      </c>
      <c r="O43" s="17"/>
    </row>
    <row r="44" spans="1:15" s="33" customFormat="1" ht="32.25" customHeight="1">
      <c r="A44" s="58" t="s">
        <v>87</v>
      </c>
      <c r="B44" s="59"/>
      <c r="C44" s="36"/>
      <c r="D44" s="37">
        <f>SUM(D40:D43)</f>
        <v>1028738.8</v>
      </c>
      <c r="E44" s="37"/>
      <c r="F44" s="37"/>
      <c r="G44" s="37"/>
      <c r="H44" s="37"/>
      <c r="I44" s="37">
        <f>SUM(I40:I43)</f>
        <v>1023572</v>
      </c>
      <c r="J44" s="36"/>
      <c r="K44" s="36"/>
      <c r="L44" s="36"/>
      <c r="M44" s="36"/>
      <c r="N44" s="55">
        <f t="shared" si="1"/>
        <v>0.9949775394881577</v>
      </c>
      <c r="O44" s="38"/>
    </row>
    <row r="45" spans="1:15" s="44" customFormat="1">
      <c r="A45" s="31"/>
      <c r="B45" s="39" t="s">
        <v>100</v>
      </c>
      <c r="C45" s="40"/>
      <c r="D45" s="41">
        <f>D44+D38</f>
        <v>1150935</v>
      </c>
      <c r="E45" s="41" t="e">
        <f>#REF!+#REF!</f>
        <v>#REF!</v>
      </c>
      <c r="F45" s="41" t="e">
        <f>#REF!+#REF!</f>
        <v>#REF!</v>
      </c>
      <c r="G45" s="41" t="e">
        <f>#REF!+#REF!</f>
        <v>#REF!</v>
      </c>
      <c r="H45" s="41" t="e">
        <f>#REF!+#REF!</f>
        <v>#REF!</v>
      </c>
      <c r="I45" s="41">
        <f>I38+I44</f>
        <v>1101759.8</v>
      </c>
      <c r="J45" s="42" t="e">
        <f>#REF!+#REF!</f>
        <v>#REF!</v>
      </c>
      <c r="K45" s="42" t="e">
        <f>#REF!+#REF!</f>
        <v>#REF!</v>
      </c>
      <c r="L45" s="42" t="e">
        <f>#REF!+#REF!</f>
        <v>#REF!</v>
      </c>
      <c r="M45" s="42" t="e">
        <f>#REF!+#REF!</f>
        <v>#REF!</v>
      </c>
      <c r="N45" s="54">
        <f t="shared" si="1"/>
        <v>0.95727369486547897</v>
      </c>
      <c r="O45" s="43"/>
    </row>
    <row r="46" spans="1:15">
      <c r="I46" s="47"/>
    </row>
    <row r="47" spans="1:15" s="48" customFormat="1" ht="16.5">
      <c r="B47" s="49"/>
    </row>
    <row r="48" spans="1:15" s="50" customFormat="1">
      <c r="B48" s="51"/>
      <c r="I48" s="52"/>
    </row>
    <row r="49" spans="2:10" s="50" customFormat="1">
      <c r="B49" s="51"/>
    </row>
    <row r="50" spans="2:10" s="50" customFormat="1">
      <c r="B50" s="51"/>
    </row>
    <row r="51" spans="2:10" s="50" customFormat="1">
      <c r="B51" s="51"/>
    </row>
    <row r="52" spans="2:10" s="50" customFormat="1">
      <c r="B52" s="51"/>
    </row>
    <row r="54" spans="2:10">
      <c r="B54" s="63"/>
      <c r="C54" s="63"/>
      <c r="D54" s="63"/>
      <c r="E54" s="63"/>
      <c r="F54" s="63"/>
      <c r="G54" s="63"/>
      <c r="H54" s="63"/>
      <c r="I54" s="63"/>
      <c r="J54" s="63"/>
    </row>
  </sheetData>
  <mergeCells count="14">
    <mergeCell ref="B2:O2"/>
    <mergeCell ref="H3:K3"/>
    <mergeCell ref="A5:A6"/>
    <mergeCell ref="B5:B6"/>
    <mergeCell ref="C5:C6"/>
    <mergeCell ref="D5:D6"/>
    <mergeCell ref="I5:M6"/>
    <mergeCell ref="N5:N6"/>
    <mergeCell ref="O5:O6"/>
    <mergeCell ref="A8:O8"/>
    <mergeCell ref="A38:B38"/>
    <mergeCell ref="A39:O39"/>
    <mergeCell ref="A44:B44"/>
    <mergeCell ref="B54:J54"/>
  </mergeCells>
  <pageMargins left="0.63" right="0.23" top="0.32" bottom="0.32" header="0.31496062992125984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2017-04-12T04:24:16Z</cp:lastPrinted>
  <dcterms:created xsi:type="dcterms:W3CDTF">2017-04-10T10:07:05Z</dcterms:created>
  <dcterms:modified xsi:type="dcterms:W3CDTF">2017-04-25T04:59:00Z</dcterms:modified>
</cp:coreProperties>
</file>