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 квартал 2017 Доходы" sheetId="1" r:id="rId1"/>
  </sheets>
  <definedNames>
    <definedName name="_xlnm.Print_Titles" localSheetId="0">'1 квартал 2017 Доходы'!$7:$8</definedName>
  </definedNames>
  <calcPr calcId="125725"/>
</workbook>
</file>

<file path=xl/calcChain.xml><?xml version="1.0" encoding="utf-8"?>
<calcChain xmlns="http://schemas.openxmlformats.org/spreadsheetml/2006/main">
  <c r="C93" i="1"/>
  <c r="D93"/>
  <c r="C59"/>
  <c r="D59"/>
  <c r="D58" s="1"/>
  <c r="C165"/>
  <c r="D165"/>
  <c r="D163"/>
  <c r="D135"/>
  <c r="D134" s="1"/>
  <c r="D98"/>
  <c r="D79"/>
  <c r="D60"/>
  <c r="D45"/>
  <c r="D43"/>
  <c r="D138"/>
  <c r="D152"/>
  <c r="D157"/>
  <c r="F120"/>
  <c r="D62"/>
  <c r="D61" s="1"/>
  <c r="D108"/>
  <c r="D74"/>
  <c r="D73" s="1"/>
  <c r="F60"/>
  <c r="D11"/>
  <c r="D10" s="1"/>
  <c r="C11"/>
  <c r="C10" s="1"/>
  <c r="E11"/>
  <c r="E10" s="1"/>
  <c r="F12"/>
  <c r="G12"/>
  <c r="F13"/>
  <c r="G13"/>
  <c r="F14"/>
  <c r="G14"/>
  <c r="F15"/>
  <c r="G15"/>
  <c r="C16"/>
  <c r="E16"/>
  <c r="G16"/>
  <c r="C17"/>
  <c r="D17"/>
  <c r="D16" s="1"/>
  <c r="E17"/>
  <c r="F17"/>
  <c r="G17"/>
  <c r="F18"/>
  <c r="G18"/>
  <c r="F19"/>
  <c r="G19"/>
  <c r="F20"/>
  <c r="G20"/>
  <c r="D23"/>
  <c r="E23"/>
  <c r="F23"/>
  <c r="C24"/>
  <c r="C23" s="1"/>
  <c r="F24"/>
  <c r="G24"/>
  <c r="C25"/>
  <c r="F25"/>
  <c r="G25"/>
  <c r="C26"/>
  <c r="D26"/>
  <c r="E26"/>
  <c r="G26"/>
  <c r="F27"/>
  <c r="G27"/>
  <c r="C28"/>
  <c r="D28"/>
  <c r="E28"/>
  <c r="F28"/>
  <c r="G28"/>
  <c r="F29"/>
  <c r="G29"/>
  <c r="C30"/>
  <c r="D30"/>
  <c r="E30"/>
  <c r="G30"/>
  <c r="F31"/>
  <c r="G31"/>
  <c r="C33"/>
  <c r="D33"/>
  <c r="F33" s="1"/>
  <c r="E33"/>
  <c r="G33"/>
  <c r="F34"/>
  <c r="G34"/>
  <c r="C36"/>
  <c r="C35" s="1"/>
  <c r="D36"/>
  <c r="E36"/>
  <c r="E35" s="1"/>
  <c r="F36"/>
  <c r="G36"/>
  <c r="F37"/>
  <c r="G37"/>
  <c r="C38"/>
  <c r="D38"/>
  <c r="E38"/>
  <c r="F38" s="1"/>
  <c r="G38"/>
  <c r="F39"/>
  <c r="G39"/>
  <c r="C41"/>
  <c r="D41"/>
  <c r="E41"/>
  <c r="G41"/>
  <c r="F42"/>
  <c r="G42"/>
  <c r="F44"/>
  <c r="G44"/>
  <c r="C45"/>
  <c r="C43" s="1"/>
  <c r="E45"/>
  <c r="E43" s="1"/>
  <c r="G45"/>
  <c r="F46"/>
  <c r="G46"/>
  <c r="C48"/>
  <c r="D48"/>
  <c r="E48"/>
  <c r="G48"/>
  <c r="G49"/>
  <c r="C51"/>
  <c r="C50" s="1"/>
  <c r="D51"/>
  <c r="E51"/>
  <c r="E50" s="1"/>
  <c r="G51"/>
  <c r="F52"/>
  <c r="G52"/>
  <c r="C53"/>
  <c r="D53"/>
  <c r="E53"/>
  <c r="F53"/>
  <c r="G53"/>
  <c r="F54"/>
  <c r="G54"/>
  <c r="C56"/>
  <c r="C55" s="1"/>
  <c r="D56"/>
  <c r="D55" s="1"/>
  <c r="E56"/>
  <c r="E55" s="1"/>
  <c r="G56"/>
  <c r="G57"/>
  <c r="E59"/>
  <c r="E58" s="1"/>
  <c r="C60"/>
  <c r="G60"/>
  <c r="E62"/>
  <c r="E61" s="1"/>
  <c r="C63"/>
  <c r="C62" s="1"/>
  <c r="F63"/>
  <c r="G63"/>
  <c r="C64"/>
  <c r="C65"/>
  <c r="F65"/>
  <c r="G65"/>
  <c r="C66"/>
  <c r="F66"/>
  <c r="G66"/>
  <c r="C71"/>
  <c r="C70" s="1"/>
  <c r="D71"/>
  <c r="D70" s="1"/>
  <c r="E71"/>
  <c r="E70" s="1"/>
  <c r="F71"/>
  <c r="G71"/>
  <c r="F72"/>
  <c r="G72"/>
  <c r="C74"/>
  <c r="C73" s="1"/>
  <c r="E74"/>
  <c r="E73" s="1"/>
  <c r="F74"/>
  <c r="G74"/>
  <c r="F75"/>
  <c r="G75"/>
  <c r="D78"/>
  <c r="D77" s="1"/>
  <c r="E78"/>
  <c r="E77" s="1"/>
  <c r="C79"/>
  <c r="C78" s="1"/>
  <c r="F79"/>
  <c r="G79"/>
  <c r="D81"/>
  <c r="E81"/>
  <c r="E80" s="1"/>
  <c r="F81"/>
  <c r="C82"/>
  <c r="C81" s="1"/>
  <c r="F82"/>
  <c r="G82"/>
  <c r="D83"/>
  <c r="E83"/>
  <c r="F83"/>
  <c r="C84"/>
  <c r="C83" s="1"/>
  <c r="G83" s="1"/>
  <c r="F84"/>
  <c r="G84"/>
  <c r="C86"/>
  <c r="C85" s="1"/>
  <c r="D86"/>
  <c r="D85" s="1"/>
  <c r="E86"/>
  <c r="E85" s="1"/>
  <c r="C89"/>
  <c r="D89"/>
  <c r="E89"/>
  <c r="G89"/>
  <c r="F90"/>
  <c r="G90"/>
  <c r="F92"/>
  <c r="G92"/>
  <c r="E93"/>
  <c r="C96"/>
  <c r="C95" s="1"/>
  <c r="D96"/>
  <c r="D95" s="1"/>
  <c r="E96"/>
  <c r="E95" s="1"/>
  <c r="C98"/>
  <c r="E98"/>
  <c r="F98" s="1"/>
  <c r="G98"/>
  <c r="F99"/>
  <c r="G99"/>
  <c r="F100"/>
  <c r="G100"/>
  <c r="F101"/>
  <c r="G101"/>
  <c r="F102"/>
  <c r="G102"/>
  <c r="C103"/>
  <c r="D103"/>
  <c r="E103"/>
  <c r="G103"/>
  <c r="F105"/>
  <c r="G105"/>
  <c r="C106"/>
  <c r="D106"/>
  <c r="E106"/>
  <c r="C108"/>
  <c r="E108"/>
  <c r="F108" s="1"/>
  <c r="G108"/>
  <c r="F109"/>
  <c r="G109"/>
  <c r="F110"/>
  <c r="G110"/>
  <c r="C111"/>
  <c r="D111"/>
  <c r="E111"/>
  <c r="F111"/>
  <c r="G111"/>
  <c r="F112"/>
  <c r="G112"/>
  <c r="C114"/>
  <c r="C113" s="1"/>
  <c r="D114"/>
  <c r="D113" s="1"/>
  <c r="E114"/>
  <c r="E113" s="1"/>
  <c r="D119"/>
  <c r="C120"/>
  <c r="C119" s="1"/>
  <c r="C118" s="1"/>
  <c r="E120"/>
  <c r="E119" s="1"/>
  <c r="G120"/>
  <c r="C121"/>
  <c r="D121"/>
  <c r="E121"/>
  <c r="G121"/>
  <c r="F122"/>
  <c r="G122"/>
  <c r="C123"/>
  <c r="D123"/>
  <c r="E123"/>
  <c r="C126"/>
  <c r="D126"/>
  <c r="E126"/>
  <c r="G126"/>
  <c r="G127"/>
  <c r="D128"/>
  <c r="E128"/>
  <c r="C129"/>
  <c r="C128" s="1"/>
  <c r="G128" s="1"/>
  <c r="G129"/>
  <c r="D130"/>
  <c r="E130"/>
  <c r="E125" s="1"/>
  <c r="C131"/>
  <c r="C130" s="1"/>
  <c r="G131"/>
  <c r="C132"/>
  <c r="D132"/>
  <c r="E132"/>
  <c r="G132"/>
  <c r="G133"/>
  <c r="E134"/>
  <c r="C135"/>
  <c r="C134" s="1"/>
  <c r="G134" s="1"/>
  <c r="F135"/>
  <c r="G135"/>
  <c r="D137"/>
  <c r="C138"/>
  <c r="C137" s="1"/>
  <c r="E138"/>
  <c r="F138" s="1"/>
  <c r="G138"/>
  <c r="C139"/>
  <c r="D139"/>
  <c r="E140"/>
  <c r="E139" s="1"/>
  <c r="G140"/>
  <c r="C141"/>
  <c r="D141"/>
  <c r="E141"/>
  <c r="D143"/>
  <c r="E143"/>
  <c r="C144"/>
  <c r="C143" s="1"/>
  <c r="G143" s="1"/>
  <c r="F144"/>
  <c r="G144"/>
  <c r="C145"/>
  <c r="D145"/>
  <c r="E145"/>
  <c r="D147"/>
  <c r="E147"/>
  <c r="C148"/>
  <c r="C147" s="1"/>
  <c r="C149"/>
  <c r="D149"/>
  <c r="E149"/>
  <c r="G149"/>
  <c r="G150"/>
  <c r="D151"/>
  <c r="C152"/>
  <c r="C151" s="1"/>
  <c r="E152"/>
  <c r="E151" s="1"/>
  <c r="F152"/>
  <c r="G152"/>
  <c r="C154"/>
  <c r="D154"/>
  <c r="E154"/>
  <c r="D156"/>
  <c r="D153" s="1"/>
  <c r="C157"/>
  <c r="C156" s="1"/>
  <c r="C153" s="1"/>
  <c r="E157"/>
  <c r="E156" s="1"/>
  <c r="F157"/>
  <c r="G157"/>
  <c r="D158"/>
  <c r="E158"/>
  <c r="D159"/>
  <c r="E159"/>
  <c r="G160"/>
  <c r="C161"/>
  <c r="C159" s="1"/>
  <c r="G159" s="1"/>
  <c r="G161"/>
  <c r="C162"/>
  <c r="D162"/>
  <c r="E163"/>
  <c r="E162" s="1"/>
  <c r="E165"/>
  <c r="F59" l="1"/>
  <c r="F121"/>
  <c r="D118"/>
  <c r="F103"/>
  <c r="D88"/>
  <c r="D69"/>
  <c r="D35"/>
  <c r="F11"/>
  <c r="F143"/>
  <c r="D136"/>
  <c r="F134"/>
  <c r="D125"/>
  <c r="F125" s="1"/>
  <c r="D80"/>
  <c r="F80" s="1"/>
  <c r="D50"/>
  <c r="D47" s="1"/>
  <c r="D32"/>
  <c r="F30"/>
  <c r="F26"/>
  <c r="D22"/>
  <c r="F16"/>
  <c r="G139"/>
  <c r="F139"/>
  <c r="E76"/>
  <c r="F77"/>
  <c r="F61"/>
  <c r="C58"/>
  <c r="G59"/>
  <c r="G58"/>
  <c r="F58"/>
  <c r="G55"/>
  <c r="F151"/>
  <c r="G151"/>
  <c r="C125"/>
  <c r="G125" s="1"/>
  <c r="G130"/>
  <c r="C80"/>
  <c r="G81"/>
  <c r="G80"/>
  <c r="G78"/>
  <c r="C77"/>
  <c r="G70"/>
  <c r="E69"/>
  <c r="F70"/>
  <c r="G62"/>
  <c r="C61"/>
  <c r="G61" s="1"/>
  <c r="F50"/>
  <c r="E47"/>
  <c r="G50"/>
  <c r="F43"/>
  <c r="G43"/>
  <c r="G10"/>
  <c r="F10"/>
  <c r="E88"/>
  <c r="C88"/>
  <c r="C136"/>
  <c r="C117" s="1"/>
  <c r="C116" s="1"/>
  <c r="C69"/>
  <c r="C47"/>
  <c r="E40"/>
  <c r="C40"/>
  <c r="E32"/>
  <c r="C32"/>
  <c r="E153"/>
  <c r="G156"/>
  <c r="F156"/>
  <c r="G119"/>
  <c r="E118"/>
  <c r="F119"/>
  <c r="G73"/>
  <c r="F73"/>
  <c r="G35"/>
  <c r="F35"/>
  <c r="G23"/>
  <c r="C22"/>
  <c r="D40"/>
  <c r="C158"/>
  <c r="E137"/>
  <c r="F89"/>
  <c r="F78"/>
  <c r="F62"/>
  <c r="F51"/>
  <c r="F45"/>
  <c r="F41"/>
  <c r="E22"/>
  <c r="F140"/>
  <c r="G11"/>
  <c r="D76" l="1"/>
  <c r="D117"/>
  <c r="D116" s="1"/>
  <c r="D9"/>
  <c r="F22"/>
  <c r="G22"/>
  <c r="G32"/>
  <c r="F32"/>
  <c r="F118"/>
  <c r="G118"/>
  <c r="G153"/>
  <c r="F153"/>
  <c r="F69"/>
  <c r="G69"/>
  <c r="G76"/>
  <c r="F76"/>
  <c r="E9"/>
  <c r="C76"/>
  <c r="C9" s="1"/>
  <c r="C167" s="1"/>
  <c r="G77"/>
  <c r="E136"/>
  <c r="F137"/>
  <c r="G137"/>
  <c r="F40"/>
  <c r="G40"/>
  <c r="F88"/>
  <c r="G88"/>
  <c r="F47"/>
  <c r="G47"/>
  <c r="D167" l="1"/>
  <c r="G136"/>
  <c r="F136"/>
  <c r="E117"/>
  <c r="F9"/>
  <c r="G9"/>
  <c r="G117" l="1"/>
  <c r="E116"/>
  <c r="F117"/>
  <c r="F116" l="1"/>
  <c r="G116"/>
  <c r="E167"/>
  <c r="F167" l="1"/>
  <c r="G167"/>
</calcChain>
</file>

<file path=xl/sharedStrings.xml><?xml version="1.0" encoding="utf-8"?>
<sst xmlns="http://schemas.openxmlformats.org/spreadsheetml/2006/main" count="327" uniqueCount="324">
  <si>
    <t>ИТОГО ДОХОДОВ</t>
  </si>
  <si>
    <t xml:space="preserve">000 2 19 60010 04 0000 151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</si>
  <si>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</si>
  <si>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</si>
  <si>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</si>
  <si>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000 2 18 04010 04 0000 180</t>
  </si>
  <si>
    <t xml:space="preserve"> - доходы бюджетов городских округов от возврата бюджетными учреждениями остатков субсидий прошлых лет</t>
  </si>
  <si>
    <t>000 2 18 04000 04 0000 180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</si>
  <si>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</si>
  <si>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</si>
  <si>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</si>
  <si>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000 2 07 04050 04 0000 180</t>
  </si>
  <si>
    <t xml:space="preserve"> -прочие безвозмездные поступления в бюджеты городских округов</t>
  </si>
  <si>
    <t>000 2 07 04010 04 0000 180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</si>
  <si>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</si>
  <si>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000 2 07 04000 04 0000 180</t>
  </si>
  <si>
    <t>Прочие безвозмездные поступления в бюджеты городских округов</t>
  </si>
  <si>
    <t>000 2 07 00000 00 0000 180</t>
  </si>
  <si>
    <t>ПРОЧИЕ БЕЗВОЗМЕЗДНЫЕ ПОСТУПЛЕНИЯ</t>
  </si>
  <si>
    <t>000 2 02 49999 04 0000 151</t>
  </si>
  <si>
    <t xml:space="preserve"> - прочие межбюджетные трансферты, передаваемые бюджетам городских округов</t>
  </si>
  <si>
    <t>000 2 02 49999 00 0000 151</t>
  </si>
  <si>
    <t>Прочие межбюджетные трансферты, передаваемые бюджетам</t>
  </si>
  <si>
    <t>000 2 02 45144 04 0000 151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</si>
  <si>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</si>
  <si>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000 2 02 45144 00 0000 151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</si>
  <si>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</si>
  <si>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000 2 02 40000 00 0000 151</t>
  </si>
  <si>
    <t>ИНЫЕ МЕЖБЮДЖЕТНЫЕ ТРАНСФЕРТЫ</t>
  </si>
  <si>
    <t>000 2 02 35930 04 0000 151</t>
  </si>
  <si>
    <t xml:space="preserve"> - субвенции бюджетам городских округов на государственную регистрацию актов гражданского  состояния</t>
  </si>
  <si>
    <t>000 2 02 35930 00 0000 151</t>
  </si>
  <si>
    <t>Субвенции бюджетам на государственную регистрацию актов гражданского состояния</t>
  </si>
  <si>
    <t>000 2 02 35135 04 0000 151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</si>
  <si>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</si>
  <si>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</si>
  <si>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</si>
  <si>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</si>
  <si>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</si>
  <si>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</si>
  <si>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</si>
  <si>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</si>
  <si>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</si>
  <si>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</si>
  <si>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</si>
  <si>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000 2 02 35082 04 0000 151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</si>
  <si>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</si>
  <si>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</si>
  <si>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</si>
  <si>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000 2 02 35043 04 0000 151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</si>
  <si>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</si>
  <si>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000 2 02 35043 00 0000 151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</si>
  <si>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</si>
  <si>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>000 2 02 30029 04 0000 151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</si>
  <si>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</si>
  <si>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</si>
  <si>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</si>
  <si>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000 2 02 30024 04 0000 151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</si>
  <si>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</si>
  <si>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</si>
  <si>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</si>
  <si>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000 2 02 30000 00 0000 151</t>
  </si>
  <si>
    <t xml:space="preserve">СУБВЕНЦИИ БЮДЖЕТАМ БЮДЖЕТНОЙ СИСТЕМЫ РОССИЙСКОЙ ФЕДЕРАЦИИ           </t>
  </si>
  <si>
    <t>000 2 02 29999 04 0000 151</t>
  </si>
  <si>
    <t xml:space="preserve"> - прочие субсидии бюджетам городских округов</t>
  </si>
  <si>
    <t>000 2 02 29999 00 0000 151</t>
  </si>
  <si>
    <t>Прочие субсидии</t>
  </si>
  <si>
    <t>000 2 02 25519 04 0000151</t>
  </si>
  <si>
    <t>000 2 02 25519 00 0000151</t>
  </si>
  <si>
    <t>Субсидия бюджетам на поддержку отрасли культуры</t>
  </si>
  <si>
    <t>000 2 02 20077 04 0000 151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</si>
  <si>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</si>
  <si>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</si>
  <si>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</si>
  <si>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000 2 02 20051 04 0000 151</t>
  </si>
  <si>
    <t xml:space="preserve"> - субсидии бюджетам городских округов на реализацию федеральных целевых программ</t>
  </si>
  <si>
    <t>000 2 02 20051 00 0000 151</t>
  </si>
  <si>
    <t>Субсидии бюджетам на реализацию федеральных целевых программ</t>
  </si>
  <si>
    <t>000 2 02 20041 04 0000 151</t>
  </si>
  <si>
    <t xml:space="preserve"> -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</si>
  <si>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</si>
  <si>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</si>
  <si>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000 2 02 20000 00 0000 151</t>
  </si>
  <si>
    <t xml:space="preserve">СУБСИДИИ БЮДЖЕТАМ БЮДЖЕТНОЙ СИСТЕМЫ РОССИЙСКОЙ ФЕДЕРАЦИИ (МЕЖБЮДЖЕТНЫЕ СУБСИДИИ)               </t>
  </si>
  <si>
    <t>000 2 02 19999 04 0000 151</t>
  </si>
  <si>
    <t>Прочие дотации бюджетам городских округов</t>
  </si>
  <si>
    <t>000 2 02 19999 00 0000 151</t>
  </si>
  <si>
    <t>Прочие дотации</t>
  </si>
  <si>
    <t>000 2 02 15002 04 0000 151</t>
  </si>
  <si>
    <t xml:space="preserve"> - дотации бюджетам городских округов на поддержку мер по обеспечению сбалансированности бюджетов</t>
  </si>
  <si>
    <t>000 2 02 15002 00 0000 151</t>
  </si>
  <si>
    <t>Дотации бюджетам на поддержку мер по обеспечению сбалансированности бюджетов</t>
  </si>
  <si>
    <t>000 2 02 15001 04 0000 151</t>
  </si>
  <si>
    <t xml:space="preserve"> - дотации бюджетам городских округов на выравнивание бюджетной обеспеченности </t>
  </si>
  <si>
    <t>000 2 02 15001 00 0000 151</t>
  </si>
  <si>
    <t>Дотации на выравнивание бюджетной обеспеченности</t>
  </si>
  <si>
    <t>000 2 02 10000 00 0000 151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</si>
  <si>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</si>
  <si>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</si>
  <si>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</si>
  <si>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</si>
  <si>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</t>
  </si>
  <si>
    <t>000 1 17 05040 04 0000 180</t>
  </si>
  <si>
    <t xml:space="preserve">Прочие неналоговые доходы бюджетов городских округов 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</si>
  <si>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</si>
  <si>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</si>
  <si>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</si>
  <si>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</si>
  <si>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000 1 16 90040 04 0000 140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</si>
  <si>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</si>
  <si>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</si>
  <si>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</si>
  <si>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</si>
  <si>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</si>
  <si>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000 1 16 37030 04 0000 140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</si>
  <si>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</si>
  <si>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</si>
  <si>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</si>
  <si>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000 1 16 33040 04 0000 140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</si>
  <si>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</si>
  <si>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</si>
  <si>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</si>
  <si>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000 1 16 30030 01 0000 140</t>
  </si>
  <si>
    <t xml:space="preserve"> - прочие денежные взыскания (штрафы) за правонарушения в области дорожного движения 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</si>
  <si>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</si>
  <si>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</si>
  <si>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000 1 16 30000 01 0000 140</t>
  </si>
  <si>
    <t>Денежные взыскания (штрафы) за правонарушения в области дорожного движения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</si>
  <si>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</si>
  <si>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</si>
  <si>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000 1 16 25060 01 0000 140</t>
  </si>
  <si>
    <t xml:space="preserve"> - денежные взыскания (штрафы) за нарушение земельного законодательства</t>
  </si>
  <si>
    <t>000 1 16 25050 01 0000 140</t>
  </si>
  <si>
    <t xml:space="preserve"> - денежные взыскания (штрафы) за нарушение законодательства в области охраны окружающей среды</t>
  </si>
  <si>
    <t>000 1 16 25030 01 0000 140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</si>
  <si>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</si>
  <si>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</si>
  <si>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</si>
  <si>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000 1 16 23042 04 0000 140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</si>
  <si>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</si>
  <si>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</si>
  <si>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</si>
  <si>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000 1 16 23000 00 0000 140
</t>
  </si>
  <si>
    <t xml:space="preserve">Доходы от возмещения ущерба при возникновении страховых случаев
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</si>
  <si>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</si>
  <si>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 </t>
  </si>
  <si>
    <t>000  1  16  08000  01  0000  140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</si>
  <si>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</si>
  <si>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</si>
  <si>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</si>
  <si>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000 1 16 03030 01 0000 140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</si>
  <si>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</si>
  <si>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000 1 16 03010 01 0000 140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</si>
  <si>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</si>
  <si>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000 1 16 03000 00 0000 140</t>
  </si>
  <si>
    <t>Денежные взыскания (штрафы) за нарушение законодательства о налогах и сборах</t>
  </si>
  <si>
    <t>000 1 16 00000 00 0000 000</t>
  </si>
  <si>
    <t>ШТРАФЫ, САНКЦИИ, ВОЗМЕЩЕНИЕ УЩЕРБА</t>
  </si>
  <si>
    <t>000 1 14 06312 04 0000 430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</si>
  <si>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</si>
  <si>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</si>
  <si>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</si>
  <si>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</si>
  <si>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000 1 14 06024 04 0000 430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</si>
  <si>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</si>
  <si>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</si>
  <si>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</si>
  <si>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000 1 14 06012 04 0000 430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</si>
  <si>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</si>
  <si>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</si>
  <si>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</si>
  <si>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</si>
  <si>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 xml:space="preserve">Доходы от продажи земельных участков , находящихся в государственной и муниципальной собственности </t>
  </si>
  <si>
    <t>000 1 14 02043 04 0000 410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</si>
  <si>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</si>
  <si>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</si>
  <si>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</si>
  <si>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</si>
  <si>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</si>
  <si>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</si>
  <si>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</si>
  <si>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000 1 13 02994 04 0000 130</t>
  </si>
  <si>
    <t xml:space="preserve"> - прочие доходы от  компенсации затрат бюджетов городских округов</t>
  </si>
  <si>
    <t>000 1 13 02990 00 0000 130</t>
  </si>
  <si>
    <t>Прочие доходы от компенсации затрат государства</t>
  </si>
  <si>
    <t>000 1 13 02000 00 0000 130</t>
  </si>
  <si>
    <t>Доходы от компенсации затрат государства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</si>
  <si>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</si>
  <si>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</si>
  <si>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000 1 13 01990 00 0000 130</t>
  </si>
  <si>
    <t>Прочие доходы от оказания платных услуг  (работ)</t>
  </si>
  <si>
    <t>000 1 13 01000 00 0000 130</t>
  </si>
  <si>
    <t>Доходы от оказания платных услуг (работ)</t>
  </si>
  <si>
    <t>000 1 13 00000 00 0000 000</t>
  </si>
  <si>
    <t>ДОХОДЫ ОТ ОКАЗАНИЯ ПЛАТНЫХ УСЛУГ (РАБОТ) И КОМПЕНСАЦИИ ЗАТРАТ  ГОСУДАРСТВА</t>
  </si>
  <si>
    <t>000 1 12 01070 01 0000 120</t>
  </si>
  <si>
    <t xml:space="preserve"> - плата за выбросы загрязняющих веществ, образующихся при сжигании на факельных установках и (или) рассеивании попутного нефтяного газа </t>
  </si>
  <si>
    <t>000 1 12 01050 01 0000 120</t>
  </si>
  <si>
    <t xml:space="preserve"> - плата за иные виды негативного воздействия на окружающую среду</t>
  </si>
  <si>
    <t>000 1 12 01040 01 0000 120</t>
  </si>
  <si>
    <t xml:space="preserve"> - плата за размещение отходов производства и потребления</t>
  </si>
  <si>
    <t>000 1 12 01030 01 0000 120</t>
  </si>
  <si>
    <t xml:space="preserve"> - плата за сбросы загрязняющих веществ в водные объекты</t>
  </si>
  <si>
    <t>000 1 12 01020 01 0000 120</t>
  </si>
  <si>
    <t xml:space="preserve"> - плата за выбросы загрязняющих веществ в атмосферный воздух передвижными объектами</t>
  </si>
  <si>
    <t>000 1 12 01010 01 0000 120</t>
  </si>
  <si>
    <t xml:space="preserve"> -плата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</si>
  <si>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</si>
  <si>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</si>
  <si>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</si>
  <si>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</si>
  <si>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</si>
  <si>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</si>
  <si>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</si>
  <si>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</si>
  <si>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</si>
  <si>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</si>
  <si>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000 1 11 07014 04 0000 120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</si>
  <si>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</si>
  <si>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</si>
  <si>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</si>
  <si>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</si>
  <si>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Платежи от государственных и муниципальных унитарных предприятий</t>
  </si>
  <si>
    <t>000 1 11 05024 04 0000 120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</si>
  <si>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</si>
  <si>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</si>
  <si>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</si>
  <si>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000 1 11 05012 04  0000 120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</si>
  <si>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</si>
  <si>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</si>
  <si>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</si>
  <si>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</si>
  <si>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</si>
  <si>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000 1 11 01040 04 0000 120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</si>
  <si>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</si>
  <si>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</si>
  <si>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</si>
  <si>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</si>
  <si>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</si>
  <si>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   000  1 08 07173 01 0000 110
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</si>
  <si>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</si>
  <si>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</si>
  <si>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</si>
  <si>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000 1 08 07150 01 0000 110</t>
  </si>
  <si>
    <t xml:space="preserve"> Государственная пошлина за выдачу разрешения на установку рекламной конструкции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</si>
  <si>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</si>
  <si>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</si>
  <si>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</si>
  <si>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</si>
  <si>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</si>
  <si>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</si>
  <si>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000 1 08 00000 00 0000 000</t>
  </si>
  <si>
    <t>ГОСУДАРСТВЕННАЯ ПОШЛИНА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</si>
  <si>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</si>
  <si>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</si>
  <si>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</si>
  <si>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</si>
  <si>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</si>
  <si>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</si>
  <si>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000 1 06 06030 00 0000 110</t>
  </si>
  <si>
    <t>Земельный налог с организаций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</si>
  <si>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</si>
  <si>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</si>
  <si>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</si>
  <si>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</si>
  <si>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000 1 06 01000 00 0000 110</t>
  </si>
  <si>
    <t>Налог на имущество физических лиц</t>
  </si>
  <si>
    <t>000 1 06 00000 00 0000 000</t>
  </si>
  <si>
    <t>НАЛОГИ НА ИМУЩЕСТВО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</si>
  <si>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</si>
  <si>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</si>
  <si>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000 1 05 04000 02 0000 110</t>
  </si>
  <si>
    <t>Налог, взимаемый в связи с применением патентной системы налогообложения</t>
  </si>
  <si>
    <t>000 1 05 03010 01 0000 110</t>
  </si>
  <si>
    <t>Единый сельскохозяйственный налог</t>
  </si>
  <si>
    <t>000 1 05 03000 01 0000 110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</si>
  <si>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</si>
  <si>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</si>
  <si>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</si>
  <si>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</si>
  <si>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</si>
  <si>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</si>
  <si>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</si>
  <si>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000 1 05 01000 00 0000 110</t>
  </si>
  <si>
    <t>Налог, взимаемый в связи с применением упрощенной системы налогообложения</t>
  </si>
  <si>
    <t>000 1 05 00000 00 0000 000</t>
  </si>
  <si>
    <t>НАЛОГИ НА СОВОКУПНЫЙ ДОХОД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</si>
  <si>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</si>
  <si>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</si>
  <si>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</si>
  <si>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</si>
  <si>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</si>
  <si>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</si>
  <si>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</si>
  <si>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</si>
  <si>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</si>
  <si>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</si>
  <si>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</si>
  <si>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</si>
  <si>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</si>
  <si>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</si>
  <si>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</si>
  <si>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</si>
  <si>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</si>
  <si>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</si>
  <si>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</si>
  <si>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</si>
  <si>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</si>
  <si>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</si>
  <si>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</si>
  <si>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</si>
  <si>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</si>
  <si>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</si>
  <si>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 xml:space="preserve">% исполнения к уточненному плану на 2017 год </t>
  </si>
  <si>
    <t>% исполнения к уточненному плану за 1 квартал 2017 года</t>
  </si>
  <si>
    <t>Исполнено на 01.04.2017</t>
  </si>
  <si>
    <t>Уточненный план на 1 квартал 2017 года</t>
  </si>
  <si>
    <t>Уточненный план на 2017 год</t>
  </si>
  <si>
    <t>Код бюджетной классификации</t>
  </si>
  <si>
    <t>Наименование показателя</t>
  </si>
  <si>
    <t>тыс.руб.</t>
  </si>
  <si>
    <t>Исполнение по доходам бюджета городского округа город Урай за 1 квартал 2017 года</t>
  </si>
  <si>
    <t xml:space="preserve"> - субсидия бюджетам  городских округов на поддержку отрасли культуры</t>
  </si>
  <si>
    <t>Таблица 1 к пояснительной записке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</si>
</sst>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3" borderId="6">
      <alignment horizontal="left" vertical="top" wrapText="1"/>
    </xf>
  </cellStyleXfs>
  <cellXfs count="81">
    <xf numFmtId="0" fontId="0" fillId="0" borderId="0" xfId="0"/>
    <xf numFmtId="0" fontId="0" fillId="0" borderId="0" xfId="0" applyFill="1"/>
    <xf numFmtId="164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0" fontId="3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164" fontId="6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8" fillId="0" borderId="0" xfId="0" applyFont="1" applyFill="1"/>
    <xf numFmtId="49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6" xfId="2" applyFont="1" applyFill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6" xfId="2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/>
    <xf numFmtId="16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4" fontId="4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4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Элементы осе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>
      <selection activeCell="K7" sqref="K7"/>
    </sheetView>
  </sheetViews>
  <sheetFormatPr defaultRowHeight="15"/>
  <cols>
    <col min="1" max="1" width="59.85546875" style="4" customWidth="1"/>
    <col min="2" max="2" width="26.140625" style="4" customWidth="1"/>
    <col min="3" max="3" width="13.140625" style="3" customWidth="1"/>
    <col min="4" max="5" width="13.140625" style="2" customWidth="1"/>
    <col min="6" max="6" width="12.5703125" style="1" customWidth="1"/>
    <col min="7" max="7" width="14.7109375" style="1" customWidth="1"/>
    <col min="8" max="16384" width="9.140625" style="1"/>
  </cols>
  <sheetData>
    <row r="1" spans="1:8">
      <c r="A1" s="70"/>
      <c r="E1" s="79" t="s">
        <v>323</v>
      </c>
      <c r="F1" s="79"/>
      <c r="G1" s="79"/>
    </row>
    <row r="2" spans="1:8">
      <c r="E2" s="79"/>
      <c r="F2" s="79"/>
      <c r="G2" s="79"/>
    </row>
    <row r="3" spans="1:8">
      <c r="E3" s="79"/>
      <c r="F3" s="79"/>
      <c r="G3" s="79"/>
    </row>
    <row r="4" spans="1:8">
      <c r="B4" s="69"/>
      <c r="C4" s="68"/>
    </row>
    <row r="5" spans="1:8" s="67" customFormat="1" ht="15.75">
      <c r="A5" s="80" t="s">
        <v>321</v>
      </c>
      <c r="B5" s="80"/>
      <c r="C5" s="80"/>
      <c r="D5" s="80"/>
      <c r="E5" s="80"/>
      <c r="F5" s="80"/>
      <c r="G5" s="80"/>
    </row>
    <row r="6" spans="1:8">
      <c r="A6" s="66"/>
      <c r="B6" s="66"/>
      <c r="G6" s="65" t="s">
        <v>320</v>
      </c>
    </row>
    <row r="7" spans="1:8" ht="76.5">
      <c r="A7" s="10" t="s">
        <v>319</v>
      </c>
      <c r="B7" s="10" t="s">
        <v>318</v>
      </c>
      <c r="C7" s="64" t="s">
        <v>317</v>
      </c>
      <c r="D7" s="64" t="s">
        <v>316</v>
      </c>
      <c r="E7" s="63" t="s">
        <v>315</v>
      </c>
      <c r="F7" s="63" t="s">
        <v>314</v>
      </c>
      <c r="G7" s="10" t="s">
        <v>313</v>
      </c>
    </row>
    <row r="8" spans="1:8" s="60" customFormat="1" ht="12">
      <c r="A8" s="62">
        <v>1</v>
      </c>
      <c r="B8" s="62">
        <v>2</v>
      </c>
      <c r="C8" s="61">
        <v>3</v>
      </c>
      <c r="D8" s="62">
        <v>4</v>
      </c>
      <c r="E8" s="61">
        <v>5</v>
      </c>
      <c r="F8" s="62">
        <v>6</v>
      </c>
      <c r="G8" s="61">
        <v>7</v>
      </c>
    </row>
    <row r="9" spans="1:8">
      <c r="A9" s="8" t="s">
        <v>312</v>
      </c>
      <c r="B9" s="7" t="s">
        <v>311</v>
      </c>
      <c r="C9" s="6">
        <f>C10+C22+C32+C40+C47+C61+C69+C76+C88+C113+C16</f>
        <v>708491.89999999991</v>
      </c>
      <c r="D9" s="6">
        <f>D10+D22+D32+D40+D47+D61+D69+D76+D88+D113+D16</f>
        <v>173746.00000000006</v>
      </c>
      <c r="E9" s="6">
        <f>E10+E22+E32+E40+E47+E61+E69+E76+E88+E113+E16</f>
        <v>175755.8</v>
      </c>
      <c r="F9" s="9">
        <f t="shared" ref="F9:F40" si="0">E9/D9*100</f>
        <v>101.15674605458538</v>
      </c>
      <c r="G9" s="9">
        <f t="shared" ref="G9:G40" si="1">E9/C9*100</f>
        <v>24.80703025680322</v>
      </c>
      <c r="H9" s="72"/>
    </row>
    <row r="10" spans="1:8">
      <c r="A10" s="20" t="s">
        <v>310</v>
      </c>
      <c r="B10" s="19" t="s">
        <v>309</v>
      </c>
      <c r="C10" s="9">
        <f>C11</f>
        <v>419017.99999999994</v>
      </c>
      <c r="D10" s="9">
        <f>D11</f>
        <v>103882.99999999999</v>
      </c>
      <c r="E10" s="9">
        <f>E11</f>
        <v>104380.5</v>
      </c>
      <c r="F10" s="9">
        <f t="shared" si="0"/>
        <v>100.47890415178615</v>
      </c>
      <c r="G10" s="9">
        <f t="shared" si="1"/>
        <v>24.910743691201816</v>
      </c>
    </row>
    <row r="11" spans="1:8" ht="23.25" customHeight="1">
      <c r="A11" s="18" t="s">
        <v>308</v>
      </c>
      <c r="B11" s="17" t="s">
        <v>307</v>
      </c>
      <c r="C11" s="5">
        <f>SUM(C12:C15)</f>
        <v>419017.99999999994</v>
      </c>
      <c r="D11" s="5">
        <f>SUM(D12:D15)</f>
        <v>103882.99999999999</v>
      </c>
      <c r="E11" s="5">
        <f>SUM(E12:E15)</f>
        <v>104380.5</v>
      </c>
      <c r="F11" s="5">
        <f t="shared" si="0"/>
        <v>100.47890415178615</v>
      </c>
      <c r="G11" s="5">
        <f t="shared" si="1"/>
        <v>24.910743691201816</v>
      </c>
    </row>
    <row r="12" spans="1:8" ht="57.75" customHeight="1">
      <c r="A12" s="18" t="s">
        <v>306</v>
      </c>
      <c r="B12" s="17" t="s">
        <v>305</v>
      </c>
      <c r="C12" s="5">
        <v>409799.6</v>
      </c>
      <c r="D12" s="5">
        <v>102253.9</v>
      </c>
      <c r="E12" s="5">
        <v>102328.9</v>
      </c>
      <c r="F12" s="5">
        <f t="shared" si="0"/>
        <v>100.07334683567082</v>
      </c>
      <c r="G12" s="5">
        <f t="shared" si="1"/>
        <v>24.970473372838821</v>
      </c>
    </row>
    <row r="13" spans="1:8" ht="96.75" customHeight="1">
      <c r="A13" s="18" t="s">
        <v>304</v>
      </c>
      <c r="B13" s="17" t="s">
        <v>303</v>
      </c>
      <c r="C13" s="5">
        <v>4190.2</v>
      </c>
      <c r="D13" s="5">
        <v>754.2</v>
      </c>
      <c r="E13" s="5">
        <v>1731.5</v>
      </c>
      <c r="F13" s="5">
        <f t="shared" si="0"/>
        <v>229.5810129939008</v>
      </c>
      <c r="G13" s="5">
        <f t="shared" si="1"/>
        <v>41.322609899288821</v>
      </c>
    </row>
    <row r="14" spans="1:8" s="12" customFormat="1" ht="44.25" customHeight="1">
      <c r="A14" s="18" t="s">
        <v>302</v>
      </c>
      <c r="B14" s="59" t="s">
        <v>301</v>
      </c>
      <c r="C14" s="5">
        <v>2514.1</v>
      </c>
      <c r="D14" s="5">
        <v>527.9</v>
      </c>
      <c r="E14" s="5">
        <v>50.5</v>
      </c>
      <c r="F14" s="5">
        <f t="shared" si="0"/>
        <v>9.5662057207804523</v>
      </c>
      <c r="G14" s="5">
        <f t="shared" si="1"/>
        <v>2.0086710950240643</v>
      </c>
    </row>
    <row r="15" spans="1:8" s="12" customFormat="1" ht="68.25" customHeight="1">
      <c r="A15" s="18" t="s">
        <v>300</v>
      </c>
      <c r="B15" s="17" t="s">
        <v>299</v>
      </c>
      <c r="C15" s="5">
        <v>2514.1</v>
      </c>
      <c r="D15" s="5">
        <v>347</v>
      </c>
      <c r="E15" s="5">
        <v>269.60000000000002</v>
      </c>
      <c r="F15" s="5">
        <f t="shared" si="0"/>
        <v>77.694524495677243</v>
      </c>
      <c r="G15" s="5">
        <f t="shared" si="1"/>
        <v>10.723519350861146</v>
      </c>
    </row>
    <row r="16" spans="1:8" s="12" customFormat="1" ht="34.5" customHeight="1">
      <c r="A16" s="20" t="s">
        <v>298</v>
      </c>
      <c r="B16" s="19" t="s">
        <v>297</v>
      </c>
      <c r="C16" s="9">
        <f>C17</f>
        <v>13551</v>
      </c>
      <c r="D16" s="9">
        <f>D17</f>
        <v>2487.6999999999998</v>
      </c>
      <c r="E16" s="9">
        <f>E17</f>
        <v>2553.3000000000002</v>
      </c>
      <c r="F16" s="9">
        <f t="shared" si="0"/>
        <v>102.6369739116453</v>
      </c>
      <c r="G16" s="9">
        <f t="shared" si="1"/>
        <v>18.842151870710648</v>
      </c>
    </row>
    <row r="17" spans="1:7" s="12" customFormat="1" ht="34.5" customHeight="1">
      <c r="A17" s="21" t="s">
        <v>296</v>
      </c>
      <c r="B17" s="17" t="s">
        <v>295</v>
      </c>
      <c r="C17" s="5">
        <f>C18+C19+C20+C21</f>
        <v>13551</v>
      </c>
      <c r="D17" s="5">
        <f>D18+D19+D20+D21</f>
        <v>2487.6999999999998</v>
      </c>
      <c r="E17" s="5">
        <f>E18+E19+E20+E21</f>
        <v>2553.3000000000002</v>
      </c>
      <c r="F17" s="5">
        <f t="shared" si="0"/>
        <v>102.6369739116453</v>
      </c>
      <c r="G17" s="5">
        <f t="shared" si="1"/>
        <v>18.842151870710648</v>
      </c>
    </row>
    <row r="18" spans="1:7" s="12" customFormat="1" ht="62.25" customHeight="1">
      <c r="A18" s="21" t="s">
        <v>294</v>
      </c>
      <c r="B18" s="17" t="s">
        <v>293</v>
      </c>
      <c r="C18" s="5">
        <v>4404.1000000000004</v>
      </c>
      <c r="D18" s="5">
        <v>1101</v>
      </c>
      <c r="E18" s="5">
        <v>949.6</v>
      </c>
      <c r="F18" s="5">
        <f t="shared" si="0"/>
        <v>86.248864668483193</v>
      </c>
      <c r="G18" s="5">
        <f t="shared" si="1"/>
        <v>21.561726572966098</v>
      </c>
    </row>
    <row r="19" spans="1:7" s="12" customFormat="1" ht="69" customHeight="1">
      <c r="A19" s="21" t="s">
        <v>292</v>
      </c>
      <c r="B19" s="17" t="s">
        <v>291</v>
      </c>
      <c r="C19" s="5">
        <v>67.7</v>
      </c>
      <c r="D19" s="5">
        <v>16.899999999999999</v>
      </c>
      <c r="E19" s="5">
        <v>9.5</v>
      </c>
      <c r="F19" s="5">
        <f t="shared" si="0"/>
        <v>56.213017751479299</v>
      </c>
      <c r="G19" s="5">
        <f t="shared" si="1"/>
        <v>14.032496307237812</v>
      </c>
    </row>
    <row r="20" spans="1:7" s="12" customFormat="1" ht="56.25" customHeight="1">
      <c r="A20" s="21" t="s">
        <v>290</v>
      </c>
      <c r="B20" s="17" t="s">
        <v>289</v>
      </c>
      <c r="C20" s="5">
        <v>9079.2000000000007</v>
      </c>
      <c r="D20" s="5">
        <v>1369.8</v>
      </c>
      <c r="E20" s="5">
        <v>1768.4</v>
      </c>
      <c r="F20" s="5">
        <f t="shared" si="0"/>
        <v>129.09913856037377</v>
      </c>
      <c r="G20" s="5">
        <f t="shared" si="1"/>
        <v>19.477487003260201</v>
      </c>
    </row>
    <row r="21" spans="1:7" s="12" customFormat="1" ht="56.25" customHeight="1">
      <c r="A21" s="21" t="s">
        <v>288</v>
      </c>
      <c r="B21" s="17" t="s">
        <v>287</v>
      </c>
      <c r="C21" s="5">
        <v>0</v>
      </c>
      <c r="D21" s="5">
        <v>0</v>
      </c>
      <c r="E21" s="5">
        <v>-174.2</v>
      </c>
      <c r="F21" s="5">
        <v>0</v>
      </c>
      <c r="G21" s="5">
        <v>0</v>
      </c>
    </row>
    <row r="22" spans="1:7">
      <c r="A22" s="20" t="s">
        <v>286</v>
      </c>
      <c r="B22" s="19" t="s">
        <v>285</v>
      </c>
      <c r="C22" s="9">
        <f>C23+C26+C28+C30</f>
        <v>115301.5</v>
      </c>
      <c r="D22" s="9">
        <f>D23+D26+D28+D30</f>
        <v>28434.400000000001</v>
      </c>
      <c r="E22" s="9">
        <f>E23+E26+E28+E30</f>
        <v>26728.100000000002</v>
      </c>
      <c r="F22" s="9">
        <f t="shared" si="0"/>
        <v>93.9991700194131</v>
      </c>
      <c r="G22" s="9">
        <f t="shared" si="1"/>
        <v>23.181051417370981</v>
      </c>
    </row>
    <row r="23" spans="1:7" s="54" customFormat="1" ht="25.5">
      <c r="A23" s="20" t="s">
        <v>284</v>
      </c>
      <c r="B23" s="19" t="s">
        <v>283</v>
      </c>
      <c r="C23" s="9">
        <f>C24+C25</f>
        <v>69200</v>
      </c>
      <c r="D23" s="9">
        <f>D24+D25</f>
        <v>15648</v>
      </c>
      <c r="E23" s="9">
        <f>E24+E25</f>
        <v>15757.9</v>
      </c>
      <c r="F23" s="9">
        <f t="shared" si="0"/>
        <v>100.70232617586912</v>
      </c>
      <c r="G23" s="9">
        <f t="shared" si="1"/>
        <v>22.771531791907513</v>
      </c>
    </row>
    <row r="24" spans="1:7" ht="25.5">
      <c r="A24" s="18" t="s">
        <v>282</v>
      </c>
      <c r="B24" s="17" t="s">
        <v>281</v>
      </c>
      <c r="C24" s="5">
        <f>62280-6920</f>
        <v>55360</v>
      </c>
      <c r="D24" s="5">
        <v>13018.4</v>
      </c>
      <c r="E24" s="5">
        <v>13812.3</v>
      </c>
      <c r="F24" s="5">
        <f t="shared" si="0"/>
        <v>106.09829164874331</v>
      </c>
      <c r="G24" s="5">
        <f t="shared" si="1"/>
        <v>24.949963872832367</v>
      </c>
    </row>
    <row r="25" spans="1:7" ht="51">
      <c r="A25" s="18" t="s">
        <v>280</v>
      </c>
      <c r="B25" s="17" t="s">
        <v>279</v>
      </c>
      <c r="C25" s="5">
        <f>6920+6920</f>
        <v>13840</v>
      </c>
      <c r="D25" s="5">
        <v>2629.6</v>
      </c>
      <c r="E25" s="5">
        <v>1945.6</v>
      </c>
      <c r="F25" s="5">
        <f t="shared" si="0"/>
        <v>73.988439306358373</v>
      </c>
      <c r="G25" s="5">
        <f t="shared" si="1"/>
        <v>14.057803468208091</v>
      </c>
    </row>
    <row r="26" spans="1:7" ht="25.5">
      <c r="A26" s="20" t="s">
        <v>277</v>
      </c>
      <c r="B26" s="19" t="s">
        <v>278</v>
      </c>
      <c r="C26" s="9">
        <f>C27</f>
        <v>41500</v>
      </c>
      <c r="D26" s="9">
        <f>D27</f>
        <v>10375</v>
      </c>
      <c r="E26" s="9">
        <f>E27</f>
        <v>8458</v>
      </c>
      <c r="F26" s="9">
        <f t="shared" si="0"/>
        <v>81.522891566265059</v>
      </c>
      <c r="G26" s="9">
        <f t="shared" si="1"/>
        <v>20.380722891566265</v>
      </c>
    </row>
    <row r="27" spans="1:7">
      <c r="A27" s="18" t="s">
        <v>277</v>
      </c>
      <c r="B27" s="17" t="s">
        <v>276</v>
      </c>
      <c r="C27" s="5">
        <v>41500</v>
      </c>
      <c r="D27" s="5">
        <v>10375</v>
      </c>
      <c r="E27" s="5">
        <v>8458</v>
      </c>
      <c r="F27" s="5">
        <f t="shared" si="0"/>
        <v>81.522891566265059</v>
      </c>
      <c r="G27" s="5">
        <f t="shared" si="1"/>
        <v>20.380722891566265</v>
      </c>
    </row>
    <row r="28" spans="1:7">
      <c r="A28" s="58" t="s">
        <v>274</v>
      </c>
      <c r="B28" s="57" t="s">
        <v>275</v>
      </c>
      <c r="C28" s="9">
        <f>C29</f>
        <v>51.5</v>
      </c>
      <c r="D28" s="9">
        <f>D29</f>
        <v>23</v>
      </c>
      <c r="E28" s="9">
        <f>E29</f>
        <v>23.8</v>
      </c>
      <c r="F28" s="9">
        <f t="shared" si="0"/>
        <v>103.47826086956522</v>
      </c>
      <c r="G28" s="9">
        <f t="shared" si="1"/>
        <v>46.213592233009706</v>
      </c>
    </row>
    <row r="29" spans="1:7" s="54" customFormat="1" ht="12.75">
      <c r="A29" s="56" t="s">
        <v>274</v>
      </c>
      <c r="B29" s="55" t="s">
        <v>273</v>
      </c>
      <c r="C29" s="5">
        <v>51.5</v>
      </c>
      <c r="D29" s="5">
        <v>23</v>
      </c>
      <c r="E29" s="5">
        <v>23.8</v>
      </c>
      <c r="F29" s="5">
        <f t="shared" si="0"/>
        <v>103.47826086956522</v>
      </c>
      <c r="G29" s="5">
        <f t="shared" si="1"/>
        <v>46.213592233009706</v>
      </c>
    </row>
    <row r="30" spans="1:7" s="54" customFormat="1" ht="25.5">
      <c r="A30" s="58" t="s">
        <v>272</v>
      </c>
      <c r="B30" s="57" t="s">
        <v>271</v>
      </c>
      <c r="C30" s="9">
        <f>C31</f>
        <v>4550</v>
      </c>
      <c r="D30" s="9">
        <f>D31</f>
        <v>2388.4</v>
      </c>
      <c r="E30" s="9">
        <f>E31</f>
        <v>2488.4</v>
      </c>
      <c r="F30" s="9">
        <f t="shared" si="0"/>
        <v>104.1869033662703</v>
      </c>
      <c r="G30" s="9">
        <f t="shared" si="1"/>
        <v>54.690109890109895</v>
      </c>
    </row>
    <row r="31" spans="1:7" s="54" customFormat="1" ht="25.5">
      <c r="A31" s="56" t="s">
        <v>270</v>
      </c>
      <c r="B31" s="55" t="s">
        <v>269</v>
      </c>
      <c r="C31" s="5">
        <v>4550</v>
      </c>
      <c r="D31" s="5">
        <v>2388.4</v>
      </c>
      <c r="E31" s="5">
        <v>2488.4</v>
      </c>
      <c r="F31" s="5">
        <f t="shared" si="0"/>
        <v>104.1869033662703</v>
      </c>
      <c r="G31" s="5">
        <f t="shared" si="1"/>
        <v>54.690109890109895</v>
      </c>
    </row>
    <row r="32" spans="1:7">
      <c r="A32" s="20" t="s">
        <v>268</v>
      </c>
      <c r="B32" s="19" t="s">
        <v>267</v>
      </c>
      <c r="C32" s="9">
        <f>C33+C35</f>
        <v>25200</v>
      </c>
      <c r="D32" s="9">
        <f>D33+D35</f>
        <v>3568.1</v>
      </c>
      <c r="E32" s="9">
        <f>E33+E35</f>
        <v>4170.6000000000004</v>
      </c>
      <c r="F32" s="9">
        <f t="shared" si="0"/>
        <v>116.88573750735686</v>
      </c>
      <c r="G32" s="9">
        <f t="shared" si="1"/>
        <v>16.55</v>
      </c>
    </row>
    <row r="33" spans="1:8" s="54" customFormat="1" ht="12.75">
      <c r="A33" s="20" t="s">
        <v>266</v>
      </c>
      <c r="B33" s="19" t="s">
        <v>265</v>
      </c>
      <c r="C33" s="9">
        <f>C34</f>
        <v>7900</v>
      </c>
      <c r="D33" s="9">
        <f>D34</f>
        <v>118.5</v>
      </c>
      <c r="E33" s="9">
        <f>E34</f>
        <v>395.3</v>
      </c>
      <c r="F33" s="9">
        <f t="shared" si="0"/>
        <v>333.58649789029539</v>
      </c>
      <c r="G33" s="9">
        <f t="shared" si="1"/>
        <v>5.0037974683544304</v>
      </c>
    </row>
    <row r="34" spans="1:8" ht="38.25">
      <c r="A34" s="18" t="s">
        <v>264</v>
      </c>
      <c r="B34" s="17" t="s">
        <v>263</v>
      </c>
      <c r="C34" s="5">
        <v>7900</v>
      </c>
      <c r="D34" s="5">
        <v>118.5</v>
      </c>
      <c r="E34" s="5">
        <v>395.3</v>
      </c>
      <c r="F34" s="5">
        <f t="shared" si="0"/>
        <v>333.58649789029539</v>
      </c>
      <c r="G34" s="5">
        <f t="shared" si="1"/>
        <v>5.0037974683544304</v>
      </c>
    </row>
    <row r="35" spans="1:8">
      <c r="A35" s="20" t="s">
        <v>262</v>
      </c>
      <c r="B35" s="19" t="s">
        <v>261</v>
      </c>
      <c r="C35" s="9">
        <f>C36+C38</f>
        <v>17300</v>
      </c>
      <c r="D35" s="9">
        <f>D36+D38</f>
        <v>3449.6</v>
      </c>
      <c r="E35" s="9">
        <f>E36+E38</f>
        <v>3775.3</v>
      </c>
      <c r="F35" s="9">
        <f t="shared" si="0"/>
        <v>109.44167439703153</v>
      </c>
      <c r="G35" s="9">
        <f t="shared" si="1"/>
        <v>21.822543352601155</v>
      </c>
    </row>
    <row r="36" spans="1:8">
      <c r="A36" s="18" t="s">
        <v>260</v>
      </c>
      <c r="B36" s="17" t="s">
        <v>259</v>
      </c>
      <c r="C36" s="5">
        <f>C37</f>
        <v>13321</v>
      </c>
      <c r="D36" s="5">
        <f>D37</f>
        <v>3330.2</v>
      </c>
      <c r="E36" s="5">
        <f>E37</f>
        <v>3548.3</v>
      </c>
      <c r="F36" s="5">
        <f t="shared" si="0"/>
        <v>106.54915620683443</v>
      </c>
      <c r="G36" s="5">
        <f t="shared" si="1"/>
        <v>26.636889122438255</v>
      </c>
    </row>
    <row r="37" spans="1:8" ht="25.5">
      <c r="A37" s="23" t="s">
        <v>258</v>
      </c>
      <c r="B37" s="22" t="s">
        <v>257</v>
      </c>
      <c r="C37" s="13">
        <v>13321</v>
      </c>
      <c r="D37" s="13">
        <v>3330.2</v>
      </c>
      <c r="E37" s="13">
        <v>3548.3</v>
      </c>
      <c r="F37" s="13">
        <f t="shared" si="0"/>
        <v>106.54915620683443</v>
      </c>
      <c r="G37" s="13">
        <f t="shared" si="1"/>
        <v>26.636889122438255</v>
      </c>
    </row>
    <row r="38" spans="1:8">
      <c r="A38" s="18" t="s">
        <v>256</v>
      </c>
      <c r="B38" s="17" t="s">
        <v>255</v>
      </c>
      <c r="C38" s="5">
        <f>SUM(C39)</f>
        <v>3979</v>
      </c>
      <c r="D38" s="5">
        <f>SUM(D39)</f>
        <v>119.4</v>
      </c>
      <c r="E38" s="5">
        <f>SUM(E39)</f>
        <v>227</v>
      </c>
      <c r="F38" s="5">
        <f t="shared" si="0"/>
        <v>190.11725293132326</v>
      </c>
      <c r="G38" s="5">
        <f t="shared" si="1"/>
        <v>5.704950992711737</v>
      </c>
    </row>
    <row r="39" spans="1:8" ht="25.5">
      <c r="A39" s="23" t="s">
        <v>254</v>
      </c>
      <c r="B39" s="22" t="s">
        <v>253</v>
      </c>
      <c r="C39" s="13">
        <v>3979</v>
      </c>
      <c r="D39" s="13">
        <v>119.4</v>
      </c>
      <c r="E39" s="13">
        <v>227</v>
      </c>
      <c r="F39" s="13">
        <f t="shared" si="0"/>
        <v>190.11725293132326</v>
      </c>
      <c r="G39" s="13">
        <f t="shared" si="1"/>
        <v>5.704950992711737</v>
      </c>
    </row>
    <row r="40" spans="1:8" ht="20.25" customHeight="1">
      <c r="A40" s="20" t="s">
        <v>252</v>
      </c>
      <c r="B40" s="19" t="s">
        <v>251</v>
      </c>
      <c r="C40" s="9">
        <f>C41+C43</f>
        <v>5360.2</v>
      </c>
      <c r="D40" s="9">
        <f>D41+D43</f>
        <v>1333.4</v>
      </c>
      <c r="E40" s="9">
        <f>E41+E43</f>
        <v>1455.9</v>
      </c>
      <c r="F40" s="9">
        <f t="shared" si="0"/>
        <v>109.18704064796761</v>
      </c>
      <c r="G40" s="9">
        <f t="shared" si="1"/>
        <v>27.16129995149435</v>
      </c>
    </row>
    <row r="41" spans="1:8" ht="25.5">
      <c r="A41" s="18" t="s">
        <v>250</v>
      </c>
      <c r="B41" s="17" t="s">
        <v>249</v>
      </c>
      <c r="C41" s="5">
        <f>C42</f>
        <v>5300</v>
      </c>
      <c r="D41" s="5">
        <f>D42</f>
        <v>1307</v>
      </c>
      <c r="E41" s="5">
        <f>E42</f>
        <v>1426.5</v>
      </c>
      <c r="F41" s="5">
        <f t="shared" ref="F41:F72" si="2">E41/D41*100</f>
        <v>109.14307574598317</v>
      </c>
      <c r="G41" s="5">
        <f t="shared" ref="G41:G72" si="3">E41/C41*100</f>
        <v>26.915094339622641</v>
      </c>
    </row>
    <row r="42" spans="1:8" ht="38.25">
      <c r="A42" s="23" t="s">
        <v>248</v>
      </c>
      <c r="B42" s="22" t="s">
        <v>247</v>
      </c>
      <c r="C42" s="13">
        <v>5300</v>
      </c>
      <c r="D42" s="13">
        <v>1307</v>
      </c>
      <c r="E42" s="13">
        <v>1426.5</v>
      </c>
      <c r="F42" s="13">
        <f t="shared" si="2"/>
        <v>109.14307574598317</v>
      </c>
      <c r="G42" s="13">
        <f t="shared" si="3"/>
        <v>26.915094339622641</v>
      </c>
    </row>
    <row r="43" spans="1:8" ht="25.5">
      <c r="A43" s="18" t="s">
        <v>246</v>
      </c>
      <c r="B43" s="17" t="s">
        <v>245</v>
      </c>
      <c r="C43" s="5">
        <f>C44+C45</f>
        <v>60.2</v>
      </c>
      <c r="D43" s="5">
        <f>D44+D45</f>
        <v>26.4</v>
      </c>
      <c r="E43" s="5">
        <f>E44+E45</f>
        <v>29.4</v>
      </c>
      <c r="F43" s="5">
        <f t="shared" si="2"/>
        <v>111.36363636363636</v>
      </c>
      <c r="G43" s="5">
        <f t="shared" si="3"/>
        <v>48.837209302325576</v>
      </c>
    </row>
    <row r="44" spans="1:8" ht="25.5">
      <c r="A44" s="53" t="s">
        <v>244</v>
      </c>
      <c r="B44" s="17" t="s">
        <v>243</v>
      </c>
      <c r="C44" s="5">
        <v>25</v>
      </c>
      <c r="D44" s="5">
        <v>20</v>
      </c>
      <c r="E44" s="5">
        <v>15</v>
      </c>
      <c r="F44" s="5">
        <f t="shared" si="2"/>
        <v>75</v>
      </c>
      <c r="G44" s="5">
        <f t="shared" si="3"/>
        <v>60</v>
      </c>
    </row>
    <row r="45" spans="1:8" s="12" customFormat="1" ht="51">
      <c r="A45" s="18" t="s">
        <v>242</v>
      </c>
      <c r="B45" s="17" t="s">
        <v>241</v>
      </c>
      <c r="C45" s="5">
        <f>C46</f>
        <v>35.200000000000003</v>
      </c>
      <c r="D45" s="5">
        <f>D46</f>
        <v>6.4</v>
      </c>
      <c r="E45" s="5">
        <f>E46</f>
        <v>14.4</v>
      </c>
      <c r="F45" s="5">
        <f t="shared" si="2"/>
        <v>225</v>
      </c>
      <c r="G45" s="5">
        <f t="shared" si="3"/>
        <v>40.909090909090907</v>
      </c>
    </row>
    <row r="46" spans="1:8" s="12" customFormat="1" ht="80.25" customHeight="1">
      <c r="A46" s="52" t="s">
        <v>240</v>
      </c>
      <c r="B46" s="51" t="s">
        <v>239</v>
      </c>
      <c r="C46" s="13">
        <v>35.200000000000003</v>
      </c>
      <c r="D46" s="13">
        <v>6.4</v>
      </c>
      <c r="E46" s="13">
        <v>14.4</v>
      </c>
      <c r="F46" s="13">
        <f t="shared" si="2"/>
        <v>225</v>
      </c>
      <c r="G46" s="13">
        <f t="shared" si="3"/>
        <v>40.909090909090907</v>
      </c>
    </row>
    <row r="47" spans="1:8" ht="38.25">
      <c r="A47" s="43" t="s">
        <v>238</v>
      </c>
      <c r="B47" s="7" t="s">
        <v>237</v>
      </c>
      <c r="C47" s="6">
        <f>SUM(C50+C58+C48+C55)</f>
        <v>90715.099999999991</v>
      </c>
      <c r="D47" s="9">
        <f>SUM(D50+D58+D48+D55)</f>
        <v>20623.7</v>
      </c>
      <c r="E47" s="6">
        <f>SUM(E50+E58+E48+E55)</f>
        <v>20793.7</v>
      </c>
      <c r="F47" s="9">
        <f t="shared" si="2"/>
        <v>100.82429437976697</v>
      </c>
      <c r="G47" s="9">
        <f t="shared" si="3"/>
        <v>22.921983219993148</v>
      </c>
      <c r="H47" s="72"/>
    </row>
    <row r="48" spans="1:8" s="50" customFormat="1" ht="57.75" customHeight="1">
      <c r="A48" s="18" t="s">
        <v>236</v>
      </c>
      <c r="B48" s="40" t="s">
        <v>235</v>
      </c>
      <c r="C48" s="30">
        <f>C49</f>
        <v>270</v>
      </c>
      <c r="D48" s="30">
        <f>D49</f>
        <v>0</v>
      </c>
      <c r="E48" s="30">
        <f>E49</f>
        <v>0</v>
      </c>
      <c r="F48" s="5">
        <v>0</v>
      </c>
      <c r="G48" s="5">
        <f t="shared" si="3"/>
        <v>0</v>
      </c>
    </row>
    <row r="49" spans="1:7" s="48" customFormat="1" ht="43.5" customHeight="1">
      <c r="A49" s="23" t="s">
        <v>234</v>
      </c>
      <c r="B49" s="39" t="s">
        <v>233</v>
      </c>
      <c r="C49" s="49">
        <v>270</v>
      </c>
      <c r="D49" s="49">
        <v>0</v>
      </c>
      <c r="E49" s="13">
        <v>0</v>
      </c>
      <c r="F49" s="13">
        <v>0</v>
      </c>
      <c r="G49" s="13">
        <f t="shared" si="3"/>
        <v>0</v>
      </c>
    </row>
    <row r="50" spans="1:7" ht="63.75">
      <c r="A50" s="18" t="s">
        <v>232</v>
      </c>
      <c r="B50" s="17" t="s">
        <v>231</v>
      </c>
      <c r="C50" s="5">
        <f>SUM(C51+C53)</f>
        <v>77138.899999999994</v>
      </c>
      <c r="D50" s="5">
        <f>SUM(D51+D53)</f>
        <v>17783</v>
      </c>
      <c r="E50" s="5">
        <f>SUM(E51+E53)</f>
        <v>17783</v>
      </c>
      <c r="F50" s="5">
        <f t="shared" si="2"/>
        <v>100</v>
      </c>
      <c r="G50" s="5">
        <f t="shared" si="3"/>
        <v>23.053219581819292</v>
      </c>
    </row>
    <row r="51" spans="1:7" ht="51">
      <c r="A51" s="18" t="s">
        <v>230</v>
      </c>
      <c r="B51" s="17" t="s">
        <v>229</v>
      </c>
      <c r="C51" s="5">
        <f>SUM(C52)</f>
        <v>75766.2</v>
      </c>
      <c r="D51" s="5">
        <f>SUM(D52)</f>
        <v>17423.099999999999</v>
      </c>
      <c r="E51" s="5">
        <f>SUM(E52)</f>
        <v>17423.099999999999</v>
      </c>
      <c r="F51" s="5">
        <f t="shared" si="2"/>
        <v>100</v>
      </c>
      <c r="G51" s="5">
        <f t="shared" si="3"/>
        <v>22.995874149686799</v>
      </c>
    </row>
    <row r="52" spans="1:7" ht="63.75">
      <c r="A52" s="23" t="s">
        <v>228</v>
      </c>
      <c r="B52" s="22" t="s">
        <v>227</v>
      </c>
      <c r="C52" s="13">
        <v>75766.2</v>
      </c>
      <c r="D52" s="13">
        <v>17423.099999999999</v>
      </c>
      <c r="E52" s="13">
        <v>17423.099999999999</v>
      </c>
      <c r="F52" s="13">
        <f t="shared" si="2"/>
        <v>100</v>
      </c>
      <c r="G52" s="13">
        <f t="shared" si="3"/>
        <v>22.995874149686799</v>
      </c>
    </row>
    <row r="53" spans="1:7" ht="63.75">
      <c r="A53" s="18" t="s">
        <v>226</v>
      </c>
      <c r="B53" s="47" t="s">
        <v>225</v>
      </c>
      <c r="C53" s="5">
        <f>C54</f>
        <v>1372.7</v>
      </c>
      <c r="D53" s="5">
        <f>D54</f>
        <v>359.9</v>
      </c>
      <c r="E53" s="5">
        <f>E54</f>
        <v>359.9</v>
      </c>
      <c r="F53" s="5">
        <f t="shared" si="2"/>
        <v>100</v>
      </c>
      <c r="G53" s="5">
        <f t="shared" si="3"/>
        <v>26.218401690099803</v>
      </c>
    </row>
    <row r="54" spans="1:7" s="46" customFormat="1" ht="68.25" customHeight="1">
      <c r="A54" s="35" t="s">
        <v>224</v>
      </c>
      <c r="B54" s="22" t="s">
        <v>223</v>
      </c>
      <c r="C54" s="13">
        <v>1372.7</v>
      </c>
      <c r="D54" s="13">
        <v>359.9</v>
      </c>
      <c r="E54" s="13">
        <v>359.9</v>
      </c>
      <c r="F54" s="13">
        <f t="shared" si="2"/>
        <v>100</v>
      </c>
      <c r="G54" s="13">
        <f t="shared" si="3"/>
        <v>26.218401690099803</v>
      </c>
    </row>
    <row r="55" spans="1:7" s="45" customFormat="1" ht="25.5">
      <c r="A55" s="18" t="s">
        <v>222</v>
      </c>
      <c r="B55" s="17" t="s">
        <v>221</v>
      </c>
      <c r="C55" s="5">
        <f t="shared" ref="C55:E56" si="4">C56</f>
        <v>56</v>
      </c>
      <c r="D55" s="5">
        <f t="shared" si="4"/>
        <v>0</v>
      </c>
      <c r="E55" s="5">
        <f t="shared" si="4"/>
        <v>0</v>
      </c>
      <c r="F55" s="5">
        <v>0</v>
      </c>
      <c r="G55" s="5">
        <f t="shared" si="3"/>
        <v>0</v>
      </c>
    </row>
    <row r="56" spans="1:7" s="45" customFormat="1" ht="38.25">
      <c r="A56" s="18" t="s">
        <v>220</v>
      </c>
      <c r="B56" s="17" t="s">
        <v>219</v>
      </c>
      <c r="C56" s="5">
        <f t="shared" si="4"/>
        <v>56</v>
      </c>
      <c r="D56" s="5">
        <f t="shared" si="4"/>
        <v>0</v>
      </c>
      <c r="E56" s="5">
        <f t="shared" si="4"/>
        <v>0</v>
      </c>
      <c r="F56" s="5">
        <v>0</v>
      </c>
      <c r="G56" s="5">
        <f t="shared" si="3"/>
        <v>0</v>
      </c>
    </row>
    <row r="57" spans="1:7" ht="38.25">
      <c r="A57" s="35" t="s">
        <v>218</v>
      </c>
      <c r="B57" s="22" t="s">
        <v>217</v>
      </c>
      <c r="C57" s="13">
        <v>56</v>
      </c>
      <c r="D57" s="13">
        <v>0</v>
      </c>
      <c r="E57" s="13">
        <v>0</v>
      </c>
      <c r="F57" s="13">
        <v>0</v>
      </c>
      <c r="G57" s="13">
        <f t="shared" si="3"/>
        <v>0</v>
      </c>
    </row>
    <row r="58" spans="1:7" ht="63.75">
      <c r="A58" s="18" t="s">
        <v>216</v>
      </c>
      <c r="B58" s="17" t="s">
        <v>215</v>
      </c>
      <c r="C58" s="5">
        <f t="shared" ref="C58:E59" si="5">C59</f>
        <v>13250.199999999999</v>
      </c>
      <c r="D58" s="5">
        <f t="shared" si="5"/>
        <v>2840.7</v>
      </c>
      <c r="E58" s="5">
        <f t="shared" si="5"/>
        <v>3010.7</v>
      </c>
      <c r="F58" s="5">
        <f t="shared" si="2"/>
        <v>105.98444045481747</v>
      </c>
      <c r="G58" s="5">
        <f t="shared" si="3"/>
        <v>22.72192117854825</v>
      </c>
    </row>
    <row r="59" spans="1:7" ht="63.75">
      <c r="A59" s="18" t="s">
        <v>214</v>
      </c>
      <c r="B59" s="17" t="s">
        <v>213</v>
      </c>
      <c r="C59" s="5">
        <f t="shared" si="5"/>
        <v>13250.199999999999</v>
      </c>
      <c r="D59" s="5">
        <f t="shared" si="5"/>
        <v>2840.7</v>
      </c>
      <c r="E59" s="5">
        <f t="shared" si="5"/>
        <v>3010.7</v>
      </c>
      <c r="F59" s="5">
        <f t="shared" si="2"/>
        <v>105.98444045481747</v>
      </c>
      <c r="G59" s="5">
        <f t="shared" si="3"/>
        <v>22.72192117854825</v>
      </c>
    </row>
    <row r="60" spans="1:7" ht="63.75">
      <c r="A60" s="16" t="s">
        <v>212</v>
      </c>
      <c r="B60" s="15" t="s">
        <v>211</v>
      </c>
      <c r="C60" s="14">
        <f>24851.1-11600.9</f>
        <v>13250.199999999999</v>
      </c>
      <c r="D60" s="14">
        <f>2176.1+553.4+111.2</f>
        <v>2840.7</v>
      </c>
      <c r="E60" s="13">
        <v>3010.7</v>
      </c>
      <c r="F60" s="13">
        <f t="shared" si="2"/>
        <v>105.98444045481747</v>
      </c>
      <c r="G60" s="13">
        <f t="shared" si="3"/>
        <v>22.72192117854825</v>
      </c>
    </row>
    <row r="61" spans="1:7">
      <c r="A61" s="20" t="s">
        <v>210</v>
      </c>
      <c r="B61" s="19" t="s">
        <v>209</v>
      </c>
      <c r="C61" s="9">
        <f>C62</f>
        <v>804.8</v>
      </c>
      <c r="D61" s="9">
        <f>D62</f>
        <v>461.20000000000005</v>
      </c>
      <c r="E61" s="9">
        <f>E62</f>
        <v>463.3</v>
      </c>
      <c r="F61" s="9">
        <f t="shared" si="2"/>
        <v>100.45533391153512</v>
      </c>
      <c r="G61" s="9">
        <f t="shared" si="3"/>
        <v>57.567097415506964</v>
      </c>
    </row>
    <row r="62" spans="1:7" s="12" customFormat="1" ht="12.75">
      <c r="A62" s="29" t="s">
        <v>208</v>
      </c>
      <c r="B62" s="44" t="s">
        <v>207</v>
      </c>
      <c r="C62" s="27">
        <f>C63+C64+C65+C66+C68</f>
        <v>804.8</v>
      </c>
      <c r="D62" s="27">
        <f>D63+D64+D65+D66+D67+D68</f>
        <v>461.20000000000005</v>
      </c>
      <c r="E62" s="27">
        <f>E63+E64+E65+E66+E68+E67</f>
        <v>463.3</v>
      </c>
      <c r="F62" s="5">
        <f t="shared" si="2"/>
        <v>100.45533391153512</v>
      </c>
      <c r="G62" s="5">
        <f t="shared" si="3"/>
        <v>57.567097415506964</v>
      </c>
    </row>
    <row r="63" spans="1:7" ht="25.5">
      <c r="A63" s="16" t="s">
        <v>206</v>
      </c>
      <c r="B63" s="15" t="s">
        <v>205</v>
      </c>
      <c r="C63" s="14">
        <f>275.4-166.9</f>
        <v>108.49999999999997</v>
      </c>
      <c r="D63" s="14">
        <v>27.1</v>
      </c>
      <c r="E63" s="13">
        <v>13.4</v>
      </c>
      <c r="F63" s="13">
        <f t="shared" si="2"/>
        <v>49.446494464944649</v>
      </c>
      <c r="G63" s="13">
        <f t="shared" si="3"/>
        <v>12.350230414746548</v>
      </c>
    </row>
    <row r="64" spans="1:7" s="12" customFormat="1" ht="25.5">
      <c r="A64" s="16" t="s">
        <v>204</v>
      </c>
      <c r="B64" s="15" t="s">
        <v>203</v>
      </c>
      <c r="C64" s="14">
        <f>10.2-10.2</f>
        <v>0</v>
      </c>
      <c r="D64" s="14">
        <v>0</v>
      </c>
      <c r="E64" s="13">
        <v>1.5</v>
      </c>
      <c r="F64" s="13">
        <v>0</v>
      </c>
      <c r="G64" s="13">
        <v>0</v>
      </c>
    </row>
    <row r="65" spans="1:7">
      <c r="A65" s="16" t="s">
        <v>202</v>
      </c>
      <c r="B65" s="15" t="s">
        <v>201</v>
      </c>
      <c r="C65" s="14">
        <f>346.8-188.7</f>
        <v>158.10000000000002</v>
      </c>
      <c r="D65" s="14">
        <v>39.5</v>
      </c>
      <c r="E65" s="13">
        <v>0</v>
      </c>
      <c r="F65" s="13">
        <f t="shared" si="2"/>
        <v>0</v>
      </c>
      <c r="G65" s="13">
        <f t="shared" si="3"/>
        <v>0</v>
      </c>
    </row>
    <row r="66" spans="1:7">
      <c r="A66" s="16" t="s">
        <v>200</v>
      </c>
      <c r="B66" s="15" t="s">
        <v>199</v>
      </c>
      <c r="C66" s="14">
        <f>1407.6-869.4</f>
        <v>538.19999999999993</v>
      </c>
      <c r="D66" s="14">
        <v>394.6</v>
      </c>
      <c r="E66" s="13">
        <v>440.8</v>
      </c>
      <c r="F66" s="13">
        <f t="shared" si="2"/>
        <v>111.70805879371515</v>
      </c>
      <c r="G66" s="13">
        <f t="shared" si="3"/>
        <v>81.902638424377571</v>
      </c>
    </row>
    <row r="67" spans="1:7" ht="25.5">
      <c r="A67" s="16" t="s">
        <v>198</v>
      </c>
      <c r="B67" s="15" t="s">
        <v>197</v>
      </c>
      <c r="C67" s="14">
        <v>0</v>
      </c>
      <c r="D67" s="14">
        <v>0</v>
      </c>
      <c r="E67" s="13">
        <v>7</v>
      </c>
      <c r="F67" s="13">
        <v>0</v>
      </c>
      <c r="G67" s="13">
        <v>0</v>
      </c>
    </row>
    <row r="68" spans="1:7" ht="38.25">
      <c r="A68" s="16" t="s">
        <v>196</v>
      </c>
      <c r="B68" s="15" t="s">
        <v>195</v>
      </c>
      <c r="C68" s="14">
        <v>0</v>
      </c>
      <c r="D68" s="14">
        <v>0</v>
      </c>
      <c r="E68" s="13">
        <v>0.6</v>
      </c>
      <c r="F68" s="13">
        <v>0</v>
      </c>
      <c r="G68" s="13">
        <v>0</v>
      </c>
    </row>
    <row r="69" spans="1:7" s="12" customFormat="1" ht="25.5">
      <c r="A69" s="20" t="s">
        <v>194</v>
      </c>
      <c r="B69" s="19" t="s">
        <v>193</v>
      </c>
      <c r="C69" s="9">
        <f>C70+C73</f>
        <v>1727.2</v>
      </c>
      <c r="D69" s="9">
        <f>D70+D73</f>
        <v>472.7</v>
      </c>
      <c r="E69" s="9">
        <f>E70+E73</f>
        <v>2972.9</v>
      </c>
      <c r="F69" s="9">
        <f t="shared" si="2"/>
        <v>628.91897609477473</v>
      </c>
      <c r="G69" s="9">
        <f t="shared" si="3"/>
        <v>172.12251042149143</v>
      </c>
    </row>
    <row r="70" spans="1:7">
      <c r="A70" s="18" t="s">
        <v>192</v>
      </c>
      <c r="B70" s="17" t="s">
        <v>191</v>
      </c>
      <c r="C70" s="5">
        <f t="shared" ref="C70:E71" si="6">C71</f>
        <v>407.2</v>
      </c>
      <c r="D70" s="5">
        <f t="shared" si="6"/>
        <v>20</v>
      </c>
      <c r="E70" s="5">
        <f t="shared" si="6"/>
        <v>21.3</v>
      </c>
      <c r="F70" s="5">
        <f t="shared" si="2"/>
        <v>106.5</v>
      </c>
      <c r="G70" s="5">
        <f t="shared" si="3"/>
        <v>5.2308447937131639</v>
      </c>
    </row>
    <row r="71" spans="1:7">
      <c r="A71" s="18" t="s">
        <v>190</v>
      </c>
      <c r="B71" s="17" t="s">
        <v>189</v>
      </c>
      <c r="C71" s="5">
        <f t="shared" si="6"/>
        <v>407.2</v>
      </c>
      <c r="D71" s="5">
        <f t="shared" si="6"/>
        <v>20</v>
      </c>
      <c r="E71" s="5">
        <f t="shared" si="6"/>
        <v>21.3</v>
      </c>
      <c r="F71" s="5">
        <f t="shared" si="2"/>
        <v>106.5</v>
      </c>
      <c r="G71" s="5">
        <f t="shared" si="3"/>
        <v>5.2308447937131639</v>
      </c>
    </row>
    <row r="72" spans="1:7" ht="25.5">
      <c r="A72" s="23" t="s">
        <v>188</v>
      </c>
      <c r="B72" s="22" t="s">
        <v>187</v>
      </c>
      <c r="C72" s="13">
        <v>407.2</v>
      </c>
      <c r="D72" s="13">
        <v>20</v>
      </c>
      <c r="E72" s="13">
        <v>21.3</v>
      </c>
      <c r="F72" s="13">
        <f t="shared" si="2"/>
        <v>106.5</v>
      </c>
      <c r="G72" s="13">
        <f t="shared" si="3"/>
        <v>5.2308447937131639</v>
      </c>
    </row>
    <row r="73" spans="1:7">
      <c r="A73" s="18" t="s">
        <v>186</v>
      </c>
      <c r="B73" s="17" t="s">
        <v>185</v>
      </c>
      <c r="C73" s="5">
        <f t="shared" ref="C73:E74" si="7">SUM(C74)</f>
        <v>1320</v>
      </c>
      <c r="D73" s="5">
        <f t="shared" si="7"/>
        <v>452.7</v>
      </c>
      <c r="E73" s="5">
        <f t="shared" si="7"/>
        <v>2951.6</v>
      </c>
      <c r="F73" s="5">
        <f t="shared" ref="F73:F103" si="8">E73/D73*100</f>
        <v>651.9991164126352</v>
      </c>
      <c r="G73" s="5">
        <f t="shared" ref="G73:G103" si="9">E73/C73*100</f>
        <v>223.60606060606059</v>
      </c>
    </row>
    <row r="74" spans="1:7" s="33" customFormat="1" ht="12.75">
      <c r="A74" s="18" t="s">
        <v>184</v>
      </c>
      <c r="B74" s="17" t="s">
        <v>183</v>
      </c>
      <c r="C74" s="5">
        <f t="shared" si="7"/>
        <v>1320</v>
      </c>
      <c r="D74" s="5">
        <f t="shared" si="7"/>
        <v>452.7</v>
      </c>
      <c r="E74" s="5">
        <f t="shared" si="7"/>
        <v>2951.6</v>
      </c>
      <c r="F74" s="5">
        <f t="shared" si="8"/>
        <v>651.9991164126352</v>
      </c>
      <c r="G74" s="5">
        <f t="shared" si="9"/>
        <v>223.60606060606059</v>
      </c>
    </row>
    <row r="75" spans="1:7" ht="25.5">
      <c r="A75" s="23" t="s">
        <v>182</v>
      </c>
      <c r="B75" s="22" t="s">
        <v>181</v>
      </c>
      <c r="C75" s="13">
        <v>1320</v>
      </c>
      <c r="D75" s="13">
        <v>452.7</v>
      </c>
      <c r="E75" s="13">
        <v>2951.6</v>
      </c>
      <c r="F75" s="13">
        <f t="shared" si="8"/>
        <v>651.9991164126352</v>
      </c>
      <c r="G75" s="13">
        <f t="shared" si="9"/>
        <v>223.60606060606059</v>
      </c>
    </row>
    <row r="76" spans="1:7" ht="25.5">
      <c r="A76" s="43" t="s">
        <v>180</v>
      </c>
      <c r="B76" s="7" t="s">
        <v>179</v>
      </c>
      <c r="C76" s="6">
        <f>C77+C80+C85</f>
        <v>31057.100000000002</v>
      </c>
      <c r="D76" s="6">
        <f>D77+D80+D85</f>
        <v>9015.7000000000007</v>
      </c>
      <c r="E76" s="6">
        <f>E77+E80+E85</f>
        <v>8677.5</v>
      </c>
      <c r="F76" s="9">
        <f t="shared" si="8"/>
        <v>96.248766041460996</v>
      </c>
      <c r="G76" s="9">
        <f t="shared" si="9"/>
        <v>27.940470939012336</v>
      </c>
    </row>
    <row r="77" spans="1:7" ht="63.75">
      <c r="A77" s="18" t="s">
        <v>178</v>
      </c>
      <c r="B77" s="17" t="s">
        <v>177</v>
      </c>
      <c r="C77" s="5">
        <f t="shared" ref="C77:E78" si="10">C78</f>
        <v>25274.600000000002</v>
      </c>
      <c r="D77" s="5">
        <f t="shared" si="10"/>
        <v>7920.2</v>
      </c>
      <c r="E77" s="5">
        <f t="shared" si="10"/>
        <v>7544.8</v>
      </c>
      <c r="F77" s="5">
        <f t="shared" si="8"/>
        <v>95.260220701497445</v>
      </c>
      <c r="G77" s="5">
        <f t="shared" si="9"/>
        <v>29.851313176074001</v>
      </c>
    </row>
    <row r="78" spans="1:7" ht="76.5">
      <c r="A78" s="18" t="s">
        <v>176</v>
      </c>
      <c r="B78" s="17" t="s">
        <v>175</v>
      </c>
      <c r="C78" s="5">
        <f t="shared" si="10"/>
        <v>25274.600000000002</v>
      </c>
      <c r="D78" s="5">
        <f t="shared" si="10"/>
        <v>7920.2</v>
      </c>
      <c r="E78" s="5">
        <f t="shared" si="10"/>
        <v>7544.8</v>
      </c>
      <c r="F78" s="5">
        <f t="shared" si="8"/>
        <v>95.260220701497445</v>
      </c>
      <c r="G78" s="5">
        <f t="shared" si="9"/>
        <v>29.851313176074001</v>
      </c>
    </row>
    <row r="79" spans="1:7" ht="76.5">
      <c r="A79" s="16" t="s">
        <v>174</v>
      </c>
      <c r="B79" s="15" t="s">
        <v>173</v>
      </c>
      <c r="C79" s="14">
        <f>14900+5055.2+4000+1319.4</f>
        <v>25274.600000000002</v>
      </c>
      <c r="D79" s="14">
        <f>6230+1690.2</f>
        <v>7920.2</v>
      </c>
      <c r="E79" s="13">
        <v>7544.8</v>
      </c>
      <c r="F79" s="13">
        <f t="shared" si="8"/>
        <v>95.260220701497445</v>
      </c>
      <c r="G79" s="13">
        <f t="shared" si="9"/>
        <v>29.851313176074001</v>
      </c>
    </row>
    <row r="80" spans="1:7" ht="25.5">
      <c r="A80" s="18" t="s">
        <v>172</v>
      </c>
      <c r="B80" s="17" t="s">
        <v>171</v>
      </c>
      <c r="C80" s="5">
        <f>C81+C83</f>
        <v>5782.5</v>
      </c>
      <c r="D80" s="5">
        <f>D81+D83</f>
        <v>1095.5</v>
      </c>
      <c r="E80" s="5">
        <f>E81+E83</f>
        <v>1064.6000000000001</v>
      </c>
      <c r="F80" s="5">
        <f t="shared" si="8"/>
        <v>97.17937015061618</v>
      </c>
      <c r="G80" s="5">
        <f t="shared" si="9"/>
        <v>18.410722006052747</v>
      </c>
    </row>
    <row r="81" spans="1:7" ht="25.5">
      <c r="A81" s="18" t="s">
        <v>170</v>
      </c>
      <c r="B81" s="17" t="s">
        <v>169</v>
      </c>
      <c r="C81" s="5">
        <f>C82</f>
        <v>5460.2</v>
      </c>
      <c r="D81" s="5">
        <f>D82</f>
        <v>1015</v>
      </c>
      <c r="E81" s="5">
        <f>E82</f>
        <v>1044.2</v>
      </c>
      <c r="F81" s="5">
        <f t="shared" si="8"/>
        <v>102.8768472906404</v>
      </c>
      <c r="G81" s="5">
        <f t="shared" si="9"/>
        <v>19.123841617523169</v>
      </c>
    </row>
    <row r="82" spans="1:7" ht="38.25">
      <c r="A82" s="23" t="s">
        <v>168</v>
      </c>
      <c r="B82" s="22" t="s">
        <v>167</v>
      </c>
      <c r="C82" s="13">
        <f>460.2+5000</f>
        <v>5460.2</v>
      </c>
      <c r="D82" s="13">
        <v>1015</v>
      </c>
      <c r="E82" s="13">
        <v>1044.2</v>
      </c>
      <c r="F82" s="13">
        <f t="shared" si="8"/>
        <v>102.8768472906404</v>
      </c>
      <c r="G82" s="13">
        <f t="shared" si="9"/>
        <v>19.123841617523169</v>
      </c>
    </row>
    <row r="83" spans="1:7" ht="38.25">
      <c r="A83" s="18" t="s">
        <v>166</v>
      </c>
      <c r="B83" s="17" t="s">
        <v>165</v>
      </c>
      <c r="C83" s="5">
        <f>C84</f>
        <v>322.29999999999995</v>
      </c>
      <c r="D83" s="5">
        <f>D84</f>
        <v>80.5</v>
      </c>
      <c r="E83" s="5">
        <f>E84</f>
        <v>20.399999999999999</v>
      </c>
      <c r="F83" s="5">
        <f t="shared" si="8"/>
        <v>25.341614906832294</v>
      </c>
      <c r="G83" s="5">
        <f t="shared" si="9"/>
        <v>6.3295066708036005</v>
      </c>
    </row>
    <row r="84" spans="1:7" ht="38.25">
      <c r="A84" s="16" t="s">
        <v>164</v>
      </c>
      <c r="B84" s="15" t="s">
        <v>163</v>
      </c>
      <c r="C84" s="14">
        <f>264.4+57.9</f>
        <v>322.29999999999995</v>
      </c>
      <c r="D84" s="14">
        <v>80.5</v>
      </c>
      <c r="E84" s="13">
        <v>20.399999999999999</v>
      </c>
      <c r="F84" s="13">
        <f t="shared" si="8"/>
        <v>25.341614906832294</v>
      </c>
      <c r="G84" s="13">
        <f t="shared" si="9"/>
        <v>6.3295066708036005</v>
      </c>
    </row>
    <row r="85" spans="1:7" ht="57.75" customHeight="1">
      <c r="A85" s="18" t="s">
        <v>161</v>
      </c>
      <c r="B85" s="17" t="s">
        <v>162</v>
      </c>
      <c r="C85" s="13">
        <f t="shared" ref="C85:E86" si="11">C86</f>
        <v>0</v>
      </c>
      <c r="D85" s="13">
        <f t="shared" si="11"/>
        <v>0</v>
      </c>
      <c r="E85" s="13">
        <f t="shared" si="11"/>
        <v>68.099999999999994</v>
      </c>
      <c r="F85" s="5">
        <v>0</v>
      </c>
      <c r="G85" s="5">
        <v>0</v>
      </c>
    </row>
    <row r="86" spans="1:7" ht="54.75" customHeight="1">
      <c r="A86" s="18" t="s">
        <v>161</v>
      </c>
      <c r="B86" s="17" t="s">
        <v>160</v>
      </c>
      <c r="C86" s="13">
        <f t="shared" si="11"/>
        <v>0</v>
      </c>
      <c r="D86" s="13">
        <f t="shared" si="11"/>
        <v>0</v>
      </c>
      <c r="E86" s="13">
        <f t="shared" si="11"/>
        <v>68.099999999999994</v>
      </c>
      <c r="F86" s="5">
        <v>0</v>
      </c>
      <c r="G86" s="5">
        <v>0</v>
      </c>
    </row>
    <row r="87" spans="1:7" ht="71.25" customHeight="1">
      <c r="A87" s="16" t="s">
        <v>159</v>
      </c>
      <c r="B87" s="15" t="s">
        <v>158</v>
      </c>
      <c r="C87" s="14">
        <v>0</v>
      </c>
      <c r="D87" s="14">
        <v>0</v>
      </c>
      <c r="E87" s="13">
        <v>68.099999999999994</v>
      </c>
      <c r="F87" s="13">
        <v>0</v>
      </c>
      <c r="G87" s="13">
        <v>0</v>
      </c>
    </row>
    <row r="88" spans="1:7">
      <c r="A88" s="20" t="s">
        <v>157</v>
      </c>
      <c r="B88" s="19" t="s">
        <v>156</v>
      </c>
      <c r="C88" s="9">
        <f>C89+C102+C111+C98+C106+C108+C92+C110+C95+C93+C103</f>
        <v>5757</v>
      </c>
      <c r="D88" s="9">
        <f>D89+D102+D111+D98+D106+D108+D92+D110+D95+D93+D103</f>
        <v>3466.1</v>
      </c>
      <c r="E88" s="9">
        <f>E89+E102+E111+E98+E106+E108+E92+E110+E95+E93+E103</f>
        <v>3557.6000000000008</v>
      </c>
      <c r="F88" s="9">
        <f t="shared" si="8"/>
        <v>102.63985459161596</v>
      </c>
      <c r="G88" s="9">
        <f t="shared" si="9"/>
        <v>61.796074344276555</v>
      </c>
    </row>
    <row r="89" spans="1:7" ht="25.5">
      <c r="A89" s="18" t="s">
        <v>155</v>
      </c>
      <c r="B89" s="17" t="s">
        <v>154</v>
      </c>
      <c r="C89" s="5">
        <f>C91+C90</f>
        <v>350</v>
      </c>
      <c r="D89" s="5">
        <f>D91+D90</f>
        <v>66.5</v>
      </c>
      <c r="E89" s="5">
        <f>E90+E91</f>
        <v>22.7</v>
      </c>
      <c r="F89" s="5">
        <f t="shared" si="8"/>
        <v>34.13533834586466</v>
      </c>
      <c r="G89" s="5">
        <f t="shared" si="9"/>
        <v>6.4857142857142849</v>
      </c>
    </row>
    <row r="90" spans="1:7" ht="63.75">
      <c r="A90" s="23" t="s">
        <v>153</v>
      </c>
      <c r="B90" s="22" t="s">
        <v>152</v>
      </c>
      <c r="C90" s="13">
        <v>350</v>
      </c>
      <c r="D90" s="13">
        <v>66.5</v>
      </c>
      <c r="E90" s="13">
        <v>21.9</v>
      </c>
      <c r="F90" s="13">
        <f t="shared" si="8"/>
        <v>32.932330827067666</v>
      </c>
      <c r="G90" s="13">
        <f t="shared" si="9"/>
        <v>6.2571428571428571</v>
      </c>
    </row>
    <row r="91" spans="1:7" ht="51">
      <c r="A91" s="23" t="s">
        <v>151</v>
      </c>
      <c r="B91" s="22" t="s">
        <v>150</v>
      </c>
      <c r="C91" s="13">
        <v>0</v>
      </c>
      <c r="D91" s="13">
        <v>0</v>
      </c>
      <c r="E91" s="13">
        <v>0.8</v>
      </c>
      <c r="F91" s="13">
        <v>0</v>
      </c>
      <c r="G91" s="13">
        <v>0</v>
      </c>
    </row>
    <row r="92" spans="1:7" ht="51">
      <c r="A92" s="21" t="s">
        <v>149</v>
      </c>
      <c r="B92" s="40" t="s">
        <v>148</v>
      </c>
      <c r="C92" s="5">
        <v>150</v>
      </c>
      <c r="D92" s="5">
        <v>28.5</v>
      </c>
      <c r="E92" s="5">
        <v>60</v>
      </c>
      <c r="F92" s="5">
        <f t="shared" si="8"/>
        <v>210.52631578947367</v>
      </c>
      <c r="G92" s="5">
        <f t="shared" si="9"/>
        <v>40</v>
      </c>
    </row>
    <row r="93" spans="1:7" ht="51.75">
      <c r="A93" s="77" t="s">
        <v>147</v>
      </c>
      <c r="B93" s="40" t="s">
        <v>146</v>
      </c>
      <c r="C93" s="22">
        <f>C94</f>
        <v>0</v>
      </c>
      <c r="D93" s="22">
        <f>D94</f>
        <v>0</v>
      </c>
      <c r="E93" s="22">
        <f>E94</f>
        <v>7.5</v>
      </c>
      <c r="F93" s="5">
        <v>0</v>
      </c>
      <c r="G93" s="5">
        <v>0</v>
      </c>
    </row>
    <row r="94" spans="1:7" s="12" customFormat="1" ht="38.25">
      <c r="A94" s="78" t="s">
        <v>145</v>
      </c>
      <c r="B94" s="39" t="s">
        <v>144</v>
      </c>
      <c r="C94" s="22">
        <v>0</v>
      </c>
      <c r="D94" s="22">
        <v>0</v>
      </c>
      <c r="E94" s="22">
        <v>7.5</v>
      </c>
      <c r="F94" s="13">
        <v>0</v>
      </c>
      <c r="G94" s="13">
        <v>0</v>
      </c>
    </row>
    <row r="95" spans="1:7" ht="25.5">
      <c r="A95" s="21" t="s">
        <v>143</v>
      </c>
      <c r="B95" s="42" t="s">
        <v>142</v>
      </c>
      <c r="C95" s="13">
        <f t="shared" ref="C95:E96" si="12">C96</f>
        <v>0</v>
      </c>
      <c r="D95" s="13">
        <f t="shared" si="12"/>
        <v>0</v>
      </c>
      <c r="E95" s="13">
        <f t="shared" si="12"/>
        <v>0</v>
      </c>
      <c r="F95" s="5">
        <v>0</v>
      </c>
      <c r="G95" s="5">
        <v>0</v>
      </c>
    </row>
    <row r="96" spans="1:7" s="12" customFormat="1" ht="51">
      <c r="A96" s="18" t="s">
        <v>141</v>
      </c>
      <c r="B96" s="42" t="s">
        <v>140</v>
      </c>
      <c r="C96" s="13">
        <f t="shared" si="12"/>
        <v>0</v>
      </c>
      <c r="D96" s="13">
        <f t="shared" si="12"/>
        <v>0</v>
      </c>
      <c r="E96" s="13">
        <f t="shared" si="12"/>
        <v>0</v>
      </c>
      <c r="F96" s="5">
        <v>0</v>
      </c>
      <c r="G96" s="5">
        <v>0</v>
      </c>
    </row>
    <row r="97" spans="1:7" ht="46.5" customHeight="1">
      <c r="A97" s="23" t="s">
        <v>139</v>
      </c>
      <c r="B97" s="41" t="s">
        <v>138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</row>
    <row r="98" spans="1:7" s="12" customFormat="1" ht="89.25">
      <c r="A98" s="18" t="s">
        <v>137</v>
      </c>
      <c r="B98" s="40" t="s">
        <v>136</v>
      </c>
      <c r="C98" s="5">
        <f>C99+C100+C101</f>
        <v>529</v>
      </c>
      <c r="D98" s="5">
        <f>D99+D100+D101</f>
        <v>111</v>
      </c>
      <c r="E98" s="5">
        <f>E99+E100+E101</f>
        <v>173.5</v>
      </c>
      <c r="F98" s="5">
        <f t="shared" si="8"/>
        <v>156.30630630630631</v>
      </c>
      <c r="G98" s="5">
        <f t="shared" si="9"/>
        <v>32.79773156899811</v>
      </c>
    </row>
    <row r="99" spans="1:7" ht="30.75" customHeight="1">
      <c r="A99" s="23" t="s">
        <v>135</v>
      </c>
      <c r="B99" s="39" t="s">
        <v>134</v>
      </c>
      <c r="C99" s="13">
        <v>84</v>
      </c>
      <c r="D99" s="13">
        <v>17.600000000000001</v>
      </c>
      <c r="E99" s="13">
        <v>14.5</v>
      </c>
      <c r="F99" s="13">
        <f t="shared" si="8"/>
        <v>82.386363636363626</v>
      </c>
      <c r="G99" s="13">
        <f t="shared" si="9"/>
        <v>17.261904761904763</v>
      </c>
    </row>
    <row r="100" spans="1:7" s="12" customFormat="1" ht="31.5" customHeight="1">
      <c r="A100" s="23" t="s">
        <v>133</v>
      </c>
      <c r="B100" s="39" t="s">
        <v>132</v>
      </c>
      <c r="C100" s="13">
        <v>400</v>
      </c>
      <c r="D100" s="13">
        <v>84</v>
      </c>
      <c r="E100" s="13">
        <v>134</v>
      </c>
      <c r="F100" s="13">
        <f t="shared" si="8"/>
        <v>159.52380952380955</v>
      </c>
      <c r="G100" s="13">
        <f t="shared" si="9"/>
        <v>33.5</v>
      </c>
    </row>
    <row r="101" spans="1:7" s="12" customFormat="1" ht="25.5">
      <c r="A101" s="23" t="s">
        <v>131</v>
      </c>
      <c r="B101" s="39" t="s">
        <v>130</v>
      </c>
      <c r="C101" s="13">
        <v>45</v>
      </c>
      <c r="D101" s="13">
        <v>9.4</v>
      </c>
      <c r="E101" s="13">
        <v>25</v>
      </c>
      <c r="F101" s="13">
        <f t="shared" si="8"/>
        <v>265.95744680851061</v>
      </c>
      <c r="G101" s="13">
        <f t="shared" si="9"/>
        <v>55.555555555555557</v>
      </c>
    </row>
    <row r="102" spans="1:7" s="33" customFormat="1" ht="38.25">
      <c r="A102" s="18" t="s">
        <v>129</v>
      </c>
      <c r="B102" s="17" t="s">
        <v>128</v>
      </c>
      <c r="C102" s="5">
        <v>700</v>
      </c>
      <c r="D102" s="5">
        <v>154</v>
      </c>
      <c r="E102" s="5">
        <v>372.2</v>
      </c>
      <c r="F102" s="5">
        <f t="shared" si="8"/>
        <v>241.68831168831167</v>
      </c>
      <c r="G102" s="5">
        <f t="shared" si="9"/>
        <v>53.171428571428571</v>
      </c>
    </row>
    <row r="103" spans="1:7" s="33" customFormat="1" ht="25.5">
      <c r="A103" s="23" t="s">
        <v>127</v>
      </c>
      <c r="B103" s="22" t="s">
        <v>126</v>
      </c>
      <c r="C103" s="13">
        <f>C104+C105</f>
        <v>200</v>
      </c>
      <c r="D103" s="13">
        <f>D104+D105</f>
        <v>38</v>
      </c>
      <c r="E103" s="13">
        <f>E104+E105</f>
        <v>193.8</v>
      </c>
      <c r="F103" s="13">
        <f t="shared" si="8"/>
        <v>510.00000000000006</v>
      </c>
      <c r="G103" s="13">
        <f t="shared" si="9"/>
        <v>96.9</v>
      </c>
    </row>
    <row r="104" spans="1:7" s="33" customFormat="1" ht="45.75" customHeight="1">
      <c r="A104" s="76" t="s">
        <v>125</v>
      </c>
      <c r="B104" s="17" t="s">
        <v>124</v>
      </c>
      <c r="C104" s="5">
        <v>0</v>
      </c>
      <c r="D104" s="5">
        <v>0</v>
      </c>
      <c r="E104" s="5">
        <v>10.5</v>
      </c>
      <c r="F104" s="5">
        <v>0</v>
      </c>
      <c r="G104" s="5">
        <v>0</v>
      </c>
    </row>
    <row r="105" spans="1:7" s="12" customFormat="1" ht="25.5">
      <c r="A105" s="38" t="s">
        <v>123</v>
      </c>
      <c r="B105" s="22" t="s">
        <v>122</v>
      </c>
      <c r="C105" s="13">
        <v>200</v>
      </c>
      <c r="D105" s="13">
        <v>38</v>
      </c>
      <c r="E105" s="13">
        <v>183.3</v>
      </c>
      <c r="F105" s="13">
        <f t="shared" ref="F105:F136" si="13">E105/D105*100</f>
        <v>482.36842105263167</v>
      </c>
      <c r="G105" s="13">
        <f t="shared" ref="G105:G136" si="14">E105/C105*100</f>
        <v>91.65</v>
      </c>
    </row>
    <row r="106" spans="1:7" s="12" customFormat="1" ht="51">
      <c r="A106" s="18" t="s">
        <v>121</v>
      </c>
      <c r="B106" s="17" t="s">
        <v>120</v>
      </c>
      <c r="C106" s="5">
        <f>C107</f>
        <v>0</v>
      </c>
      <c r="D106" s="5">
        <f>D107</f>
        <v>0</v>
      </c>
      <c r="E106" s="5">
        <f>E107</f>
        <v>20</v>
      </c>
      <c r="F106" s="5">
        <v>0</v>
      </c>
      <c r="G106" s="5">
        <v>0</v>
      </c>
    </row>
    <row r="107" spans="1:7" s="33" customFormat="1" ht="58.5" customHeight="1">
      <c r="A107" s="23" t="s">
        <v>119</v>
      </c>
      <c r="B107" s="22" t="s">
        <v>118</v>
      </c>
      <c r="C107" s="13">
        <v>0</v>
      </c>
      <c r="D107" s="13">
        <v>0</v>
      </c>
      <c r="E107" s="13">
        <v>20</v>
      </c>
      <c r="F107" s="13">
        <v>0</v>
      </c>
      <c r="G107" s="13">
        <v>0</v>
      </c>
    </row>
    <row r="108" spans="1:7" s="12" customFormat="1" ht="51">
      <c r="A108" s="18" t="s">
        <v>117</v>
      </c>
      <c r="B108" s="17" t="s">
        <v>116</v>
      </c>
      <c r="C108" s="5">
        <f>C109</f>
        <v>100</v>
      </c>
      <c r="D108" s="5">
        <f>D109</f>
        <v>26</v>
      </c>
      <c r="E108" s="5">
        <f>E109</f>
        <v>190.8</v>
      </c>
      <c r="F108" s="5">
        <f t="shared" si="13"/>
        <v>733.84615384615392</v>
      </c>
      <c r="G108" s="5">
        <f t="shared" si="14"/>
        <v>190.8</v>
      </c>
    </row>
    <row r="109" spans="1:7" s="12" customFormat="1" ht="63.75">
      <c r="A109" s="23" t="s">
        <v>115</v>
      </c>
      <c r="B109" s="22" t="s">
        <v>114</v>
      </c>
      <c r="C109" s="13">
        <v>100</v>
      </c>
      <c r="D109" s="13">
        <v>26</v>
      </c>
      <c r="E109" s="13">
        <v>190.8</v>
      </c>
      <c r="F109" s="13">
        <f t="shared" si="13"/>
        <v>733.84615384615392</v>
      </c>
      <c r="G109" s="13">
        <f t="shared" si="14"/>
        <v>190.8</v>
      </c>
    </row>
    <row r="110" spans="1:7" s="33" customFormat="1" ht="51">
      <c r="A110" s="18" t="s">
        <v>113</v>
      </c>
      <c r="B110" s="17" t="s">
        <v>112</v>
      </c>
      <c r="C110" s="5">
        <v>445</v>
      </c>
      <c r="D110" s="5">
        <v>84.5</v>
      </c>
      <c r="E110" s="5">
        <v>154.30000000000001</v>
      </c>
      <c r="F110" s="5">
        <f t="shared" si="13"/>
        <v>182.60355029585799</v>
      </c>
      <c r="G110" s="5">
        <f t="shared" si="14"/>
        <v>34.674157303370791</v>
      </c>
    </row>
    <row r="111" spans="1:7" s="33" customFormat="1" ht="25.5">
      <c r="A111" s="18" t="s">
        <v>111</v>
      </c>
      <c r="B111" s="17" t="s">
        <v>110</v>
      </c>
      <c r="C111" s="5">
        <f>C112</f>
        <v>3283</v>
      </c>
      <c r="D111" s="5">
        <f>D112</f>
        <v>2957.6</v>
      </c>
      <c r="E111" s="5">
        <f>E112</f>
        <v>2362.8000000000002</v>
      </c>
      <c r="F111" s="5">
        <f t="shared" si="13"/>
        <v>79.889099269678127</v>
      </c>
      <c r="G111" s="5">
        <f t="shared" si="14"/>
        <v>71.970758452634783</v>
      </c>
    </row>
    <row r="112" spans="1:7" ht="38.25">
      <c r="A112" s="23" t="s">
        <v>109</v>
      </c>
      <c r="B112" s="22" t="s">
        <v>108</v>
      </c>
      <c r="C112" s="13">
        <v>3283</v>
      </c>
      <c r="D112" s="13">
        <v>2957.6</v>
      </c>
      <c r="E112" s="13">
        <v>2362.8000000000002</v>
      </c>
      <c r="F112" s="13">
        <f t="shared" si="13"/>
        <v>79.889099269678127</v>
      </c>
      <c r="G112" s="13">
        <f t="shared" si="14"/>
        <v>71.970758452634783</v>
      </c>
    </row>
    <row r="113" spans="1:7">
      <c r="A113" s="20" t="s">
        <v>107</v>
      </c>
      <c r="B113" s="37" t="s">
        <v>106</v>
      </c>
      <c r="C113" s="9">
        <f t="shared" ref="C113:E114" si="15">C114</f>
        <v>0</v>
      </c>
      <c r="D113" s="9">
        <f t="shared" si="15"/>
        <v>0</v>
      </c>
      <c r="E113" s="9">
        <f t="shared" si="15"/>
        <v>2.4</v>
      </c>
      <c r="F113" s="9">
        <v>0</v>
      </c>
      <c r="G113" s="9">
        <v>0</v>
      </c>
    </row>
    <row r="114" spans="1:7">
      <c r="A114" s="18" t="s">
        <v>105</v>
      </c>
      <c r="B114" s="36" t="s">
        <v>104</v>
      </c>
      <c r="C114" s="5">
        <f t="shared" si="15"/>
        <v>0</v>
      </c>
      <c r="D114" s="5">
        <f t="shared" si="15"/>
        <v>0</v>
      </c>
      <c r="E114" s="5">
        <f t="shared" si="15"/>
        <v>2.4</v>
      </c>
      <c r="F114" s="5">
        <v>0</v>
      </c>
      <c r="G114" s="5">
        <v>0</v>
      </c>
    </row>
    <row r="115" spans="1:7" s="12" customFormat="1" ht="12.75">
      <c r="A115" s="35" t="s">
        <v>103</v>
      </c>
      <c r="B115" s="34" t="s">
        <v>102</v>
      </c>
      <c r="C115" s="13">
        <v>0</v>
      </c>
      <c r="D115" s="13">
        <v>0</v>
      </c>
      <c r="E115" s="13">
        <v>2.4</v>
      </c>
      <c r="F115" s="13">
        <v>0</v>
      </c>
      <c r="G115" s="13">
        <v>0</v>
      </c>
    </row>
    <row r="116" spans="1:7">
      <c r="A116" s="11" t="s">
        <v>101</v>
      </c>
      <c r="B116" s="19" t="s">
        <v>100</v>
      </c>
      <c r="C116" s="9">
        <f>C117+C158+C165+C162</f>
        <v>1966457.4</v>
      </c>
      <c r="D116" s="9">
        <f>D117+D158+D165+D162</f>
        <v>324045.2</v>
      </c>
      <c r="E116" s="9">
        <f>E117+E158+E165+E162</f>
        <v>320055.40000000002</v>
      </c>
      <c r="F116" s="9">
        <f t="shared" si="13"/>
        <v>98.76875201360798</v>
      </c>
      <c r="G116" s="9">
        <f t="shared" si="14"/>
        <v>16.275735238403843</v>
      </c>
    </row>
    <row r="117" spans="1:7" ht="25.5">
      <c r="A117" s="18" t="s">
        <v>99</v>
      </c>
      <c r="B117" s="17" t="s">
        <v>98</v>
      </c>
      <c r="C117" s="5">
        <f>C118+C125+C136+C153</f>
        <v>1831457.4</v>
      </c>
      <c r="D117" s="5">
        <f>D118+D125+D136+D153</f>
        <v>324045.2</v>
      </c>
      <c r="E117" s="5">
        <f>E118+E125+E136+E153</f>
        <v>333004.90000000002</v>
      </c>
      <c r="F117" s="5">
        <f t="shared" si="13"/>
        <v>102.7649537780532</v>
      </c>
      <c r="G117" s="5">
        <f t="shared" si="14"/>
        <v>18.182508640386612</v>
      </c>
    </row>
    <row r="118" spans="1:7" ht="25.5">
      <c r="A118" s="20" t="s">
        <v>97</v>
      </c>
      <c r="B118" s="19" t="s">
        <v>96</v>
      </c>
      <c r="C118" s="9">
        <f>C119+C121+C123</f>
        <v>486287.20000000007</v>
      </c>
      <c r="D118" s="9">
        <f>D119+D121+D123</f>
        <v>97257.5</v>
      </c>
      <c r="E118" s="9">
        <f>E119+E121+E123</f>
        <v>97257.5</v>
      </c>
      <c r="F118" s="9">
        <f t="shared" si="13"/>
        <v>100</v>
      </c>
      <c r="G118" s="9">
        <f t="shared" si="14"/>
        <v>20.00001233838768</v>
      </c>
    </row>
    <row r="119" spans="1:7">
      <c r="A119" s="18" t="s">
        <v>95</v>
      </c>
      <c r="B119" s="17" t="s">
        <v>94</v>
      </c>
      <c r="C119" s="5">
        <f>SUM(C120:C120)</f>
        <v>437595.30000000005</v>
      </c>
      <c r="D119" s="5">
        <f>SUM(D120:D120)</f>
        <v>87519.1</v>
      </c>
      <c r="E119" s="5">
        <f>SUM(E120:E120)</f>
        <v>87519.1</v>
      </c>
      <c r="F119" s="5">
        <f t="shared" si="13"/>
        <v>100</v>
      </c>
      <c r="G119" s="5">
        <f t="shared" si="14"/>
        <v>20.000009140866002</v>
      </c>
    </row>
    <row r="120" spans="1:7" ht="25.5">
      <c r="A120" s="23" t="s">
        <v>93</v>
      </c>
      <c r="B120" s="22" t="s">
        <v>92</v>
      </c>
      <c r="C120" s="13">
        <f>374110.4+63484.9</f>
        <v>437595.30000000005</v>
      </c>
      <c r="D120" s="13">
        <v>87519.1</v>
      </c>
      <c r="E120" s="13">
        <f>74822.1+12697</f>
        <v>87519.1</v>
      </c>
      <c r="F120" s="13">
        <f t="shared" si="13"/>
        <v>100</v>
      </c>
      <c r="G120" s="13">
        <f t="shared" si="14"/>
        <v>20.000009140866002</v>
      </c>
    </row>
    <row r="121" spans="1:7" s="33" customFormat="1" ht="25.5">
      <c r="A121" s="18" t="s">
        <v>91</v>
      </c>
      <c r="B121" s="17" t="s">
        <v>90</v>
      </c>
      <c r="C121" s="5">
        <f>SUM(C122)</f>
        <v>48691.9</v>
      </c>
      <c r="D121" s="5">
        <f>SUM(D122)</f>
        <v>9738.4</v>
      </c>
      <c r="E121" s="5">
        <f>SUM(E122)</f>
        <v>9738.4</v>
      </c>
      <c r="F121" s="5">
        <f t="shared" si="13"/>
        <v>100</v>
      </c>
      <c r="G121" s="5">
        <f t="shared" si="14"/>
        <v>20.000041074593515</v>
      </c>
    </row>
    <row r="122" spans="1:7" ht="25.5">
      <c r="A122" s="23" t="s">
        <v>89</v>
      </c>
      <c r="B122" s="22" t="s">
        <v>88</v>
      </c>
      <c r="C122" s="13">
        <v>48691.9</v>
      </c>
      <c r="D122" s="13">
        <v>9738.4</v>
      </c>
      <c r="E122" s="13">
        <v>9738.4</v>
      </c>
      <c r="F122" s="13">
        <f t="shared" si="13"/>
        <v>100</v>
      </c>
      <c r="G122" s="13">
        <f t="shared" si="14"/>
        <v>20.000041074593515</v>
      </c>
    </row>
    <row r="123" spans="1:7">
      <c r="A123" s="18" t="s">
        <v>87</v>
      </c>
      <c r="B123" s="17" t="s">
        <v>86</v>
      </c>
      <c r="C123" s="5">
        <f>SUM(C124)</f>
        <v>0</v>
      </c>
      <c r="D123" s="5">
        <f>SUM(D124)</f>
        <v>0</v>
      </c>
      <c r="E123" s="5">
        <f>SUM(E124)</f>
        <v>0</v>
      </c>
      <c r="F123" s="5">
        <v>0</v>
      </c>
      <c r="G123" s="5">
        <v>0</v>
      </c>
    </row>
    <row r="124" spans="1:7">
      <c r="A124" s="23" t="s">
        <v>85</v>
      </c>
      <c r="B124" s="22" t="s">
        <v>84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</row>
    <row r="125" spans="1:7" ht="25.5">
      <c r="A125" s="20" t="s">
        <v>83</v>
      </c>
      <c r="B125" s="19" t="s">
        <v>82</v>
      </c>
      <c r="C125" s="9">
        <f>C130+C134+C126+C128+C132</f>
        <v>169170.30000000002</v>
      </c>
      <c r="D125" s="9">
        <f>D130+D134+D126+D128+D132</f>
        <v>13072.8</v>
      </c>
      <c r="E125" s="9">
        <f>E130+E134+E126+E128+E132</f>
        <v>9256.9</v>
      </c>
      <c r="F125" s="9">
        <f t="shared" si="13"/>
        <v>70.81038492136345</v>
      </c>
      <c r="G125" s="9">
        <f t="shared" si="14"/>
        <v>5.4719415878555511</v>
      </c>
    </row>
    <row r="126" spans="1:7" ht="51">
      <c r="A126" s="32" t="s">
        <v>81</v>
      </c>
      <c r="B126" s="31" t="s">
        <v>80</v>
      </c>
      <c r="C126" s="30">
        <f>SUM(C127)</f>
        <v>26870.7</v>
      </c>
      <c r="D126" s="30">
        <f>SUM(D127)</f>
        <v>0</v>
      </c>
      <c r="E126" s="30">
        <f>SUM(E127)</f>
        <v>0</v>
      </c>
      <c r="F126" s="5">
        <v>0</v>
      </c>
      <c r="G126" s="5">
        <f t="shared" si="14"/>
        <v>0</v>
      </c>
    </row>
    <row r="127" spans="1:7" ht="51">
      <c r="A127" s="23" t="s">
        <v>79</v>
      </c>
      <c r="B127" s="22" t="s">
        <v>78</v>
      </c>
      <c r="C127" s="13">
        <v>26870.7</v>
      </c>
      <c r="D127" s="13">
        <v>0</v>
      </c>
      <c r="E127" s="13">
        <v>0</v>
      </c>
      <c r="F127" s="5">
        <v>0</v>
      </c>
      <c r="G127" s="5">
        <f t="shared" si="14"/>
        <v>0</v>
      </c>
    </row>
    <row r="128" spans="1:7" ht="21" customHeight="1">
      <c r="A128" s="29" t="s">
        <v>77</v>
      </c>
      <c r="B128" s="28" t="s">
        <v>76</v>
      </c>
      <c r="C128" s="27">
        <f>C129</f>
        <v>7228.2</v>
      </c>
      <c r="D128" s="27">
        <f>D129</f>
        <v>0</v>
      </c>
      <c r="E128" s="27">
        <f>E129</f>
        <v>0</v>
      </c>
      <c r="F128" s="5">
        <v>0</v>
      </c>
      <c r="G128" s="5">
        <f t="shared" si="14"/>
        <v>0</v>
      </c>
    </row>
    <row r="129" spans="1:7" ht="25.5">
      <c r="A129" s="23" t="s">
        <v>75</v>
      </c>
      <c r="B129" s="22" t="s">
        <v>74</v>
      </c>
      <c r="C129" s="13">
        <f>5986.7+1241.5</f>
        <v>7228.2</v>
      </c>
      <c r="D129" s="13">
        <v>0</v>
      </c>
      <c r="E129" s="13">
        <v>0</v>
      </c>
      <c r="F129" s="13">
        <v>0</v>
      </c>
      <c r="G129" s="13">
        <f t="shared" si="14"/>
        <v>0</v>
      </c>
    </row>
    <row r="130" spans="1:7" ht="25.5">
      <c r="A130" s="18" t="s">
        <v>73</v>
      </c>
      <c r="B130" s="17" t="s">
        <v>72</v>
      </c>
      <c r="C130" s="5">
        <f>C131</f>
        <v>15201.1</v>
      </c>
      <c r="D130" s="5">
        <f>D131</f>
        <v>0</v>
      </c>
      <c r="E130" s="5">
        <f>E131</f>
        <v>0</v>
      </c>
      <c r="F130" s="5">
        <v>0</v>
      </c>
      <c r="G130" s="5">
        <f t="shared" si="14"/>
        <v>0</v>
      </c>
    </row>
    <row r="131" spans="1:7" ht="25.5">
      <c r="A131" s="23" t="s">
        <v>71</v>
      </c>
      <c r="B131" s="22" t="s">
        <v>70</v>
      </c>
      <c r="C131" s="13">
        <f>15201.1</f>
        <v>15201.1</v>
      </c>
      <c r="D131" s="13">
        <v>0</v>
      </c>
      <c r="E131" s="13">
        <v>0</v>
      </c>
      <c r="F131" s="13">
        <v>0</v>
      </c>
      <c r="G131" s="13">
        <f t="shared" si="14"/>
        <v>0</v>
      </c>
    </row>
    <row r="132" spans="1:7" ht="24.75" customHeight="1">
      <c r="A132" s="18" t="s">
        <v>69</v>
      </c>
      <c r="B132" s="17" t="s">
        <v>68</v>
      </c>
      <c r="C132" s="5">
        <f>C133</f>
        <v>56.9</v>
      </c>
      <c r="D132" s="5">
        <f>D133</f>
        <v>0</v>
      </c>
      <c r="E132" s="5">
        <f>E133</f>
        <v>0</v>
      </c>
      <c r="F132" s="5">
        <v>0</v>
      </c>
      <c r="G132" s="5">
        <f t="shared" si="14"/>
        <v>0</v>
      </c>
    </row>
    <row r="133" spans="1:7" ht="25.5">
      <c r="A133" s="23" t="s">
        <v>322</v>
      </c>
      <c r="B133" s="22" t="s">
        <v>67</v>
      </c>
      <c r="C133" s="13">
        <v>56.9</v>
      </c>
      <c r="D133" s="13">
        <v>0</v>
      </c>
      <c r="E133" s="13">
        <v>0</v>
      </c>
      <c r="F133" s="13">
        <v>0</v>
      </c>
      <c r="G133" s="13">
        <f t="shared" si="14"/>
        <v>0</v>
      </c>
    </row>
    <row r="134" spans="1:7">
      <c r="A134" s="18" t="s">
        <v>66</v>
      </c>
      <c r="B134" s="17" t="s">
        <v>65</v>
      </c>
      <c r="C134" s="5">
        <f>C135</f>
        <v>119813.40000000001</v>
      </c>
      <c r="D134" s="5">
        <f>D135</f>
        <v>13072.8</v>
      </c>
      <c r="E134" s="5">
        <f>E135</f>
        <v>9256.9</v>
      </c>
      <c r="F134" s="5">
        <f t="shared" si="13"/>
        <v>70.81038492136345</v>
      </c>
      <c r="G134" s="5">
        <f t="shared" si="14"/>
        <v>7.726097414813367</v>
      </c>
    </row>
    <row r="135" spans="1:7" ht="17.25" customHeight="1">
      <c r="A135" s="23" t="s">
        <v>64</v>
      </c>
      <c r="B135" s="22" t="s">
        <v>63</v>
      </c>
      <c r="C135" s="13">
        <f>316.8+91.1+356+14536.3+29377.4+11490.5+972+28828.8+5818.3+700.5+637.5+460+21021.5+16+5247.6-56.9</f>
        <v>119813.40000000001</v>
      </c>
      <c r="D135" s="13">
        <f>9.2+207.7+3105.9+5800+950+3000</f>
        <v>13072.8</v>
      </c>
      <c r="E135" s="13">
        <v>9256.9</v>
      </c>
      <c r="F135" s="13">
        <f t="shared" si="13"/>
        <v>70.81038492136345</v>
      </c>
      <c r="G135" s="13">
        <f t="shared" si="14"/>
        <v>7.726097414813367</v>
      </c>
    </row>
    <row r="136" spans="1:7" ht="25.5">
      <c r="A136" s="20" t="s">
        <v>62</v>
      </c>
      <c r="B136" s="19" t="s">
        <v>61</v>
      </c>
      <c r="C136" s="9">
        <f>SUM(C137+C139+C141+C143+C145+C147+C149+C151)</f>
        <v>1171491.2999999998</v>
      </c>
      <c r="D136" s="9">
        <f>SUM(D137+D139+D141+D143+D145+D147+D149+D151)</f>
        <v>212625.6</v>
      </c>
      <c r="E136" s="9">
        <f>SUM(E137+E139+E141+E143+E145+E147+E149+E151)</f>
        <v>224720.5</v>
      </c>
      <c r="F136" s="9">
        <f t="shared" si="13"/>
        <v>105.68835549435252</v>
      </c>
      <c r="G136" s="9">
        <f t="shared" si="14"/>
        <v>19.182430121333383</v>
      </c>
    </row>
    <row r="137" spans="1:7" s="26" customFormat="1" ht="25.5">
      <c r="A137" s="18" t="s">
        <v>60</v>
      </c>
      <c r="B137" s="17" t="s">
        <v>59</v>
      </c>
      <c r="C137" s="5">
        <f>SUM(C138)</f>
        <v>1096036.3999999999</v>
      </c>
      <c r="D137" s="5">
        <f>SUM(D138)</f>
        <v>203810.2</v>
      </c>
      <c r="E137" s="5">
        <f>SUM(E138)</f>
        <v>200310.40000000002</v>
      </c>
      <c r="F137" s="5">
        <f t="shared" ref="F137:F167" si="16">E137/D137*100</f>
        <v>98.282814108420496</v>
      </c>
      <c r="G137" s="5">
        <f t="shared" ref="G137:G167" si="17">E137/C137*100</f>
        <v>18.275889377396592</v>
      </c>
    </row>
    <row r="138" spans="1:7" ht="32.25" customHeight="1">
      <c r="A138" s="23" t="s">
        <v>58</v>
      </c>
      <c r="B138" s="22" t="s">
        <v>57</v>
      </c>
      <c r="C138" s="13">
        <f>6766.3+1559.2+38697+286+1561.7+4975.7+11.1+2.6+36.1+386314.5+517642.8+33320+10241.4+228.3+823.9+78391.9+114.4+15063.5</f>
        <v>1096036.3999999999</v>
      </c>
      <c r="D138" s="13">
        <f>84914+78069.9+7727+10800+3401.8+1937.6+27.2+611.5+200.4+15930.2+190.6</f>
        <v>203810.2</v>
      </c>
      <c r="E138" s="13">
        <f>84914+78070+3659+10470+3401.8+1+613.2+1948+211.5+805.1+15930.2+286+0.6</f>
        <v>200310.40000000002</v>
      </c>
      <c r="F138" s="13">
        <f t="shared" si="16"/>
        <v>98.282814108420496</v>
      </c>
      <c r="G138" s="13">
        <f t="shared" si="17"/>
        <v>18.275889377396592</v>
      </c>
    </row>
    <row r="139" spans="1:7" ht="51">
      <c r="A139" s="18" t="s">
        <v>56</v>
      </c>
      <c r="B139" s="17" t="s">
        <v>55</v>
      </c>
      <c r="C139" s="5">
        <f>C140</f>
        <v>34048</v>
      </c>
      <c r="D139" s="5">
        <f>D140</f>
        <v>5513</v>
      </c>
      <c r="E139" s="5">
        <f>E140</f>
        <v>4732</v>
      </c>
      <c r="F139" s="5">
        <f t="shared" si="16"/>
        <v>85.833484491202611</v>
      </c>
      <c r="G139" s="5">
        <f t="shared" si="17"/>
        <v>13.898026315789474</v>
      </c>
    </row>
    <row r="140" spans="1:7" ht="63.75">
      <c r="A140" s="23" t="s">
        <v>54</v>
      </c>
      <c r="B140" s="22" t="s">
        <v>53</v>
      </c>
      <c r="C140" s="13">
        <v>34048</v>
      </c>
      <c r="D140" s="13">
        <v>5513</v>
      </c>
      <c r="E140" s="13">
        <f>385.3+4346.7</f>
        <v>4732</v>
      </c>
      <c r="F140" s="13">
        <f t="shared" si="16"/>
        <v>85.833484491202611</v>
      </c>
      <c r="G140" s="13">
        <f t="shared" si="17"/>
        <v>13.898026315789474</v>
      </c>
    </row>
    <row r="141" spans="1:7" ht="39.75" customHeight="1">
      <c r="A141" s="21" t="s">
        <v>52</v>
      </c>
      <c r="B141" s="17" t="s">
        <v>51</v>
      </c>
      <c r="C141" s="25">
        <f>C142</f>
        <v>0</v>
      </c>
      <c r="D141" s="25">
        <f>D142</f>
        <v>0</v>
      </c>
      <c r="E141" s="25">
        <f>E142</f>
        <v>0</v>
      </c>
      <c r="F141" s="5">
        <v>0</v>
      </c>
      <c r="G141" s="5">
        <v>0</v>
      </c>
    </row>
    <row r="142" spans="1:7" ht="42" customHeight="1">
      <c r="A142" s="23" t="s">
        <v>50</v>
      </c>
      <c r="B142" s="22" t="s">
        <v>49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</row>
    <row r="143" spans="1:7" s="12" customFormat="1" ht="51">
      <c r="A143" s="18" t="s">
        <v>48</v>
      </c>
      <c r="B143" s="17" t="s">
        <v>47</v>
      </c>
      <c r="C143" s="13">
        <f>C144</f>
        <v>34346.5</v>
      </c>
      <c r="D143" s="13">
        <f>D144</f>
        <v>1807.4</v>
      </c>
      <c r="E143" s="13">
        <f>E144</f>
        <v>18073.8</v>
      </c>
      <c r="F143" s="5">
        <f t="shared" si="16"/>
        <v>999.9889343808785</v>
      </c>
      <c r="G143" s="5">
        <f t="shared" si="17"/>
        <v>52.621955657781726</v>
      </c>
    </row>
    <row r="144" spans="1:7" s="12" customFormat="1" ht="51">
      <c r="A144" s="23" t="s">
        <v>46</v>
      </c>
      <c r="B144" s="22" t="s">
        <v>45</v>
      </c>
      <c r="C144" s="13">
        <f>30725.4+3621.1</f>
        <v>34346.5</v>
      </c>
      <c r="D144" s="13">
        <v>1807.4</v>
      </c>
      <c r="E144" s="13">
        <v>18073.8</v>
      </c>
      <c r="F144" s="13">
        <f t="shared" si="16"/>
        <v>999.9889343808785</v>
      </c>
      <c r="G144" s="13">
        <f t="shared" si="17"/>
        <v>52.621955657781726</v>
      </c>
    </row>
    <row r="145" spans="1:9" ht="44.25" customHeight="1">
      <c r="A145" s="18" t="s">
        <v>44</v>
      </c>
      <c r="B145" s="17" t="s">
        <v>43</v>
      </c>
      <c r="C145" s="5">
        <f>C146</f>
        <v>0</v>
      </c>
      <c r="D145" s="5">
        <f>D146</f>
        <v>0</v>
      </c>
      <c r="E145" s="5">
        <f>E146</f>
        <v>0</v>
      </c>
      <c r="F145" s="5">
        <v>0</v>
      </c>
      <c r="G145" s="5">
        <v>0</v>
      </c>
    </row>
    <row r="146" spans="1:9" ht="59.25" customHeight="1">
      <c r="A146" s="23" t="s">
        <v>42</v>
      </c>
      <c r="B146" s="22" t="s">
        <v>41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</row>
    <row r="147" spans="1:9" ht="77.25">
      <c r="A147" s="24" t="s">
        <v>40</v>
      </c>
      <c r="B147" s="17" t="s">
        <v>39</v>
      </c>
      <c r="C147" s="5">
        <f>SUM(C148)</f>
        <v>0</v>
      </c>
      <c r="D147" s="5">
        <f>SUM(D148)</f>
        <v>0</v>
      </c>
      <c r="E147" s="5">
        <f>SUM(E148)</f>
        <v>0</v>
      </c>
      <c r="F147" s="5">
        <v>0</v>
      </c>
      <c r="G147" s="5">
        <v>0</v>
      </c>
    </row>
    <row r="148" spans="1:9" ht="76.5">
      <c r="A148" s="75" t="s">
        <v>38</v>
      </c>
      <c r="B148" s="22" t="s">
        <v>37</v>
      </c>
      <c r="C148" s="13">
        <f>1519.4+464.2-1519.4-464.2</f>
        <v>0</v>
      </c>
      <c r="D148" s="13">
        <v>0</v>
      </c>
      <c r="E148" s="13">
        <v>0</v>
      </c>
      <c r="F148" s="13">
        <v>0</v>
      </c>
      <c r="G148" s="13">
        <v>0</v>
      </c>
    </row>
    <row r="149" spans="1:9" ht="63.75">
      <c r="A149" s="18" t="s">
        <v>36</v>
      </c>
      <c r="B149" s="17" t="s">
        <v>35</v>
      </c>
      <c r="C149" s="5">
        <f>SUM(C150)</f>
        <v>759.7</v>
      </c>
      <c r="D149" s="5">
        <f>SUM(D150)</f>
        <v>0</v>
      </c>
      <c r="E149" s="5">
        <f>SUM(E150)</f>
        <v>0</v>
      </c>
      <c r="F149" s="5">
        <v>0</v>
      </c>
      <c r="G149" s="5">
        <f t="shared" si="17"/>
        <v>0</v>
      </c>
    </row>
    <row r="150" spans="1:9" ht="63.75">
      <c r="A150" s="23" t="s">
        <v>34</v>
      </c>
      <c r="B150" s="22" t="s">
        <v>33</v>
      </c>
      <c r="C150" s="13">
        <v>759.7</v>
      </c>
      <c r="D150" s="13">
        <v>0</v>
      </c>
      <c r="E150" s="13">
        <v>0</v>
      </c>
      <c r="F150" s="13">
        <v>0</v>
      </c>
      <c r="G150" s="13">
        <f t="shared" si="17"/>
        <v>0</v>
      </c>
    </row>
    <row r="151" spans="1:9" ht="25.5">
      <c r="A151" s="18" t="s">
        <v>32</v>
      </c>
      <c r="B151" s="17" t="s">
        <v>31</v>
      </c>
      <c r="C151" s="5">
        <f>C152</f>
        <v>6300.7</v>
      </c>
      <c r="D151" s="5">
        <f>D152</f>
        <v>1495</v>
      </c>
      <c r="E151" s="5">
        <f>E152</f>
        <v>1604.3</v>
      </c>
      <c r="F151" s="5">
        <f t="shared" si="16"/>
        <v>107.31103678929766</v>
      </c>
      <c r="G151" s="5">
        <f t="shared" si="17"/>
        <v>25.462250226165345</v>
      </c>
    </row>
    <row r="152" spans="1:9" ht="25.5">
      <c r="A152" s="23" t="s">
        <v>30</v>
      </c>
      <c r="B152" s="22" t="s">
        <v>29</v>
      </c>
      <c r="C152" s="13">
        <f>1256.5+5044.2</f>
        <v>6300.7</v>
      </c>
      <c r="D152" s="13">
        <f>570.7+924.3</f>
        <v>1495</v>
      </c>
      <c r="E152" s="13">
        <f>680+924.3</f>
        <v>1604.3</v>
      </c>
      <c r="F152" s="13">
        <f t="shared" si="16"/>
        <v>107.31103678929766</v>
      </c>
      <c r="G152" s="13">
        <f t="shared" si="17"/>
        <v>25.462250226165345</v>
      </c>
    </row>
    <row r="153" spans="1:9">
      <c r="A153" s="20" t="s">
        <v>28</v>
      </c>
      <c r="B153" s="19" t="s">
        <v>27</v>
      </c>
      <c r="C153" s="9">
        <f>C156+C154</f>
        <v>4508.6000000000004</v>
      </c>
      <c r="D153" s="9">
        <f>D156+D154</f>
        <v>1089.3</v>
      </c>
      <c r="E153" s="9">
        <f>E156+E154</f>
        <v>1770</v>
      </c>
      <c r="F153" s="9">
        <f t="shared" si="16"/>
        <v>162.48967226659323</v>
      </c>
      <c r="G153" s="9">
        <f t="shared" si="17"/>
        <v>39.258306347868519</v>
      </c>
    </row>
    <row r="154" spans="1:9" ht="51">
      <c r="A154" s="18" t="s">
        <v>26</v>
      </c>
      <c r="B154" s="17" t="s">
        <v>25</v>
      </c>
      <c r="C154" s="5">
        <f>SUM(C155)</f>
        <v>0</v>
      </c>
      <c r="D154" s="5">
        <f>SUM(D155)</f>
        <v>0</v>
      </c>
      <c r="E154" s="5">
        <f>SUM(E155)</f>
        <v>0</v>
      </c>
      <c r="F154" s="5">
        <v>0</v>
      </c>
      <c r="G154" s="5">
        <v>0</v>
      </c>
    </row>
    <row r="155" spans="1:9" ht="38.25">
      <c r="A155" s="23" t="s">
        <v>24</v>
      </c>
      <c r="B155" s="22" t="s">
        <v>23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</row>
    <row r="156" spans="1:9" s="12" customFormat="1" ht="23.25" customHeight="1">
      <c r="A156" s="21" t="s">
        <v>22</v>
      </c>
      <c r="B156" s="17" t="s">
        <v>21</v>
      </c>
      <c r="C156" s="5">
        <f>SUM(C157)</f>
        <v>4508.6000000000004</v>
      </c>
      <c r="D156" s="5">
        <f>SUM(D157)</f>
        <v>1089.3</v>
      </c>
      <c r="E156" s="5">
        <f>SUM(E157)</f>
        <v>1770</v>
      </c>
      <c r="F156" s="5">
        <f t="shared" si="16"/>
        <v>162.48967226659323</v>
      </c>
      <c r="G156" s="5">
        <f t="shared" si="17"/>
        <v>39.258306347868519</v>
      </c>
    </row>
    <row r="157" spans="1:9" ht="25.5">
      <c r="A157" s="35" t="s">
        <v>20</v>
      </c>
      <c r="B157" s="74" t="s">
        <v>19</v>
      </c>
      <c r="C157" s="13">
        <f>3908.6+550+50</f>
        <v>4508.6000000000004</v>
      </c>
      <c r="D157" s="13">
        <f>539.3+550</f>
        <v>1089.3</v>
      </c>
      <c r="E157" s="13">
        <f>1170+550+50</f>
        <v>1770</v>
      </c>
      <c r="F157" s="13">
        <f t="shared" si="16"/>
        <v>162.48967226659323</v>
      </c>
      <c r="G157" s="13">
        <f t="shared" si="17"/>
        <v>39.258306347868519</v>
      </c>
    </row>
    <row r="158" spans="1:9" ht="20.25" customHeight="1">
      <c r="A158" s="20" t="s">
        <v>18</v>
      </c>
      <c r="B158" s="19" t="s">
        <v>17</v>
      </c>
      <c r="C158" s="9">
        <f>C161+C160</f>
        <v>135000</v>
      </c>
      <c r="D158" s="9">
        <f>D161+D160</f>
        <v>0</v>
      </c>
      <c r="E158" s="9">
        <f>E161+E160</f>
        <v>0</v>
      </c>
      <c r="F158" s="9">
        <v>0</v>
      </c>
      <c r="G158" s="9">
        <v>0</v>
      </c>
    </row>
    <row r="159" spans="1:9">
      <c r="A159" s="18" t="s">
        <v>16</v>
      </c>
      <c r="B159" s="17" t="s">
        <v>15</v>
      </c>
      <c r="C159" s="5">
        <f>C160+C161</f>
        <v>135000</v>
      </c>
      <c r="D159" s="5">
        <f>D160+D161</f>
        <v>0</v>
      </c>
      <c r="E159" s="5">
        <f>E160+E161</f>
        <v>0</v>
      </c>
      <c r="F159" s="5">
        <v>0</v>
      </c>
      <c r="G159" s="5">
        <f t="shared" si="17"/>
        <v>0</v>
      </c>
    </row>
    <row r="160" spans="1:9" ht="51">
      <c r="A160" s="16" t="s">
        <v>14</v>
      </c>
      <c r="B160" s="15" t="s">
        <v>13</v>
      </c>
      <c r="C160" s="14">
        <v>10000</v>
      </c>
      <c r="D160" s="14">
        <v>0</v>
      </c>
      <c r="E160" s="13">
        <v>0</v>
      </c>
      <c r="F160" s="13">
        <v>0</v>
      </c>
      <c r="G160" s="13">
        <f t="shared" si="17"/>
        <v>0</v>
      </c>
      <c r="I160" s="12"/>
    </row>
    <row r="161" spans="1:9" ht="20.25" customHeight="1">
      <c r="A161" s="16" t="s">
        <v>12</v>
      </c>
      <c r="B161" s="15" t="s">
        <v>11</v>
      </c>
      <c r="C161" s="14">
        <f>130400-5400</f>
        <v>125000</v>
      </c>
      <c r="D161" s="14">
        <v>0</v>
      </c>
      <c r="E161" s="13">
        <v>0</v>
      </c>
      <c r="F161" s="13">
        <v>0</v>
      </c>
      <c r="G161" s="13">
        <f t="shared" si="17"/>
        <v>0</v>
      </c>
      <c r="I161" s="12"/>
    </row>
    <row r="162" spans="1:9" ht="76.5">
      <c r="A162" s="8" t="s">
        <v>10</v>
      </c>
      <c r="B162" s="7" t="s">
        <v>9</v>
      </c>
      <c r="C162" s="6">
        <f>C163</f>
        <v>0</v>
      </c>
      <c r="D162" s="6">
        <f>D163</f>
        <v>0</v>
      </c>
      <c r="E162" s="6">
        <f>E163</f>
        <v>0.6</v>
      </c>
      <c r="F162" s="9">
        <v>0</v>
      </c>
      <c r="G162" s="9">
        <v>0</v>
      </c>
    </row>
    <row r="163" spans="1:9" ht="51">
      <c r="A163" s="29" t="s">
        <v>8</v>
      </c>
      <c r="B163" s="44" t="s">
        <v>7</v>
      </c>
      <c r="C163" s="14">
        <v>0</v>
      </c>
      <c r="D163" s="14">
        <f>D164</f>
        <v>0</v>
      </c>
      <c r="E163" s="5">
        <f>E164</f>
        <v>0.6</v>
      </c>
      <c r="F163" s="5">
        <v>0</v>
      </c>
      <c r="G163" s="5">
        <v>0</v>
      </c>
    </row>
    <row r="164" spans="1:9" ht="40.5" customHeight="1">
      <c r="A164" s="16" t="s">
        <v>6</v>
      </c>
      <c r="B164" s="15" t="s">
        <v>5</v>
      </c>
      <c r="C164" s="14">
        <v>0</v>
      </c>
      <c r="D164" s="14">
        <v>0</v>
      </c>
      <c r="E164" s="13">
        <v>0.6</v>
      </c>
      <c r="F164" s="13">
        <v>0</v>
      </c>
      <c r="G164" s="13">
        <v>0</v>
      </c>
    </row>
    <row r="165" spans="1:9" ht="43.5" customHeight="1">
      <c r="A165" s="11" t="s">
        <v>4</v>
      </c>
      <c r="B165" s="10" t="s">
        <v>3</v>
      </c>
      <c r="C165" s="9">
        <f>C166</f>
        <v>0</v>
      </c>
      <c r="D165" s="9">
        <f>D166</f>
        <v>0</v>
      </c>
      <c r="E165" s="9">
        <f>E166</f>
        <v>-12950.1</v>
      </c>
      <c r="F165" s="9">
        <v>0</v>
      </c>
      <c r="G165" s="9">
        <v>0</v>
      </c>
    </row>
    <row r="166" spans="1:9" ht="51">
      <c r="A166" s="18" t="s">
        <v>2</v>
      </c>
      <c r="B166" s="42" t="s">
        <v>1</v>
      </c>
      <c r="C166" s="73">
        <v>0</v>
      </c>
      <c r="D166" s="5">
        <v>0</v>
      </c>
      <c r="E166" s="5">
        <v>-12950.1</v>
      </c>
      <c r="F166" s="5">
        <v>0</v>
      </c>
      <c r="G166" s="5">
        <v>0</v>
      </c>
    </row>
    <row r="167" spans="1:9">
      <c r="A167" s="8" t="s">
        <v>0</v>
      </c>
      <c r="B167" s="7"/>
      <c r="C167" s="71">
        <f>C9+C116</f>
        <v>2674949.2999999998</v>
      </c>
      <c r="D167" s="71">
        <f>D9+D116</f>
        <v>497791.20000000007</v>
      </c>
      <c r="E167" s="71">
        <f>E9+E116</f>
        <v>495811.2</v>
      </c>
      <c r="F167" s="9">
        <f t="shared" si="16"/>
        <v>99.602242868094081</v>
      </c>
      <c r="G167" s="9">
        <f t="shared" si="17"/>
        <v>18.535349436342592</v>
      </c>
    </row>
  </sheetData>
  <mergeCells count="4">
    <mergeCell ref="E1:G1"/>
    <mergeCell ref="E2:G2"/>
    <mergeCell ref="E3:G3"/>
    <mergeCell ref="A5:G5"/>
  </mergeCells>
  <pageMargins left="0.31496062992125984" right="0.19685039370078741" top="0.15748031496062992" bottom="0.19685039370078741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2017 Доходы</vt:lpstr>
      <vt:lpstr>'1 квартал 2017 Доходы'!Заголовки_для_печати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2017-05-11T12:11:11Z</dcterms:modified>
</cp:coreProperties>
</file>