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838" activeTab="2"/>
  </bookViews>
  <sheets>
    <sheet name="приложение 5.4." sheetId="43" r:id="rId1"/>
    <sheet name="приложение 6.4." sheetId="45" r:id="rId2"/>
    <sheet name="приложение 7.4." sheetId="46" r:id="rId3"/>
    <sheet name="приложение 8.4." sheetId="44" r:id="rId4"/>
  </sheets>
  <externalReferences>
    <externalReference r:id="rId5"/>
  </externalReferences>
  <definedNames>
    <definedName name="_xlnm._FilterDatabase" localSheetId="0" hidden="1">'приложение 5.4.'!$A$12:$M$1021</definedName>
    <definedName name="_xlnm._FilterDatabase" localSheetId="1" hidden="1">'приложение 6.4.'!$A$8:$D$773</definedName>
    <definedName name="_xlnm._FilterDatabase" localSheetId="3" hidden="1">'приложение 8.4.'!$A$10:$V$1491</definedName>
    <definedName name="_xlnm.Print_Titles" localSheetId="0">'приложение 5.4.'!$11:$12</definedName>
    <definedName name="_xlnm.Print_Titles" localSheetId="1">'приложение 6.4.'!$7:$8</definedName>
    <definedName name="_xlnm.Print_Titles" localSheetId="3">'приложение 8.4.'!$9:$10</definedName>
    <definedName name="_xlnm.Print_Area" localSheetId="0">'приложение 5.4.'!$A$1:$K$1025</definedName>
    <definedName name="_xlnm.Print_Area" localSheetId="3">'приложение 8.4.'!$A$1:$L$1496</definedName>
  </definedNames>
  <calcPr calcId="125725"/>
</workbook>
</file>

<file path=xl/calcChain.xml><?xml version="1.0" encoding="utf-8"?>
<calcChain xmlns="http://schemas.openxmlformats.org/spreadsheetml/2006/main">
  <c r="I537" i="44"/>
  <c r="D466" i="45"/>
  <c r="D467"/>
  <c r="D468"/>
  <c r="H260" i="43"/>
  <c r="H262"/>
  <c r="K262"/>
  <c r="J262"/>
  <c r="J261" s="1"/>
  <c r="I262"/>
  <c r="G262"/>
  <c r="K261"/>
  <c r="I261"/>
  <c r="I359" i="44"/>
  <c r="H356"/>
  <c r="L355"/>
  <c r="K355"/>
  <c r="K354" s="1"/>
  <c r="J355"/>
  <c r="I355"/>
  <c r="H355" s="1"/>
  <c r="L354"/>
  <c r="J354"/>
  <c r="I865"/>
  <c r="I664"/>
  <c r="I872"/>
  <c r="I638"/>
  <c r="I220"/>
  <c r="I73"/>
  <c r="I76"/>
  <c r="I178"/>
  <c r="H261" i="43" l="1"/>
  <c r="G261" s="1"/>
  <c r="I354" i="44"/>
  <c r="H354" s="1"/>
  <c r="I685"/>
  <c r="I1052" l="1"/>
  <c r="I187"/>
  <c r="H187" s="1"/>
  <c r="L186"/>
  <c r="K186"/>
  <c r="K185" s="1"/>
  <c r="K184" s="1"/>
  <c r="J186"/>
  <c r="J185" s="1"/>
  <c r="J184" s="1"/>
  <c r="I173"/>
  <c r="I635"/>
  <c r="I516"/>
  <c r="I661"/>
  <c r="I723"/>
  <c r="I727"/>
  <c r="I726"/>
  <c r="I722"/>
  <c r="I718"/>
  <c r="L301"/>
  <c r="L294"/>
  <c r="I573"/>
  <c r="K569"/>
  <c r="I186" l="1"/>
  <c r="I185" s="1"/>
  <c r="L185"/>
  <c r="L184" s="1"/>
  <c r="K138" i="43"/>
  <c r="K137" s="1"/>
  <c r="K136" s="1"/>
  <c r="I138"/>
  <c r="H186" i="44"/>
  <c r="H138" i="43"/>
  <c r="J138"/>
  <c r="I228" i="44"/>
  <c r="I381"/>
  <c r="I1036"/>
  <c r="I321"/>
  <c r="I232" i="43"/>
  <c r="J232"/>
  <c r="J231" s="1"/>
  <c r="J230" s="1"/>
  <c r="K232"/>
  <c r="K231" s="1"/>
  <c r="K230" s="1"/>
  <c r="H232"/>
  <c r="H231" s="1"/>
  <c r="H230" s="1"/>
  <c r="H321" i="44"/>
  <c r="L320"/>
  <c r="L319" s="1"/>
  <c r="K320"/>
  <c r="K319" s="1"/>
  <c r="J320"/>
  <c r="J319" s="1"/>
  <c r="I320"/>
  <c r="I449"/>
  <c r="I760"/>
  <c r="I796"/>
  <c r="H185" l="1"/>
  <c r="I184"/>
  <c r="H184" s="1"/>
  <c r="H320"/>
  <c r="I319"/>
  <c r="G232" i="43"/>
  <c r="I231"/>
  <c r="H319" i="44"/>
  <c r="I281"/>
  <c r="I286"/>
  <c r="I270"/>
  <c r="I169"/>
  <c r="I134"/>
  <c r="I593"/>
  <c r="I1490"/>
  <c r="I48"/>
  <c r="I46"/>
  <c r="I66"/>
  <c r="I64"/>
  <c r="I55"/>
  <c r="I40"/>
  <c r="I27"/>
  <c r="I106"/>
  <c r="I104"/>
  <c r="I93"/>
  <c r="I91"/>
  <c r="I1138"/>
  <c r="J1109"/>
  <c r="J1111"/>
  <c r="J1106"/>
  <c r="I440"/>
  <c r="K434"/>
  <c r="I312"/>
  <c r="I310"/>
  <c r="I306"/>
  <c r="I305"/>
  <c r="I1410"/>
  <c r="I1360"/>
  <c r="I1304"/>
  <c r="I1255"/>
  <c r="J1082"/>
  <c r="I438"/>
  <c r="K432"/>
  <c r="I255"/>
  <c r="I65"/>
  <c r="I57"/>
  <c r="I56"/>
  <c r="I47"/>
  <c r="I42"/>
  <c r="I41"/>
  <c r="I29"/>
  <c r="J1400"/>
  <c r="J1399"/>
  <c r="J1432"/>
  <c r="H1368"/>
  <c r="L1367"/>
  <c r="K723" i="43" s="1"/>
  <c r="K1367" i="44"/>
  <c r="J723" i="43" s="1"/>
  <c r="J1367" i="44"/>
  <c r="I723" i="43" s="1"/>
  <c r="I1367" i="44"/>
  <c r="H723" i="43" s="1"/>
  <c r="J1316" i="44"/>
  <c r="K1311"/>
  <c r="J1291"/>
  <c r="J1287"/>
  <c r="J1242"/>
  <c r="J1100"/>
  <c r="H902"/>
  <c r="L901"/>
  <c r="L900" s="1"/>
  <c r="L899" s="1"/>
  <c r="K901"/>
  <c r="J755" i="43" s="1"/>
  <c r="J901" i="44"/>
  <c r="J900" s="1"/>
  <c r="J899" s="1"/>
  <c r="I901"/>
  <c r="L688"/>
  <c r="L687" s="1"/>
  <c r="L686" s="1"/>
  <c r="H689"/>
  <c r="K688"/>
  <c r="K687" s="1"/>
  <c r="K686" s="1"/>
  <c r="J688"/>
  <c r="I519" i="43" s="1"/>
  <c r="I688" i="44"/>
  <c r="H519" i="43" s="1"/>
  <c r="H503"/>
  <c r="H671" i="44"/>
  <c r="L670"/>
  <c r="K505" i="43" s="1"/>
  <c r="K670" i="44"/>
  <c r="K669" s="1"/>
  <c r="J670"/>
  <c r="I505" i="43" s="1"/>
  <c r="I670" i="44"/>
  <c r="K668"/>
  <c r="L667"/>
  <c r="K503" i="43" s="1"/>
  <c r="J667" i="44"/>
  <c r="I503" i="43" s="1"/>
  <c r="I666" i="44"/>
  <c r="J630"/>
  <c r="I507"/>
  <c r="I506"/>
  <c r="I502"/>
  <c r="I501"/>
  <c r="K495"/>
  <c r="I230" i="43" l="1"/>
  <c r="G231"/>
  <c r="J666" i="44"/>
  <c r="J665" s="1"/>
  <c r="L1366"/>
  <c r="L1365" s="1"/>
  <c r="L669"/>
  <c r="L666"/>
  <c r="L665" s="1"/>
  <c r="J687"/>
  <c r="J686" s="1"/>
  <c r="K900"/>
  <c r="K899" s="1"/>
  <c r="J1366"/>
  <c r="J1365" s="1"/>
  <c r="K519" i="43"/>
  <c r="H901" i="44"/>
  <c r="K722" i="43"/>
  <c r="K721" s="1"/>
  <c r="H755"/>
  <c r="J505"/>
  <c r="J504" s="1"/>
  <c r="I900" i="44"/>
  <c r="K755" i="43"/>
  <c r="I755"/>
  <c r="I1366" i="44"/>
  <c r="K1366"/>
  <c r="K1365" s="1"/>
  <c r="H1367"/>
  <c r="K502" i="43"/>
  <c r="K501" s="1"/>
  <c r="K504"/>
  <c r="I502"/>
  <c r="I501" s="1"/>
  <c r="I504"/>
  <c r="K667" i="44"/>
  <c r="H668"/>
  <c r="J669"/>
  <c r="H670"/>
  <c r="H502" i="43"/>
  <c r="H501" s="1"/>
  <c r="J519"/>
  <c r="H505"/>
  <c r="H688" i="44"/>
  <c r="I687"/>
  <c r="I665"/>
  <c r="I669"/>
  <c r="G230" i="43" l="1"/>
  <c r="K518"/>
  <c r="K517" s="1"/>
  <c r="H900" i="44"/>
  <c r="G505" i="43"/>
  <c r="D689" i="45" s="1"/>
  <c r="I899" i="44"/>
  <c r="H899" s="1"/>
  <c r="H1366"/>
  <c r="I1365"/>
  <c r="H1365" s="1"/>
  <c r="K754" i="43"/>
  <c r="K753" s="1"/>
  <c r="H669" i="44"/>
  <c r="H504" i="43"/>
  <c r="G504" s="1"/>
  <c r="J503"/>
  <c r="G503" s="1"/>
  <c r="D687" i="45" s="1"/>
  <c r="K666" i="44"/>
  <c r="H667"/>
  <c r="H687"/>
  <c r="I686"/>
  <c r="H686" s="1"/>
  <c r="I1476"/>
  <c r="I1391"/>
  <c r="I1390"/>
  <c r="I1387"/>
  <c r="I595" i="43"/>
  <c r="J595"/>
  <c r="H595"/>
  <c r="H1259" i="44"/>
  <c r="L1258"/>
  <c r="L1257" s="1"/>
  <c r="L1246"/>
  <c r="I92"/>
  <c r="J1110"/>
  <c r="I956" i="43" s="1"/>
  <c r="K1110" i="44"/>
  <c r="J956" i="43" s="1"/>
  <c r="L1110" i="44"/>
  <c r="K956" i="43" s="1"/>
  <c r="I1110" i="44"/>
  <c r="H956" i="43" s="1"/>
  <c r="H1111" i="44"/>
  <c r="I1058"/>
  <c r="I1267"/>
  <c r="L1216"/>
  <c r="I784"/>
  <c r="I115"/>
  <c r="I110"/>
  <c r="H1335"/>
  <c r="L1334"/>
  <c r="K702" i="43" s="1"/>
  <c r="K701" s="1"/>
  <c r="K700" s="1"/>
  <c r="K699" s="1"/>
  <c r="K1334" i="44"/>
  <c r="J702" i="43" s="1"/>
  <c r="J1334" i="44"/>
  <c r="J1333" s="1"/>
  <c r="J1332" s="1"/>
  <c r="J1331" s="1"/>
  <c r="I1334"/>
  <c r="H702" i="43" s="1"/>
  <c r="I1322" i="44"/>
  <c r="I1295"/>
  <c r="I1279"/>
  <c r="I777"/>
  <c r="H547"/>
  <c r="L546"/>
  <c r="K404" i="43" s="1"/>
  <c r="K403" s="1"/>
  <c r="K402" s="1"/>
  <c r="K401" s="1"/>
  <c r="K546" i="44"/>
  <c r="J546"/>
  <c r="I404" i="43" s="1"/>
  <c r="I546" i="44"/>
  <c r="H404" i="43" s="1"/>
  <c r="L545" i="44"/>
  <c r="L544" s="1"/>
  <c r="L543" s="1"/>
  <c r="I240" i="43"/>
  <c r="J240"/>
  <c r="J239" s="1"/>
  <c r="K240"/>
  <c r="H240"/>
  <c r="H239" s="1"/>
  <c r="H331" i="44"/>
  <c r="L330"/>
  <c r="L329" s="1"/>
  <c r="K330"/>
  <c r="J330"/>
  <c r="J329" s="1"/>
  <c r="I330"/>
  <c r="I329" s="1"/>
  <c r="J328"/>
  <c r="L295"/>
  <c r="I1010"/>
  <c r="I1001"/>
  <c r="I651" i="43"/>
  <c r="J651"/>
  <c r="H651"/>
  <c r="H1330" i="44"/>
  <c r="L1329"/>
  <c r="L1328" s="1"/>
  <c r="L1327" s="1"/>
  <c r="K1328"/>
  <c r="K1327" s="1"/>
  <c r="J1328"/>
  <c r="J1327" s="1"/>
  <c r="I1328"/>
  <c r="L1271"/>
  <c r="H1190"/>
  <c r="L1189"/>
  <c r="K1013" i="43" s="1"/>
  <c r="K1012" s="1"/>
  <c r="K1011" s="1"/>
  <c r="K1189" i="44"/>
  <c r="J1013" i="43" s="1"/>
  <c r="J1189" i="44"/>
  <c r="I1013" i="43" s="1"/>
  <c r="I1189" i="44"/>
  <c r="I1188" s="1"/>
  <c r="I1187" s="1"/>
  <c r="H946"/>
  <c r="L945"/>
  <c r="K822" i="43" s="1"/>
  <c r="K821" s="1"/>
  <c r="K820" s="1"/>
  <c r="K819" s="1"/>
  <c r="K945" i="44"/>
  <c r="J945"/>
  <c r="I822" i="43" s="1"/>
  <c r="I945" i="44"/>
  <c r="H822" i="43" s="1"/>
  <c r="H889" i="44"/>
  <c r="L888"/>
  <c r="K746" i="43" s="1"/>
  <c r="K745" s="1"/>
  <c r="K744" s="1"/>
  <c r="K888" i="44"/>
  <c r="J888"/>
  <c r="J887" s="1"/>
  <c r="I888"/>
  <c r="H746" i="43" s="1"/>
  <c r="L843" i="44"/>
  <c r="I792"/>
  <c r="H243"/>
  <c r="L242"/>
  <c r="K175" i="43" s="1"/>
  <c r="K174" s="1"/>
  <c r="K173" s="1"/>
  <c r="K242" i="44"/>
  <c r="K241" s="1"/>
  <c r="J242"/>
  <c r="I175" i="43" s="1"/>
  <c r="I242" i="44"/>
  <c r="H175" i="43" s="1"/>
  <c r="H1062" i="44"/>
  <c r="L1061"/>
  <c r="K913" i="43" s="1"/>
  <c r="K912" s="1"/>
  <c r="K911" s="1"/>
  <c r="K1061" i="44"/>
  <c r="J913" i="43" s="1"/>
  <c r="J1061" i="44"/>
  <c r="J1060" s="1"/>
  <c r="J1059" s="1"/>
  <c r="I1061"/>
  <c r="I1060" s="1"/>
  <c r="L1060"/>
  <c r="L1059" s="1"/>
  <c r="L887" l="1"/>
  <c r="L886" s="1"/>
  <c r="L241"/>
  <c r="L240" s="1"/>
  <c r="L944"/>
  <c r="L943" s="1"/>
  <c r="L942" s="1"/>
  <c r="D688" i="45"/>
  <c r="I545" i="44"/>
  <c r="I544" s="1"/>
  <c r="I543" s="1"/>
  <c r="J502" i="43"/>
  <c r="K665" i="44"/>
  <c r="H665" s="1"/>
  <c r="H666"/>
  <c r="D686" i="45"/>
  <c r="H1110" i="44"/>
  <c r="L1333"/>
  <c r="L1332" s="1"/>
  <c r="L1331" s="1"/>
  <c r="H1258"/>
  <c r="K595" i="43"/>
  <c r="G595" s="1"/>
  <c r="D83" i="45" s="1"/>
  <c r="H1257" i="44"/>
  <c r="L1256"/>
  <c r="H1256" s="1"/>
  <c r="G956" i="43"/>
  <c r="D611" i="45" s="1"/>
  <c r="J545" i="44"/>
  <c r="J544" s="1"/>
  <c r="J543" s="1"/>
  <c r="H546"/>
  <c r="I1333"/>
  <c r="I1332" s="1"/>
  <c r="I1331" s="1"/>
  <c r="I702" i="43"/>
  <c r="H1328" i="44"/>
  <c r="H330"/>
  <c r="H1334"/>
  <c r="K1060"/>
  <c r="K1059" s="1"/>
  <c r="J404" i="43"/>
  <c r="I887" i="44"/>
  <c r="I886" s="1"/>
  <c r="H888"/>
  <c r="J944"/>
  <c r="J943" s="1"/>
  <c r="J942" s="1"/>
  <c r="I650" i="43"/>
  <c r="I649" s="1"/>
  <c r="K1333" i="44"/>
  <c r="K545"/>
  <c r="I239" i="43"/>
  <c r="G240"/>
  <c r="D444" i="45" s="1"/>
  <c r="K239" i="43"/>
  <c r="K238" s="1"/>
  <c r="K329" i="44"/>
  <c r="J241"/>
  <c r="J240" s="1"/>
  <c r="H650" i="43"/>
  <c r="H649" s="1"/>
  <c r="H1329" i="44"/>
  <c r="I944"/>
  <c r="I943" s="1"/>
  <c r="I942" s="1"/>
  <c r="I1327"/>
  <c r="H945"/>
  <c r="K651" i="43"/>
  <c r="K650" s="1"/>
  <c r="K649" s="1"/>
  <c r="L1188" i="44"/>
  <c r="L1187" s="1"/>
  <c r="I913" i="43"/>
  <c r="H1061" i="44"/>
  <c r="I241"/>
  <c r="I240" s="1"/>
  <c r="I746" i="43"/>
  <c r="J1188" i="44"/>
  <c r="J1187" s="1"/>
  <c r="H1189"/>
  <c r="H1013" i="43"/>
  <c r="J175"/>
  <c r="H913"/>
  <c r="J746"/>
  <c r="J822"/>
  <c r="J650"/>
  <c r="J649" s="1"/>
  <c r="H1327" i="44"/>
  <c r="K1188"/>
  <c r="K944"/>
  <c r="J886"/>
  <c r="K887"/>
  <c r="K886" s="1"/>
  <c r="K240"/>
  <c r="H242"/>
  <c r="I1059"/>
  <c r="D685" i="45" l="1"/>
  <c r="H240" i="44"/>
  <c r="J501" i="43"/>
  <c r="G501" s="1"/>
  <c r="G502"/>
  <c r="D82" i="45"/>
  <c r="D81" s="1"/>
  <c r="K594" i="43"/>
  <c r="H1059" i="44"/>
  <c r="H1060"/>
  <c r="H241"/>
  <c r="H329"/>
  <c r="G651" i="43"/>
  <c r="K1332" i="44"/>
  <c r="H1333"/>
  <c r="D443" i="45"/>
  <c r="D442" s="1"/>
  <c r="K544" i="44"/>
  <c r="H545"/>
  <c r="G649" i="43"/>
  <c r="H887" i="44"/>
  <c r="H886"/>
  <c r="G650" i="43"/>
  <c r="K1187" i="44"/>
  <c r="H1187" s="1"/>
  <c r="H1188"/>
  <c r="K943"/>
  <c r="H944"/>
  <c r="H1246"/>
  <c r="L1245"/>
  <c r="L1244" s="1"/>
  <c r="I1078"/>
  <c r="K1078"/>
  <c r="K1066"/>
  <c r="I1066"/>
  <c r="I1002"/>
  <c r="L911"/>
  <c r="I1386"/>
  <c r="I1172"/>
  <c r="I1169"/>
  <c r="H966"/>
  <c r="L965"/>
  <c r="L964" s="1"/>
  <c r="L963" s="1"/>
  <c r="L962" s="1"/>
  <c r="K965"/>
  <c r="J838" i="43" s="1"/>
  <c r="J965" i="44"/>
  <c r="J964" s="1"/>
  <c r="J963" s="1"/>
  <c r="J962" s="1"/>
  <c r="I965"/>
  <c r="I964" s="1"/>
  <c r="I961"/>
  <c r="J725"/>
  <c r="K725"/>
  <c r="L725"/>
  <c r="I728"/>
  <c r="I721"/>
  <c r="I315"/>
  <c r="H315" s="1"/>
  <c r="J222" i="43"/>
  <c r="L314" i="44"/>
  <c r="K226" i="43" s="1"/>
  <c r="K314" i="44"/>
  <c r="K313" s="1"/>
  <c r="K307" s="1"/>
  <c r="J314"/>
  <c r="J313" s="1"/>
  <c r="I109"/>
  <c r="I105"/>
  <c r="I1005"/>
  <c r="I417"/>
  <c r="J413"/>
  <c r="I307" i="43" s="1"/>
  <c r="I306" s="1"/>
  <c r="K413" i="44"/>
  <c r="K412" s="1"/>
  <c r="L413"/>
  <c r="K307" i="43" s="1"/>
  <c r="I413" i="44"/>
  <c r="H307" i="43" s="1"/>
  <c r="H414" i="44"/>
  <c r="J791"/>
  <c r="K791"/>
  <c r="L791"/>
  <c r="I791"/>
  <c r="H792"/>
  <c r="I314" l="1"/>
  <c r="I313" s="1"/>
  <c r="H728"/>
  <c r="K593" i="43"/>
  <c r="G593" s="1"/>
  <c r="G594"/>
  <c r="I725" i="44"/>
  <c r="K1331"/>
  <c r="H1331" s="1"/>
  <c r="H1332"/>
  <c r="K543"/>
  <c r="H543" s="1"/>
  <c r="H544"/>
  <c r="K838" i="43"/>
  <c r="H1245" i="44"/>
  <c r="K585" i="43"/>
  <c r="G585" s="1"/>
  <c r="D40" i="45" s="1"/>
  <c r="H838" i="43"/>
  <c r="I412" i="44"/>
  <c r="J307" i="43"/>
  <c r="J306" s="1"/>
  <c r="K964" i="44"/>
  <c r="K963" s="1"/>
  <c r="K962" s="1"/>
  <c r="J412"/>
  <c r="K942"/>
  <c r="H942" s="1"/>
  <c r="H943"/>
  <c r="L313"/>
  <c r="H413"/>
  <c r="L412"/>
  <c r="J226" i="43"/>
  <c r="J225" s="1"/>
  <c r="I838"/>
  <c r="H965" i="44"/>
  <c r="H1244"/>
  <c r="L1243"/>
  <c r="H1243" s="1"/>
  <c r="I963"/>
  <c r="K225" i="43"/>
  <c r="I226"/>
  <c r="K306"/>
  <c r="H306"/>
  <c r="I783" i="44"/>
  <c r="H784"/>
  <c r="I772"/>
  <c r="H773"/>
  <c r="H314" l="1"/>
  <c r="H313"/>
  <c r="H226" i="43"/>
  <c r="H225" s="1"/>
  <c r="K837"/>
  <c r="K836" s="1"/>
  <c r="K835" s="1"/>
  <c r="D39" i="45"/>
  <c r="D38" s="1"/>
  <c r="K584" i="43"/>
  <c r="G584" s="1"/>
  <c r="H964" i="44"/>
  <c r="H412"/>
  <c r="H963"/>
  <c r="I962"/>
  <c r="H962" s="1"/>
  <c r="I225" i="43"/>
  <c r="J1298" i="44"/>
  <c r="I628" i="43" s="1"/>
  <c r="K1298" i="44"/>
  <c r="K1297" s="1"/>
  <c r="K1296" s="1"/>
  <c r="L1298"/>
  <c r="K628" i="43" s="1"/>
  <c r="I1298" i="44"/>
  <c r="I1297" s="1"/>
  <c r="H1299"/>
  <c r="H1010"/>
  <c r="H270"/>
  <c r="L269"/>
  <c r="K195" i="43" s="1"/>
  <c r="K269" i="44"/>
  <c r="K268" s="1"/>
  <c r="J269"/>
  <c r="I195" i="43" s="1"/>
  <c r="I269" i="44"/>
  <c r="I268" s="1"/>
  <c r="L1009"/>
  <c r="L1008" s="1"/>
  <c r="K1009"/>
  <c r="K1008" s="1"/>
  <c r="J1009"/>
  <c r="I870" i="43" s="1"/>
  <c r="H777" i="44"/>
  <c r="L776"/>
  <c r="K601" i="43" s="1"/>
  <c r="K600" s="1"/>
  <c r="K776" i="44"/>
  <c r="J776"/>
  <c r="J775" s="1"/>
  <c r="I776"/>
  <c r="H601" i="43" s="1"/>
  <c r="H1033" i="44"/>
  <c r="L1032"/>
  <c r="L1031" s="1"/>
  <c r="K1032"/>
  <c r="J890" i="43" s="1"/>
  <c r="J1032" i="44"/>
  <c r="J1031" s="1"/>
  <c r="I1032"/>
  <c r="H890" i="43" s="1"/>
  <c r="J1000" i="44"/>
  <c r="K1000"/>
  <c r="L1000"/>
  <c r="H1001"/>
  <c r="J162"/>
  <c r="I117" i="43" s="1"/>
  <c r="K162" i="44"/>
  <c r="K161" s="1"/>
  <c r="K160" s="1"/>
  <c r="K159" s="1"/>
  <c r="K158" s="1"/>
  <c r="L162"/>
  <c r="K117" i="43" s="1"/>
  <c r="K116" s="1"/>
  <c r="K115" s="1"/>
  <c r="K114" s="1"/>
  <c r="K113" s="1"/>
  <c r="I162" i="44"/>
  <c r="H117" i="43" s="1"/>
  <c r="H163" i="44"/>
  <c r="L268" l="1"/>
  <c r="K583" i="43"/>
  <c r="G583" s="1"/>
  <c r="D95" i="45"/>
  <c r="L775" i="44"/>
  <c r="I775"/>
  <c r="K627" i="43"/>
  <c r="K626" s="1"/>
  <c r="L1297" i="44"/>
  <c r="L1296" s="1"/>
  <c r="H628" i="43"/>
  <c r="J628"/>
  <c r="H1298" i="44"/>
  <c r="I1009"/>
  <c r="I1008" s="1"/>
  <c r="J1297"/>
  <c r="J1296" s="1"/>
  <c r="I1296"/>
  <c r="I1031"/>
  <c r="J1008"/>
  <c r="H195" i="43"/>
  <c r="J268" i="44"/>
  <c r="K194" i="43"/>
  <c r="H776" i="44"/>
  <c r="J195" i="43"/>
  <c r="I1000" i="44"/>
  <c r="I890" i="43"/>
  <c r="J870"/>
  <c r="K1031" i="44"/>
  <c r="K890" i="43"/>
  <c r="K889" s="1"/>
  <c r="K870"/>
  <c r="K869" s="1"/>
  <c r="H269" i="44"/>
  <c r="J161"/>
  <c r="J160" s="1"/>
  <c r="J159" s="1"/>
  <c r="J158" s="1"/>
  <c r="J601" i="43"/>
  <c r="I601"/>
  <c r="K775" i="44"/>
  <c r="J117" i="43"/>
  <c r="H162" i="44"/>
  <c r="H1032"/>
  <c r="L161"/>
  <c r="L160" s="1"/>
  <c r="L159" s="1"/>
  <c r="L158" s="1"/>
  <c r="I161"/>
  <c r="K362"/>
  <c r="I1446"/>
  <c r="H1216"/>
  <c r="L1215"/>
  <c r="L1214" s="1"/>
  <c r="L1213" s="1"/>
  <c r="L1212" s="1"/>
  <c r="L1211" s="1"/>
  <c r="L1210" s="1"/>
  <c r="K1215"/>
  <c r="K1214" s="1"/>
  <c r="K1213" s="1"/>
  <c r="K1212" s="1"/>
  <c r="K1211" s="1"/>
  <c r="K1210" s="1"/>
  <c r="J1215"/>
  <c r="J1214" s="1"/>
  <c r="J1213" s="1"/>
  <c r="J1212" s="1"/>
  <c r="J1211" s="1"/>
  <c r="J1210" s="1"/>
  <c r="I1215"/>
  <c r="K1013"/>
  <c r="K1012" s="1"/>
  <c r="K1011" s="1"/>
  <c r="J1013"/>
  <c r="I873" i="43" s="1"/>
  <c r="I1013" i="44"/>
  <c r="L718"/>
  <c r="L716" s="1"/>
  <c r="K718"/>
  <c r="K716" s="1"/>
  <c r="J718"/>
  <c r="J716" s="1"/>
  <c r="J995"/>
  <c r="I861" i="43" s="1"/>
  <c r="K995" i="44"/>
  <c r="J861" i="43" s="1"/>
  <c r="I995" i="44"/>
  <c r="H861" i="43" s="1"/>
  <c r="J172" i="44"/>
  <c r="I125" i="43" s="1"/>
  <c r="K172" i="44"/>
  <c r="L172"/>
  <c r="H173"/>
  <c r="J72"/>
  <c r="J71" s="1"/>
  <c r="K72"/>
  <c r="J129" i="43" s="1"/>
  <c r="L72" i="44"/>
  <c r="L71" s="1"/>
  <c r="I72"/>
  <c r="H129" i="43" s="1"/>
  <c r="H73" i="44"/>
  <c r="H268" l="1"/>
  <c r="K71"/>
  <c r="H775"/>
  <c r="D94" i="45"/>
  <c r="H1008" i="44"/>
  <c r="H1009"/>
  <c r="J994"/>
  <c r="J993" s="1"/>
  <c r="H1031"/>
  <c r="H870" i="43"/>
  <c r="H1297" i="44"/>
  <c r="H1296"/>
  <c r="L995"/>
  <c r="L994" s="1"/>
  <c r="L993" s="1"/>
  <c r="L1013"/>
  <c r="L1012" s="1"/>
  <c r="L1011" s="1"/>
  <c r="K171"/>
  <c r="K170" s="1"/>
  <c r="H1014"/>
  <c r="H161"/>
  <c r="I160"/>
  <c r="I994"/>
  <c r="I993" s="1"/>
  <c r="J1012"/>
  <c r="J1011" s="1"/>
  <c r="I872" i="43"/>
  <c r="I871" s="1"/>
  <c r="H1215" i="44"/>
  <c r="J873" i="43"/>
  <c r="I129"/>
  <c r="I172" i="44"/>
  <c r="J125" i="43"/>
  <c r="H996" i="44"/>
  <c r="H873" i="43"/>
  <c r="I1214" i="44"/>
  <c r="H718"/>
  <c r="I716"/>
  <c r="I1012"/>
  <c r="K994"/>
  <c r="K993" s="1"/>
  <c r="L171"/>
  <c r="L170" s="1"/>
  <c r="K125" i="43"/>
  <c r="K124" s="1"/>
  <c r="K123" s="1"/>
  <c r="J171" i="44"/>
  <c r="J170" s="1"/>
  <c r="K129" i="43"/>
  <c r="H995" i="44" l="1"/>
  <c r="K861" i="43"/>
  <c r="K873"/>
  <c r="H1013" i="44"/>
  <c r="H869" i="43"/>
  <c r="I159" i="44"/>
  <c r="H160"/>
  <c r="J872" i="43"/>
  <c r="J871" s="1"/>
  <c r="I869" s="1"/>
  <c r="H125"/>
  <c r="I171" i="44"/>
  <c r="H172"/>
  <c r="H872" i="43"/>
  <c r="H1214" i="44"/>
  <c r="I1213"/>
  <c r="H1012"/>
  <c r="I1011"/>
  <c r="H1011" s="1"/>
  <c r="H993"/>
  <c r="H994"/>
  <c r="K128" i="43"/>
  <c r="H573" i="44"/>
  <c r="L572"/>
  <c r="K424" i="43" s="1"/>
  <c r="K423" s="1"/>
  <c r="K422" s="1"/>
  <c r="K572" i="44"/>
  <c r="J424" i="43" s="1"/>
  <c r="J572" i="44"/>
  <c r="J571" s="1"/>
  <c r="I572"/>
  <c r="I571" s="1"/>
  <c r="I570" s="1"/>
  <c r="H569"/>
  <c r="L568"/>
  <c r="K421" i="43" s="1"/>
  <c r="K568" i="44"/>
  <c r="K567" s="1"/>
  <c r="J568"/>
  <c r="J567" s="1"/>
  <c r="J566" s="1"/>
  <c r="I568"/>
  <c r="H421" i="43" s="1"/>
  <c r="H532" i="44"/>
  <c r="L531"/>
  <c r="K392" i="43" s="1"/>
  <c r="K391" s="1"/>
  <c r="K390" s="1"/>
  <c r="K531" i="44"/>
  <c r="K530" s="1"/>
  <c r="K529" s="1"/>
  <c r="J531"/>
  <c r="I392" i="43" s="1"/>
  <c r="I391" s="1"/>
  <c r="I390" s="1"/>
  <c r="I531" i="44"/>
  <c r="H528"/>
  <c r="L527"/>
  <c r="K389" i="43" s="1"/>
  <c r="K388" s="1"/>
  <c r="K387" s="1"/>
  <c r="K527" i="44"/>
  <c r="K526" s="1"/>
  <c r="K525" s="1"/>
  <c r="J527"/>
  <c r="I389" i="43" s="1"/>
  <c r="I527" i="44"/>
  <c r="H389" i="43" s="1"/>
  <c r="L530" i="44" l="1"/>
  <c r="L529" s="1"/>
  <c r="L567"/>
  <c r="L566" s="1"/>
  <c r="K860" i="43"/>
  <c r="K859" s="1"/>
  <c r="K872"/>
  <c r="K871" s="1"/>
  <c r="J869" s="1"/>
  <c r="G869" s="1"/>
  <c r="G873"/>
  <c r="D257" i="45" s="1"/>
  <c r="G870" i="43"/>
  <c r="D254" i="45" s="1"/>
  <c r="I158" i="44"/>
  <c r="H158" s="1"/>
  <c r="H159"/>
  <c r="L526"/>
  <c r="L525" s="1"/>
  <c r="H871" i="43"/>
  <c r="H1213" i="44"/>
  <c r="I1212"/>
  <c r="I170"/>
  <c r="H171"/>
  <c r="I567"/>
  <c r="I566" s="1"/>
  <c r="J526"/>
  <c r="J525" s="1"/>
  <c r="L571"/>
  <c r="L570" s="1"/>
  <c r="J530"/>
  <c r="J529" s="1"/>
  <c r="J392" i="43"/>
  <c r="I388"/>
  <c r="I387" s="1"/>
  <c r="H420"/>
  <c r="H419" s="1"/>
  <c r="I421"/>
  <c r="H531" i="44"/>
  <c r="K571"/>
  <c r="K570" s="1"/>
  <c r="I424" i="43"/>
  <c r="H424"/>
  <c r="H527" i="44"/>
  <c r="K420" i="43"/>
  <c r="K419" s="1"/>
  <c r="J421"/>
  <c r="H392"/>
  <c r="J389"/>
  <c r="J423"/>
  <c r="H388"/>
  <c r="J570" i="44"/>
  <c r="K566"/>
  <c r="H572"/>
  <c r="H568"/>
  <c r="I526"/>
  <c r="I530"/>
  <c r="G871" i="43" l="1"/>
  <c r="G872"/>
  <c r="H423"/>
  <c r="H422" s="1"/>
  <c r="D256" i="45"/>
  <c r="D255" s="1"/>
  <c r="G389" i="43"/>
  <c r="D667" i="45" s="1"/>
  <c r="D253"/>
  <c r="H566" i="44"/>
  <c r="H567"/>
  <c r="H170"/>
  <c r="H1212"/>
  <c r="I1211"/>
  <c r="G421" i="43"/>
  <c r="D296" i="45" s="1"/>
  <c r="J391" i="43"/>
  <c r="J390" s="1"/>
  <c r="G424"/>
  <c r="D299" i="45" s="1"/>
  <c r="H570" i="44"/>
  <c r="H571"/>
  <c r="I423" i="43"/>
  <c r="I422" s="1"/>
  <c r="I420"/>
  <c r="I419" s="1"/>
  <c r="H391"/>
  <c r="H390" s="1"/>
  <c r="G392"/>
  <c r="D670" i="45" s="1"/>
  <c r="J420" i="43"/>
  <c r="J388"/>
  <c r="J387" s="1"/>
  <c r="J422"/>
  <c r="H387"/>
  <c r="H530" i="44"/>
  <c r="I529"/>
  <c r="H529" s="1"/>
  <c r="H526"/>
  <c r="I525"/>
  <c r="H525" s="1"/>
  <c r="D666" i="45" l="1"/>
  <c r="D665" s="1"/>
  <c r="D669"/>
  <c r="D668" s="1"/>
  <c r="D298"/>
  <c r="D297" s="1"/>
  <c r="D295"/>
  <c r="D294" s="1"/>
  <c r="H1211" i="44"/>
  <c r="I1210"/>
  <c r="G390" i="43"/>
  <c r="G391"/>
  <c r="G387"/>
  <c r="G422"/>
  <c r="G423"/>
  <c r="G388"/>
  <c r="J419"/>
  <c r="G419" s="1"/>
  <c r="G420"/>
  <c r="K915" i="44"/>
  <c r="H916"/>
  <c r="I920"/>
  <c r="K920"/>
  <c r="H921"/>
  <c r="L915"/>
  <c r="L910"/>
  <c r="H911"/>
  <c r="J1455"/>
  <c r="K1455"/>
  <c r="L1455"/>
  <c r="H1458"/>
  <c r="I1455"/>
  <c r="I1454" s="1"/>
  <c r="K1398"/>
  <c r="L1398"/>
  <c r="I1398"/>
  <c r="H1400"/>
  <c r="J1398"/>
  <c r="H1387"/>
  <c r="I1384"/>
  <c r="K1129"/>
  <c r="L1129"/>
  <c r="I1129"/>
  <c r="H1131"/>
  <c r="H740"/>
  <c r="I737"/>
  <c r="H719"/>
  <c r="K471"/>
  <c r="L471"/>
  <c r="I471"/>
  <c r="H474"/>
  <c r="J471"/>
  <c r="H312"/>
  <c r="I304"/>
  <c r="J293"/>
  <c r="K293"/>
  <c r="I293"/>
  <c r="H216"/>
  <c r="I213"/>
  <c r="K200"/>
  <c r="L200"/>
  <c r="I200"/>
  <c r="H203"/>
  <c r="J200"/>
  <c r="K194"/>
  <c r="L194"/>
  <c r="I194"/>
  <c r="H197"/>
  <c r="K150"/>
  <c r="L150"/>
  <c r="I150"/>
  <c r="H153"/>
  <c r="J150"/>
  <c r="K140"/>
  <c r="L140"/>
  <c r="I140"/>
  <c r="H143"/>
  <c r="J140"/>
  <c r="H106"/>
  <c r="I103"/>
  <c r="H87"/>
  <c r="I84"/>
  <c r="H93"/>
  <c r="I90"/>
  <c r="H65"/>
  <c r="L66"/>
  <c r="L63" s="1"/>
  <c r="K66"/>
  <c r="K63" s="1"/>
  <c r="J66"/>
  <c r="J63" s="1"/>
  <c r="I63"/>
  <c r="H57"/>
  <c r="I54"/>
  <c r="H48"/>
  <c r="I45"/>
  <c r="H42"/>
  <c r="I39"/>
  <c r="H29"/>
  <c r="H1210" l="1"/>
  <c r="I500"/>
  <c r="L293"/>
  <c r="I309"/>
  <c r="H306"/>
  <c r="H295"/>
  <c r="H503"/>
  <c r="H66"/>
  <c r="L1489" l="1"/>
  <c r="K1489"/>
  <c r="J1489"/>
  <c r="H1483"/>
  <c r="L1482"/>
  <c r="L1481" s="1"/>
  <c r="K1482"/>
  <c r="J1482"/>
  <c r="I1482"/>
  <c r="H1476"/>
  <c r="L1475"/>
  <c r="K1475"/>
  <c r="J1475"/>
  <c r="I1475"/>
  <c r="H1470"/>
  <c r="L1469"/>
  <c r="L1468" s="1"/>
  <c r="K1469"/>
  <c r="K1468" s="1"/>
  <c r="J1469"/>
  <c r="J1468" s="1"/>
  <c r="I1469"/>
  <c r="I1468" s="1"/>
  <c r="H1465"/>
  <c r="H1464"/>
  <c r="L1463"/>
  <c r="L1462" s="1"/>
  <c r="K1463"/>
  <c r="K1462" s="1"/>
  <c r="J1463"/>
  <c r="J1462" s="1"/>
  <c r="I1463"/>
  <c r="I1462" s="1"/>
  <c r="H1461"/>
  <c r="H1460"/>
  <c r="L1459"/>
  <c r="K1459"/>
  <c r="J1459"/>
  <c r="I1459"/>
  <c r="H1457"/>
  <c r="H1456"/>
  <c r="L1454"/>
  <c r="K1454"/>
  <c r="J1454"/>
  <c r="H1447"/>
  <c r="I1453" l="1"/>
  <c r="H1469"/>
  <c r="H1459"/>
  <c r="K1481"/>
  <c r="J1481" s="1"/>
  <c r="H1454"/>
  <c r="J1453"/>
  <c r="H1463"/>
  <c r="H1475"/>
  <c r="L1474" s="1"/>
  <c r="K1474" s="1"/>
  <c r="J1474" s="1"/>
  <c r="I1481"/>
  <c r="I1480" s="1"/>
  <c r="K1453"/>
  <c r="H1455"/>
  <c r="I1474"/>
  <c r="I1473" s="1"/>
  <c r="K1488"/>
  <c r="K1486" s="1"/>
  <c r="L1453"/>
  <c r="H1462"/>
  <c r="H1468"/>
  <c r="L1467" s="1"/>
  <c r="K1467" s="1"/>
  <c r="J1467" s="1"/>
  <c r="J1488"/>
  <c r="J1487" s="1"/>
  <c r="I1489"/>
  <c r="H1490"/>
  <c r="H1482"/>
  <c r="I1467"/>
  <c r="L1488"/>
  <c r="L1486" s="1"/>
  <c r="H1481" l="1"/>
  <c r="L1480" s="1"/>
  <c r="K1480" s="1"/>
  <c r="J1480" s="1"/>
  <c r="H1480" s="1"/>
  <c r="L1479" s="1"/>
  <c r="K1479" s="1"/>
  <c r="J1479" s="1"/>
  <c r="H1474"/>
  <c r="L1473" s="1"/>
  <c r="L1472" s="1"/>
  <c r="H1453"/>
  <c r="L1452" s="1"/>
  <c r="K1452" s="1"/>
  <c r="J1452" s="1"/>
  <c r="I1452" s="1"/>
  <c r="H1452" s="1"/>
  <c r="J1486"/>
  <c r="I1472"/>
  <c r="H1467"/>
  <c r="L1466" s="1"/>
  <c r="K1466" s="1"/>
  <c r="J1466" s="1"/>
  <c r="I1466"/>
  <c r="K1473"/>
  <c r="H1489"/>
  <c r="I1488"/>
  <c r="H1488" s="1"/>
  <c r="L1487" s="1"/>
  <c r="K1487" s="1"/>
  <c r="I1479"/>
  <c r="K1442"/>
  <c r="L1446" l="1"/>
  <c r="L1445" s="1"/>
  <c r="H1472"/>
  <c r="I1451"/>
  <c r="I1487"/>
  <c r="I1486" s="1"/>
  <c r="H1487"/>
  <c r="L1471"/>
  <c r="J1473"/>
  <c r="K1446"/>
  <c r="K1445" s="1"/>
  <c r="K1472"/>
  <c r="L1451"/>
  <c r="K1451" s="1"/>
  <c r="J1451" s="1"/>
  <c r="I1445"/>
  <c r="I1444" s="1"/>
  <c r="H1479"/>
  <c r="L1478" s="1"/>
  <c r="K1478" s="1"/>
  <c r="J1478" s="1"/>
  <c r="I1478"/>
  <c r="H1466"/>
  <c r="I1440"/>
  <c r="H1451" l="1"/>
  <c r="L1450" s="1"/>
  <c r="K1450" s="1"/>
  <c r="J1450" s="1"/>
  <c r="I1450" s="1"/>
  <c r="H1450" s="1"/>
  <c r="H1441"/>
  <c r="K1471"/>
  <c r="J1472"/>
  <c r="J1446"/>
  <c r="H1473"/>
  <c r="H1486"/>
  <c r="L1485" s="1"/>
  <c r="K1485" s="1"/>
  <c r="J1485" s="1"/>
  <c r="I1485"/>
  <c r="I1477"/>
  <c r="H1478"/>
  <c r="L1477" s="1"/>
  <c r="K1477" s="1"/>
  <c r="J1477" s="1"/>
  <c r="H1434"/>
  <c r="J1433"/>
  <c r="H1433" s="1"/>
  <c r="L1432"/>
  <c r="K1432"/>
  <c r="L1431"/>
  <c r="L1430" s="1"/>
  <c r="K1431"/>
  <c r="J1431"/>
  <c r="I1431"/>
  <c r="I1430" s="1"/>
  <c r="H1423"/>
  <c r="L1422"/>
  <c r="K1422"/>
  <c r="K1421" s="1"/>
  <c r="J1422"/>
  <c r="I1422"/>
  <c r="I1421" s="1"/>
  <c r="H1419"/>
  <c r="L1418"/>
  <c r="L1417" s="1"/>
  <c r="K1418"/>
  <c r="I1418"/>
  <c r="I1417" s="1"/>
  <c r="I1416" s="1"/>
  <c r="J1417"/>
  <c r="H1415"/>
  <c r="L1414"/>
  <c r="K1414"/>
  <c r="K1413" s="1"/>
  <c r="K1412" s="1"/>
  <c r="J1414"/>
  <c r="J1413" s="1"/>
  <c r="I1414"/>
  <c r="H1410"/>
  <c r="L1409"/>
  <c r="K1409"/>
  <c r="J1409"/>
  <c r="I1409"/>
  <c r="H1408"/>
  <c r="L1407"/>
  <c r="L1406" s="1"/>
  <c r="K1407"/>
  <c r="K1406" s="1"/>
  <c r="J1407"/>
  <c r="J1406" s="1"/>
  <c r="I1407"/>
  <c r="H1403"/>
  <c r="L1402"/>
  <c r="L1401" s="1"/>
  <c r="K1402"/>
  <c r="K1401" s="1"/>
  <c r="J1402"/>
  <c r="J1401" s="1"/>
  <c r="I1402"/>
  <c r="I1401" s="1"/>
  <c r="H1399"/>
  <c r="K1397"/>
  <c r="J1397"/>
  <c r="L1397"/>
  <c r="H1395"/>
  <c r="H1394"/>
  <c r="L1393"/>
  <c r="L1392" s="1"/>
  <c r="K1393"/>
  <c r="K1392" s="1"/>
  <c r="J1393"/>
  <c r="J1392" s="1"/>
  <c r="I1393"/>
  <c r="I1392" s="1"/>
  <c r="H1391"/>
  <c r="H1390"/>
  <c r="L1389"/>
  <c r="L1388" s="1"/>
  <c r="K1389"/>
  <c r="K1388" s="1"/>
  <c r="J1389"/>
  <c r="J1388" s="1"/>
  <c r="I1389"/>
  <c r="I1388" s="1"/>
  <c r="H1386"/>
  <c r="H1385"/>
  <c r="L1384"/>
  <c r="L1383" s="1"/>
  <c r="K1384"/>
  <c r="K1383" s="1"/>
  <c r="J1384"/>
  <c r="J1383" s="1"/>
  <c r="I1383"/>
  <c r="H1381"/>
  <c r="L1380"/>
  <c r="L1379" s="1"/>
  <c r="K1380"/>
  <c r="K1379" s="1"/>
  <c r="J1380"/>
  <c r="J1379" s="1"/>
  <c r="I1380"/>
  <c r="I1379" s="1"/>
  <c r="H1373"/>
  <c r="L1372"/>
  <c r="L1371" s="1"/>
  <c r="K1372"/>
  <c r="K1371" s="1"/>
  <c r="J1372"/>
  <c r="J1371" s="1"/>
  <c r="I1372"/>
  <c r="H1364"/>
  <c r="H1363"/>
  <c r="L1362"/>
  <c r="K1362"/>
  <c r="J1362"/>
  <c r="I1362"/>
  <c r="H1361"/>
  <c r="L1359"/>
  <c r="L1358" s="1"/>
  <c r="K1359"/>
  <c r="K1358" s="1"/>
  <c r="J1359"/>
  <c r="J1358" s="1"/>
  <c r="H1356"/>
  <c r="H1355"/>
  <c r="L1354"/>
  <c r="L1353" s="1"/>
  <c r="K1354"/>
  <c r="K1353" s="1"/>
  <c r="J1354"/>
  <c r="J1353" s="1"/>
  <c r="I1354"/>
  <c r="H1351"/>
  <c r="H1350"/>
  <c r="L1349"/>
  <c r="L1348" s="1"/>
  <c r="K1349"/>
  <c r="K1348" s="1"/>
  <c r="J1349"/>
  <c r="I1349"/>
  <c r="I1348" s="1"/>
  <c r="I1347" s="1"/>
  <c r="H1346"/>
  <c r="H1345"/>
  <c r="L1344"/>
  <c r="K1344"/>
  <c r="J1344"/>
  <c r="I1344"/>
  <c r="H1343"/>
  <c r="L1341"/>
  <c r="L1340" s="1"/>
  <c r="J1341"/>
  <c r="J1340" s="1"/>
  <c r="I1341"/>
  <c r="H1326"/>
  <c r="L1325"/>
  <c r="L1323" s="1"/>
  <c r="K1325"/>
  <c r="K1323" s="1"/>
  <c r="J1325"/>
  <c r="J1323" s="1"/>
  <c r="I1325"/>
  <c r="I1324" s="1"/>
  <c r="H1321"/>
  <c r="L1320"/>
  <c r="L1319" s="1"/>
  <c r="K1320"/>
  <c r="K1319" s="1"/>
  <c r="J1320"/>
  <c r="J1319" s="1"/>
  <c r="H1317"/>
  <c r="H1316"/>
  <c r="L1315"/>
  <c r="L1314" s="1"/>
  <c r="K1315"/>
  <c r="K1314" s="1"/>
  <c r="K1313" s="1"/>
  <c r="J1315"/>
  <c r="J1314" s="1"/>
  <c r="I1315"/>
  <c r="I1314" s="1"/>
  <c r="H1312"/>
  <c r="H1311"/>
  <c r="L1310"/>
  <c r="L1309" s="1"/>
  <c r="K1310"/>
  <c r="K1309" s="1"/>
  <c r="J1310"/>
  <c r="I1310"/>
  <c r="I1309" s="1"/>
  <c r="I1308" s="1"/>
  <c r="H1306"/>
  <c r="L1305"/>
  <c r="K1305"/>
  <c r="J1305"/>
  <c r="I1305"/>
  <c r="H1304"/>
  <c r="L1303"/>
  <c r="K1303"/>
  <c r="J1303"/>
  <c r="I1303"/>
  <c r="H632" i="43" s="1"/>
  <c r="H1295" i="44"/>
  <c r="L1294"/>
  <c r="L1293" s="1"/>
  <c r="K1294"/>
  <c r="K1293" s="1"/>
  <c r="J1294"/>
  <c r="I1294"/>
  <c r="I1293" s="1"/>
  <c r="I1292" s="1"/>
  <c r="H1291"/>
  <c r="L1290"/>
  <c r="L1289" s="1"/>
  <c r="K1290"/>
  <c r="K1289" s="1"/>
  <c r="J1290"/>
  <c r="I1290"/>
  <c r="I1289" s="1"/>
  <c r="I1288" s="1"/>
  <c r="H1287"/>
  <c r="L1286"/>
  <c r="L1285" s="1"/>
  <c r="K1286"/>
  <c r="K1285" s="1"/>
  <c r="J1286"/>
  <c r="I1286"/>
  <c r="I1285" s="1"/>
  <c r="I1284" s="1"/>
  <c r="H1283"/>
  <c r="L1282"/>
  <c r="L1281" s="1"/>
  <c r="K1282"/>
  <c r="K1281" s="1"/>
  <c r="J1282"/>
  <c r="I1282"/>
  <c r="I1281" s="1"/>
  <c r="I1280" s="1"/>
  <c r="L1278"/>
  <c r="L1277" s="1"/>
  <c r="K1278"/>
  <c r="K1277" s="1"/>
  <c r="J1278"/>
  <c r="J1277" s="1"/>
  <c r="H1271"/>
  <c r="L1270"/>
  <c r="L1269" s="1"/>
  <c r="K1270"/>
  <c r="J1270"/>
  <c r="I1270"/>
  <c r="H1267"/>
  <c r="L1266"/>
  <c r="K1266"/>
  <c r="J1266"/>
  <c r="I1266"/>
  <c r="H1264"/>
  <c r="L1263"/>
  <c r="K1263"/>
  <c r="J1263"/>
  <c r="J1262" s="1"/>
  <c r="I1263"/>
  <c r="H1255"/>
  <c r="L1254"/>
  <c r="K1254"/>
  <c r="K1253" s="1"/>
  <c r="J1254"/>
  <c r="J1253" s="1"/>
  <c r="I1254"/>
  <c r="H1250"/>
  <c r="L1249"/>
  <c r="L1248" s="1"/>
  <c r="K1249"/>
  <c r="K1248" s="1"/>
  <c r="J1249"/>
  <c r="J1248" s="1"/>
  <c r="I1249"/>
  <c r="I1248" s="1"/>
  <c r="H1242"/>
  <c r="L1241"/>
  <c r="L1240" s="1"/>
  <c r="K1241"/>
  <c r="K1240" s="1"/>
  <c r="J1241"/>
  <c r="J1240" s="1"/>
  <c r="I1241"/>
  <c r="I1240" s="1"/>
  <c r="L1237"/>
  <c r="L1236" s="1"/>
  <c r="K1237"/>
  <c r="K1236" s="1"/>
  <c r="J1237"/>
  <c r="J1236" s="1"/>
  <c r="H1229"/>
  <c r="L1228"/>
  <c r="K1228"/>
  <c r="J1228"/>
  <c r="I1228"/>
  <c r="H1222"/>
  <c r="L1221"/>
  <c r="K1221"/>
  <c r="J1221"/>
  <c r="I1221"/>
  <c r="H1208"/>
  <c r="L1207"/>
  <c r="L1206" s="1"/>
  <c r="K1207"/>
  <c r="J1207"/>
  <c r="I1207"/>
  <c r="H1203"/>
  <c r="L1202"/>
  <c r="K1202"/>
  <c r="J1202"/>
  <c r="I1202"/>
  <c r="H1198"/>
  <c r="L1197"/>
  <c r="K1197"/>
  <c r="J1197"/>
  <c r="I1197"/>
  <c r="I1196" s="1"/>
  <c r="H1186"/>
  <c r="L1185"/>
  <c r="L1184" s="1"/>
  <c r="K1185"/>
  <c r="K1184" s="1"/>
  <c r="J1185"/>
  <c r="J1184" s="1"/>
  <c r="I1185"/>
  <c r="I1184" s="1"/>
  <c r="H1179"/>
  <c r="L1178"/>
  <c r="K1178"/>
  <c r="K1177" s="1"/>
  <c r="J1178"/>
  <c r="I1178"/>
  <c r="H1175"/>
  <c r="L1174"/>
  <c r="L1173" s="1"/>
  <c r="K1174"/>
  <c r="K1173" s="1"/>
  <c r="J1174"/>
  <c r="J1173" s="1"/>
  <c r="I1174"/>
  <c r="I1173" s="1"/>
  <c r="L1171"/>
  <c r="L1170" s="1"/>
  <c r="K1171"/>
  <c r="K1170" s="1"/>
  <c r="J1171"/>
  <c r="J1170" s="1"/>
  <c r="H1169"/>
  <c r="L1168"/>
  <c r="L1167" s="1"/>
  <c r="K1168"/>
  <c r="K1167" s="1"/>
  <c r="J1168"/>
  <c r="I1168"/>
  <c r="H1161"/>
  <c r="L1160"/>
  <c r="L1159" s="1"/>
  <c r="K1160"/>
  <c r="J1160"/>
  <c r="J1159" s="1"/>
  <c r="I1160"/>
  <c r="I1159" s="1"/>
  <c r="H1158"/>
  <c r="H1157"/>
  <c r="L1156"/>
  <c r="L1155" s="1"/>
  <c r="K1156"/>
  <c r="J1156"/>
  <c r="J1155" s="1"/>
  <c r="I1156"/>
  <c r="H1153"/>
  <c r="L1152"/>
  <c r="L1151" s="1"/>
  <c r="K1152"/>
  <c r="J1152"/>
  <c r="J1151" s="1"/>
  <c r="I1152"/>
  <c r="I1151" s="1"/>
  <c r="L1148"/>
  <c r="K1148"/>
  <c r="K1147" s="1"/>
  <c r="I1148"/>
  <c r="I1147" s="1"/>
  <c r="H1146"/>
  <c r="H1144"/>
  <c r="L1143"/>
  <c r="L1142" s="1"/>
  <c r="K1143"/>
  <c r="I1143"/>
  <c r="I1142" s="1"/>
  <c r="K1139"/>
  <c r="H1138"/>
  <c r="L1137"/>
  <c r="K1137"/>
  <c r="J1137"/>
  <c r="I1137"/>
  <c r="I1136" s="1"/>
  <c r="I1135" s="1"/>
  <c r="L1133"/>
  <c r="L1132" s="1"/>
  <c r="K1133"/>
  <c r="K1132" s="1"/>
  <c r="I1133"/>
  <c r="I1132" s="1"/>
  <c r="J1129"/>
  <c r="L1128"/>
  <c r="K1128"/>
  <c r="I1128"/>
  <c r="L1125"/>
  <c r="L1124" s="1"/>
  <c r="K1125"/>
  <c r="K1124" s="1"/>
  <c r="I1125"/>
  <c r="H1122"/>
  <c r="L1121"/>
  <c r="L1120" s="1"/>
  <c r="K1121"/>
  <c r="K1120" s="1"/>
  <c r="I1121"/>
  <c r="I1120" s="1"/>
  <c r="H1119"/>
  <c r="L1117"/>
  <c r="L1116" s="1"/>
  <c r="K1117"/>
  <c r="K1116" s="1"/>
  <c r="I1117"/>
  <c r="H1109"/>
  <c r="L1108"/>
  <c r="L1107" s="1"/>
  <c r="K1108"/>
  <c r="K1107" s="1"/>
  <c r="J1108"/>
  <c r="J1107" s="1"/>
  <c r="I1108"/>
  <c r="I1107" s="1"/>
  <c r="H1106"/>
  <c r="L1105"/>
  <c r="L1104" s="1"/>
  <c r="K1105"/>
  <c r="K1104" s="1"/>
  <c r="J1105"/>
  <c r="J1104" s="1"/>
  <c r="I1105"/>
  <c r="H1100"/>
  <c r="L1099"/>
  <c r="L1098" s="1"/>
  <c r="K1099"/>
  <c r="K1098" s="1"/>
  <c r="J1099"/>
  <c r="J1098" s="1"/>
  <c r="I1099"/>
  <c r="I1098" s="1"/>
  <c r="L1096"/>
  <c r="L1095" s="1"/>
  <c r="K1096"/>
  <c r="K1095" s="1"/>
  <c r="I1096"/>
  <c r="L1449" l="1"/>
  <c r="H1097"/>
  <c r="J1125"/>
  <c r="J1124" s="1"/>
  <c r="J1143"/>
  <c r="H1143" s="1"/>
  <c r="H1145"/>
  <c r="I1237"/>
  <c r="I1236" s="1"/>
  <c r="H1238"/>
  <c r="K1302"/>
  <c r="J1133"/>
  <c r="J1132" s="1"/>
  <c r="H1132" s="1"/>
  <c r="L1094"/>
  <c r="H1342"/>
  <c r="J1412"/>
  <c r="I1302"/>
  <c r="H1362"/>
  <c r="K1159"/>
  <c r="H1159" s="1"/>
  <c r="H1254"/>
  <c r="L1253" s="1"/>
  <c r="K1155"/>
  <c r="J1121"/>
  <c r="J1120" s="1"/>
  <c r="H1120" s="1"/>
  <c r="H1123"/>
  <c r="H1126"/>
  <c r="K1127"/>
  <c r="I1141"/>
  <c r="I1262"/>
  <c r="L1302"/>
  <c r="J1117"/>
  <c r="J1116" s="1"/>
  <c r="H1121"/>
  <c r="H1384"/>
  <c r="H1108"/>
  <c r="J1096"/>
  <c r="J1095" s="1"/>
  <c r="J1094" s="1"/>
  <c r="H1118"/>
  <c r="J1128"/>
  <c r="H1128" s="1"/>
  <c r="H1228"/>
  <c r="L1227" s="1"/>
  <c r="K1227" s="1"/>
  <c r="J1227" s="1"/>
  <c r="I1227" s="1"/>
  <c r="H1227" s="1"/>
  <c r="L1226" s="1"/>
  <c r="K1226" s="1"/>
  <c r="J1226" s="1"/>
  <c r="I1226" s="1"/>
  <c r="H1226" s="1"/>
  <c r="L1225" s="1"/>
  <c r="K1225" s="1"/>
  <c r="J1225" s="1"/>
  <c r="I1278"/>
  <c r="I1277" s="1"/>
  <c r="H1279"/>
  <c r="H1322"/>
  <c r="K1341"/>
  <c r="K1340" s="1"/>
  <c r="H1402"/>
  <c r="L1127"/>
  <c r="H1249"/>
  <c r="H1305"/>
  <c r="H1389"/>
  <c r="H1393"/>
  <c r="H1401"/>
  <c r="H1407"/>
  <c r="H1414"/>
  <c r="L1413" s="1"/>
  <c r="K1430"/>
  <c r="H1477"/>
  <c r="K1094"/>
  <c r="K1093" s="1"/>
  <c r="H1241"/>
  <c r="H1266"/>
  <c r="L1265" s="1"/>
  <c r="K1265" s="1"/>
  <c r="J1265" s="1"/>
  <c r="K1324"/>
  <c r="J1324" s="1"/>
  <c r="I1406"/>
  <c r="I1405" s="1"/>
  <c r="I1404" s="1"/>
  <c r="H1137"/>
  <c r="L1136" s="1"/>
  <c r="K1136" s="1"/>
  <c r="J1136" s="1"/>
  <c r="H1136" s="1"/>
  <c r="L1135" s="1"/>
  <c r="K1135" s="1"/>
  <c r="J1135" s="1"/>
  <c r="H1135" s="1"/>
  <c r="H1174"/>
  <c r="H1178"/>
  <c r="L1177" s="1"/>
  <c r="I1265"/>
  <c r="J1302"/>
  <c r="H1344"/>
  <c r="K1115"/>
  <c r="H1152"/>
  <c r="K1151"/>
  <c r="H1151" s="1"/>
  <c r="H1156"/>
  <c r="J1167"/>
  <c r="I1167" s="1"/>
  <c r="H1167" s="1"/>
  <c r="L1166" s="1"/>
  <c r="H1185"/>
  <c r="I1253"/>
  <c r="H1303"/>
  <c r="H1409"/>
  <c r="K1417"/>
  <c r="H1417" s="1"/>
  <c r="L1416" s="1"/>
  <c r="K1416" s="1"/>
  <c r="J1416" s="1"/>
  <c r="H1416" s="1"/>
  <c r="H1380"/>
  <c r="K1142"/>
  <c r="H1202"/>
  <c r="L1201" s="1"/>
  <c r="K1201" s="1"/>
  <c r="J1201" s="1"/>
  <c r="I1201" s="1"/>
  <c r="H1201" s="1"/>
  <c r="L1200" s="1"/>
  <c r="K1200" s="1"/>
  <c r="J1200" s="1"/>
  <c r="I1200" s="1"/>
  <c r="H1221"/>
  <c r="L1220" s="1"/>
  <c r="K1220" s="1"/>
  <c r="J1220" s="1"/>
  <c r="I1220" s="1"/>
  <c r="H1220" s="1"/>
  <c r="L1219" s="1"/>
  <c r="K1219" s="1"/>
  <c r="J1219" s="1"/>
  <c r="H1422"/>
  <c r="L1421" s="1"/>
  <c r="H1431"/>
  <c r="H1240"/>
  <c r="L1239" s="1"/>
  <c r="K1239" s="1"/>
  <c r="J1239" s="1"/>
  <c r="I1239"/>
  <c r="H1098"/>
  <c r="H1105"/>
  <c r="I1104"/>
  <c r="H1104" s="1"/>
  <c r="L1103" s="1"/>
  <c r="K1103" s="1"/>
  <c r="J1281"/>
  <c r="H1281" s="1"/>
  <c r="L1280" s="1"/>
  <c r="K1280" s="1"/>
  <c r="J1280" s="1"/>
  <c r="H1280" s="1"/>
  <c r="H1282"/>
  <c r="J1285"/>
  <c r="H1285" s="1"/>
  <c r="L1284" s="1"/>
  <c r="K1284" s="1"/>
  <c r="J1284" s="1"/>
  <c r="H1284" s="1"/>
  <c r="H1286"/>
  <c r="J1289"/>
  <c r="H1289" s="1"/>
  <c r="L1288" s="1"/>
  <c r="K1288" s="1"/>
  <c r="J1288" s="1"/>
  <c r="H1288" s="1"/>
  <c r="H1290"/>
  <c r="J1293"/>
  <c r="H1293" s="1"/>
  <c r="L1292" s="1"/>
  <c r="K1292" s="1"/>
  <c r="J1292" s="1"/>
  <c r="H1292" s="1"/>
  <c r="H1294"/>
  <c r="H1354"/>
  <c r="I1353"/>
  <c r="H1372"/>
  <c r="I1371"/>
  <c r="H1379"/>
  <c r="L1378" s="1"/>
  <c r="K1378" s="1"/>
  <c r="I1378"/>
  <c r="H1383"/>
  <c r="L1382" s="1"/>
  <c r="K1382" s="1"/>
  <c r="J1382" s="1"/>
  <c r="I1382"/>
  <c r="J1396"/>
  <c r="H1396" s="1"/>
  <c r="H1270"/>
  <c r="I1269"/>
  <c r="H1314"/>
  <c r="L1313" s="1"/>
  <c r="J1348"/>
  <c r="H1348" s="1"/>
  <c r="L1347" s="1"/>
  <c r="K1347" s="1"/>
  <c r="J1347" s="1"/>
  <c r="H1347" s="1"/>
  <c r="H1349"/>
  <c r="H1388"/>
  <c r="H1418"/>
  <c r="I1420"/>
  <c r="H1184"/>
  <c r="L1183" s="1"/>
  <c r="I1183"/>
  <c r="I1182" s="1"/>
  <c r="H1207"/>
  <c r="I1206"/>
  <c r="H1248"/>
  <c r="L1247" s="1"/>
  <c r="K1247" s="1"/>
  <c r="J1247" s="1"/>
  <c r="I1247"/>
  <c r="J1309"/>
  <c r="H1309" s="1"/>
  <c r="L1308" s="1"/>
  <c r="H1310"/>
  <c r="H1315"/>
  <c r="L1115"/>
  <c r="I1127"/>
  <c r="I1095"/>
  <c r="H1099"/>
  <c r="I1116"/>
  <c r="I1124"/>
  <c r="H1150"/>
  <c r="I1155"/>
  <c r="H1168"/>
  <c r="H1173"/>
  <c r="H1197"/>
  <c r="L1196" s="1"/>
  <c r="K1196" s="1"/>
  <c r="J1196" s="1"/>
  <c r="H1263"/>
  <c r="L1262" s="1"/>
  <c r="K1262" s="1"/>
  <c r="H1392"/>
  <c r="H1398"/>
  <c r="I1413"/>
  <c r="I1484"/>
  <c r="H1485"/>
  <c r="L1484" s="1"/>
  <c r="K1484" s="1"/>
  <c r="J1484" s="1"/>
  <c r="H1130"/>
  <c r="H1134"/>
  <c r="H1160"/>
  <c r="I1171"/>
  <c r="H1172"/>
  <c r="J1177"/>
  <c r="I1177" s="1"/>
  <c r="H1325"/>
  <c r="L1324" s="1"/>
  <c r="I1340"/>
  <c r="I1359"/>
  <c r="H1360"/>
  <c r="I1397"/>
  <c r="H1397" s="1"/>
  <c r="J1421"/>
  <c r="H1432"/>
  <c r="J1313"/>
  <c r="I1313" s="1"/>
  <c r="K1449"/>
  <c r="H1149"/>
  <c r="K1206"/>
  <c r="J1206" s="1"/>
  <c r="J1148"/>
  <c r="J1147" s="1"/>
  <c r="K1176"/>
  <c r="K1269"/>
  <c r="J1269" s="1"/>
  <c r="I1320"/>
  <c r="I1323"/>
  <c r="H1323" s="1"/>
  <c r="J1445"/>
  <c r="H1445" s="1"/>
  <c r="L1444" s="1"/>
  <c r="K1444" s="1"/>
  <c r="J1444" s="1"/>
  <c r="H1444" s="1"/>
  <c r="L1443" s="1"/>
  <c r="J1443" s="1"/>
  <c r="J1442" s="1"/>
  <c r="H1446"/>
  <c r="I1443"/>
  <c r="J1471"/>
  <c r="I1471" s="1"/>
  <c r="H1471" s="1"/>
  <c r="J1430"/>
  <c r="L1091"/>
  <c r="K1091"/>
  <c r="K1090" s="1"/>
  <c r="I1091"/>
  <c r="L1088"/>
  <c r="L1087" s="1"/>
  <c r="K1088"/>
  <c r="K1087" s="1"/>
  <c r="I1088"/>
  <c r="H1082"/>
  <c r="L1081"/>
  <c r="L1080" s="1"/>
  <c r="K1081"/>
  <c r="K1080" s="1"/>
  <c r="J1081"/>
  <c r="J1080" s="1"/>
  <c r="I1081"/>
  <c r="H1237" l="1"/>
  <c r="J1142"/>
  <c r="J1141" s="1"/>
  <c r="K1183"/>
  <c r="L1182"/>
  <c r="J1115"/>
  <c r="H1124"/>
  <c r="H1302"/>
  <c r="L1301" s="1"/>
  <c r="K1301" s="1"/>
  <c r="J1301" s="1"/>
  <c r="H1413"/>
  <c r="L1412" s="1"/>
  <c r="H1324"/>
  <c r="H1125"/>
  <c r="K1114"/>
  <c r="J1176"/>
  <c r="I1176" s="1"/>
  <c r="H1278"/>
  <c r="J1093"/>
  <c r="H1095"/>
  <c r="I1261"/>
  <c r="H1421"/>
  <c r="L1420" s="1"/>
  <c r="K1420" s="1"/>
  <c r="J1420" s="1"/>
  <c r="H1420" s="1"/>
  <c r="I1225"/>
  <c r="H1225" s="1"/>
  <c r="L1224" s="1"/>
  <c r="K1224" s="1"/>
  <c r="J1224" s="1"/>
  <c r="H1117"/>
  <c r="H1341"/>
  <c r="I1301"/>
  <c r="H1096"/>
  <c r="H1133"/>
  <c r="J1127"/>
  <c r="J1114" s="1"/>
  <c r="H1406"/>
  <c r="L1405" s="1"/>
  <c r="K1405" s="1"/>
  <c r="J1405" s="1"/>
  <c r="H1405" s="1"/>
  <c r="L1404" s="1"/>
  <c r="K1404" s="1"/>
  <c r="J1404" s="1"/>
  <c r="H1404" s="1"/>
  <c r="H1313"/>
  <c r="H1262"/>
  <c r="L1261" s="1"/>
  <c r="H1430"/>
  <c r="L1429" s="1"/>
  <c r="L1428" s="1"/>
  <c r="L1114"/>
  <c r="H1107"/>
  <c r="J1088"/>
  <c r="J1087" s="1"/>
  <c r="H1081"/>
  <c r="I1080"/>
  <c r="I1079" s="1"/>
  <c r="H1089"/>
  <c r="H1247"/>
  <c r="H1129"/>
  <c r="K1086"/>
  <c r="L1090"/>
  <c r="L1086" s="1"/>
  <c r="H1265"/>
  <c r="H1340"/>
  <c r="L1339" s="1"/>
  <c r="H1148"/>
  <c r="L1147" s="1"/>
  <c r="H1147" s="1"/>
  <c r="I1219"/>
  <c r="H1219" s="1"/>
  <c r="L1218" s="1"/>
  <c r="K1218" s="1"/>
  <c r="J1218" s="1"/>
  <c r="J1103"/>
  <c r="I1103" s="1"/>
  <c r="H1103" s="1"/>
  <c r="L1102" s="1"/>
  <c r="K1102" s="1"/>
  <c r="J1102" s="1"/>
  <c r="I1102" s="1"/>
  <c r="H1102" s="1"/>
  <c r="L1101" s="1"/>
  <c r="K1101" s="1"/>
  <c r="J1101" s="1"/>
  <c r="I1199"/>
  <c r="H1200"/>
  <c r="L1199" s="1"/>
  <c r="K1199" s="1"/>
  <c r="J1199" s="1"/>
  <c r="H1253"/>
  <c r="L1252" s="1"/>
  <c r="I1252"/>
  <c r="I1251" s="1"/>
  <c r="L1448"/>
  <c r="L1440" s="1"/>
  <c r="L1439" s="1"/>
  <c r="H1177"/>
  <c r="L1176" s="1"/>
  <c r="H1206"/>
  <c r="L1205" s="1"/>
  <c r="K1205" s="1"/>
  <c r="J1205" s="1"/>
  <c r="I1205" s="1"/>
  <c r="H1205" s="1"/>
  <c r="L1204" s="1"/>
  <c r="K1204" s="1"/>
  <c r="J1204" s="1"/>
  <c r="H1382"/>
  <c r="K1261"/>
  <c r="K1308"/>
  <c r="H1269"/>
  <c r="L1268" s="1"/>
  <c r="K1268" s="1"/>
  <c r="J1268" s="1"/>
  <c r="I1268"/>
  <c r="I1377"/>
  <c r="H1353"/>
  <c r="L1352" s="1"/>
  <c r="K1352" s="1"/>
  <c r="J1352" s="1"/>
  <c r="I1352"/>
  <c r="K1166"/>
  <c r="L1165"/>
  <c r="I1087"/>
  <c r="I1090"/>
  <c r="H1092"/>
  <c r="H1443"/>
  <c r="L1442" s="1"/>
  <c r="I1442"/>
  <c r="J1449"/>
  <c r="I1449" s="1"/>
  <c r="K1448"/>
  <c r="I1358"/>
  <c r="H1359"/>
  <c r="H1484"/>
  <c r="H1155"/>
  <c r="L1154" s="1"/>
  <c r="K1154" s="1"/>
  <c r="J1154" s="1"/>
  <c r="I1154"/>
  <c r="I1140" s="1"/>
  <c r="I1115"/>
  <c r="H1116"/>
  <c r="H1196"/>
  <c r="L1195" s="1"/>
  <c r="K1195" s="1"/>
  <c r="J1195" s="1"/>
  <c r="I1195" s="1"/>
  <c r="J1378"/>
  <c r="J1377" s="1"/>
  <c r="K1377"/>
  <c r="H1239"/>
  <c r="H1320"/>
  <c r="I1319"/>
  <c r="K1339"/>
  <c r="I1276"/>
  <c r="I1275" s="1"/>
  <c r="H1277"/>
  <c r="L1276" s="1"/>
  <c r="L1275" s="1"/>
  <c r="H1236"/>
  <c r="L1235" s="1"/>
  <c r="L1234" s="1"/>
  <c r="I1235"/>
  <c r="I1234" s="1"/>
  <c r="H1371"/>
  <c r="L1370" s="1"/>
  <c r="K1370" s="1"/>
  <c r="J1370" s="1"/>
  <c r="I1370"/>
  <c r="I1094"/>
  <c r="H1094" s="1"/>
  <c r="L1093" s="1"/>
  <c r="J1091"/>
  <c r="J1090" s="1"/>
  <c r="I1412"/>
  <c r="I1170"/>
  <c r="H1170" s="1"/>
  <c r="H1171"/>
  <c r="K1429"/>
  <c r="H1078"/>
  <c r="L1077"/>
  <c r="K1077"/>
  <c r="K1076" s="1"/>
  <c r="J1077"/>
  <c r="J1076" s="1"/>
  <c r="I1077"/>
  <c r="I1076" s="1"/>
  <c r="H1074"/>
  <c r="L1073"/>
  <c r="L1072" s="1"/>
  <c r="K1073"/>
  <c r="K1072" s="1"/>
  <c r="J1073"/>
  <c r="J1072" s="1"/>
  <c r="I1073"/>
  <c r="I1072" s="1"/>
  <c r="H1070"/>
  <c r="L1069"/>
  <c r="L1068" s="1"/>
  <c r="K1069"/>
  <c r="K1068" s="1"/>
  <c r="J1069"/>
  <c r="J1068" s="1"/>
  <c r="I1069"/>
  <c r="I1068" s="1"/>
  <c r="H1066"/>
  <c r="L1065"/>
  <c r="L1064" s="1"/>
  <c r="K1065"/>
  <c r="K1064" s="1"/>
  <c r="J1065"/>
  <c r="J1064" s="1"/>
  <c r="I1065"/>
  <c r="I1064" s="1"/>
  <c r="H1058"/>
  <c r="L1057"/>
  <c r="K1057"/>
  <c r="J1057"/>
  <c r="I1057"/>
  <c r="I1056" s="1"/>
  <c r="H1052"/>
  <c r="L1051"/>
  <c r="K1051"/>
  <c r="J1051"/>
  <c r="J1050" s="1"/>
  <c r="I1051"/>
  <c r="I1050" s="1"/>
  <c r="H1044"/>
  <c r="L1043"/>
  <c r="K1043"/>
  <c r="K1042" s="1"/>
  <c r="J1043"/>
  <c r="I1043"/>
  <c r="I1042" s="1"/>
  <c r="H1040"/>
  <c r="L1039"/>
  <c r="K1039"/>
  <c r="J1039"/>
  <c r="J1038" s="1"/>
  <c r="I1039"/>
  <c r="H1036"/>
  <c r="L1035"/>
  <c r="K1035"/>
  <c r="K1034" s="1"/>
  <c r="K1030" s="1"/>
  <c r="J1035"/>
  <c r="I1035"/>
  <c r="I1034" s="1"/>
  <c r="I1030" s="1"/>
  <c r="H1025"/>
  <c r="L1024"/>
  <c r="L1023" s="1"/>
  <c r="K1024"/>
  <c r="K1023" s="1"/>
  <c r="J1024"/>
  <c r="J1023" s="1"/>
  <c r="I1024"/>
  <c r="I1023" s="1"/>
  <c r="H1018"/>
  <c r="L1017"/>
  <c r="K1017"/>
  <c r="J1017"/>
  <c r="I1017"/>
  <c r="I1016" s="1"/>
  <c r="H1007"/>
  <c r="L1006"/>
  <c r="L1003" s="1"/>
  <c r="K1006"/>
  <c r="K1003" s="1"/>
  <c r="J1006"/>
  <c r="J1003" s="1"/>
  <c r="I1006"/>
  <c r="H1005"/>
  <c r="L1004"/>
  <c r="K1004"/>
  <c r="J1004"/>
  <c r="I1004"/>
  <c r="H1002"/>
  <c r="K999"/>
  <c r="I999"/>
  <c r="H992"/>
  <c r="H991"/>
  <c r="L990"/>
  <c r="L989" s="1"/>
  <c r="L988" s="1"/>
  <c r="L987" s="1"/>
  <c r="K990"/>
  <c r="K989" s="1"/>
  <c r="K988" s="1"/>
  <c r="K987" s="1"/>
  <c r="J990"/>
  <c r="J989" s="1"/>
  <c r="J988" s="1"/>
  <c r="J987" s="1"/>
  <c r="I990"/>
  <c r="I989" s="1"/>
  <c r="H986"/>
  <c r="L985"/>
  <c r="L984" s="1"/>
  <c r="K985"/>
  <c r="K984" s="1"/>
  <c r="J985"/>
  <c r="J984" s="1"/>
  <c r="I985"/>
  <c r="H982"/>
  <c r="L981"/>
  <c r="L980" s="1"/>
  <c r="K981"/>
  <c r="K980" s="1"/>
  <c r="J981"/>
  <c r="J980" s="1"/>
  <c r="I981"/>
  <c r="H977"/>
  <c r="L976"/>
  <c r="L975" s="1"/>
  <c r="K976"/>
  <c r="K975" s="1"/>
  <c r="J976"/>
  <c r="J975" s="1"/>
  <c r="I976"/>
  <c r="I975" s="1"/>
  <c r="H972"/>
  <c r="L971"/>
  <c r="L970" s="1"/>
  <c r="K971"/>
  <c r="K970" s="1"/>
  <c r="J971"/>
  <c r="J970" s="1"/>
  <c r="I971"/>
  <c r="H961"/>
  <c r="L960"/>
  <c r="L959" s="1"/>
  <c r="K960"/>
  <c r="K959" s="1"/>
  <c r="J960"/>
  <c r="J959" s="1"/>
  <c r="I960"/>
  <c r="H956"/>
  <c r="L955"/>
  <c r="L954" s="1"/>
  <c r="K955"/>
  <c r="K954" s="1"/>
  <c r="J955"/>
  <c r="J954" s="1"/>
  <c r="I955"/>
  <c r="H952"/>
  <c r="L951"/>
  <c r="L950" s="1"/>
  <c r="K951"/>
  <c r="K950" s="1"/>
  <c r="J951"/>
  <c r="J950" s="1"/>
  <c r="I951"/>
  <c r="H941"/>
  <c r="L940"/>
  <c r="L939" s="1"/>
  <c r="K940"/>
  <c r="K939" s="1"/>
  <c r="J940"/>
  <c r="J939" s="1"/>
  <c r="I940"/>
  <c r="I939" s="1"/>
  <c r="H937"/>
  <c r="L936"/>
  <c r="L935" s="1"/>
  <c r="K936"/>
  <c r="K935" s="1"/>
  <c r="J936"/>
  <c r="J935" s="1"/>
  <c r="I936"/>
  <c r="I935" s="1"/>
  <c r="H932"/>
  <c r="L931"/>
  <c r="L930" s="1"/>
  <c r="K931"/>
  <c r="K930" s="1"/>
  <c r="J931"/>
  <c r="J930" s="1"/>
  <c r="I931"/>
  <c r="H927"/>
  <c r="L926"/>
  <c r="L925" s="1"/>
  <c r="K926"/>
  <c r="K925" s="1"/>
  <c r="J926"/>
  <c r="J925" s="1"/>
  <c r="I926"/>
  <c r="I925" s="1"/>
  <c r="I924" s="1"/>
  <c r="H922"/>
  <c r="L920"/>
  <c r="L919" s="1"/>
  <c r="K919"/>
  <c r="J920"/>
  <c r="J919" s="1"/>
  <c r="I919"/>
  <c r="H917"/>
  <c r="L914"/>
  <c r="K914"/>
  <c r="J915"/>
  <c r="J914" s="1"/>
  <c r="I915"/>
  <c r="I914" s="1"/>
  <c r="H912"/>
  <c r="L909"/>
  <c r="K910"/>
  <c r="K909" s="1"/>
  <c r="J910"/>
  <c r="J909" s="1"/>
  <c r="I910"/>
  <c r="I909" s="1"/>
  <c r="H898"/>
  <c r="L897"/>
  <c r="K897"/>
  <c r="J897"/>
  <c r="I897"/>
  <c r="H896"/>
  <c r="L895"/>
  <c r="K895"/>
  <c r="J895"/>
  <c r="I895"/>
  <c r="H893"/>
  <c r="L892"/>
  <c r="L891" s="1"/>
  <c r="K892"/>
  <c r="K891" s="1"/>
  <c r="J892"/>
  <c r="J891" s="1"/>
  <c r="I892"/>
  <c r="I891" s="1"/>
  <c r="H885"/>
  <c r="L884"/>
  <c r="L883" s="1"/>
  <c r="L882" s="1"/>
  <c r="K884"/>
  <c r="K883" s="1"/>
  <c r="K890" s="1"/>
  <c r="J884"/>
  <c r="J883" s="1"/>
  <c r="J882" s="1"/>
  <c r="I884"/>
  <c r="H880"/>
  <c r="L879"/>
  <c r="K879"/>
  <c r="J879"/>
  <c r="I879"/>
  <c r="I878" s="1"/>
  <c r="H876"/>
  <c r="L875"/>
  <c r="L874" s="1"/>
  <c r="K875"/>
  <c r="J875"/>
  <c r="J874" s="1"/>
  <c r="I875"/>
  <c r="I874" s="1"/>
  <c r="H1080" l="1"/>
  <c r="L1079" s="1"/>
  <c r="K1079" s="1"/>
  <c r="J1079" s="1"/>
  <c r="H1079" s="1"/>
  <c r="H1142"/>
  <c r="K1252"/>
  <c r="L1251"/>
  <c r="L1141"/>
  <c r="K1141" s="1"/>
  <c r="H1141" s="1"/>
  <c r="J1308"/>
  <c r="H1308" s="1"/>
  <c r="J1183"/>
  <c r="K1182"/>
  <c r="K998"/>
  <c r="K997" s="1"/>
  <c r="H1301"/>
  <c r="L1300" s="1"/>
  <c r="K1300" s="1"/>
  <c r="J1300" s="1"/>
  <c r="H1412"/>
  <c r="I1224"/>
  <c r="H1224" s="1"/>
  <c r="L1223" s="1"/>
  <c r="K1223" s="1"/>
  <c r="J1223" s="1"/>
  <c r="H1176"/>
  <c r="H1127"/>
  <c r="L1411"/>
  <c r="K1411" s="1"/>
  <c r="J1411" s="1"/>
  <c r="I1411" s="1"/>
  <c r="H1411" s="1"/>
  <c r="I1300"/>
  <c r="I1204"/>
  <c r="H1204" s="1"/>
  <c r="H1088"/>
  <c r="J1086"/>
  <c r="H1035"/>
  <c r="L1034" s="1"/>
  <c r="L1030" s="1"/>
  <c r="I1101"/>
  <c r="H1101" s="1"/>
  <c r="K894"/>
  <c r="K1056"/>
  <c r="H919"/>
  <c r="L918" s="1"/>
  <c r="K918" s="1"/>
  <c r="J918" s="1"/>
  <c r="I918" s="1"/>
  <c r="H918" s="1"/>
  <c r="H875"/>
  <c r="H874" s="1"/>
  <c r="L873" s="1"/>
  <c r="L894"/>
  <c r="J894"/>
  <c r="H897"/>
  <c r="H955"/>
  <c r="H990"/>
  <c r="H1000"/>
  <c r="L999" s="1"/>
  <c r="L998" s="1"/>
  <c r="H891"/>
  <c r="L890" s="1"/>
  <c r="L881" s="1"/>
  <c r="H989"/>
  <c r="H1072"/>
  <c r="L1071" s="1"/>
  <c r="K1071" s="1"/>
  <c r="J1071" s="1"/>
  <c r="I1218"/>
  <c r="H1218" s="1"/>
  <c r="L1217" s="1"/>
  <c r="H1199"/>
  <c r="K882"/>
  <c r="K881" s="1"/>
  <c r="H920"/>
  <c r="H981"/>
  <c r="H1057"/>
  <c r="H1065"/>
  <c r="H1069"/>
  <c r="H1023"/>
  <c r="L1022" s="1"/>
  <c r="K1022" s="1"/>
  <c r="J1022" s="1"/>
  <c r="I1022"/>
  <c r="I1021" s="1"/>
  <c r="J890"/>
  <c r="J881" s="1"/>
  <c r="H895"/>
  <c r="H910"/>
  <c r="H935"/>
  <c r="L934" s="1"/>
  <c r="H939"/>
  <c r="L938" s="1"/>
  <c r="K938" s="1"/>
  <c r="J938" s="1"/>
  <c r="H960"/>
  <c r="H985"/>
  <c r="H1006"/>
  <c r="H1017"/>
  <c r="L1016" s="1"/>
  <c r="K1016" s="1"/>
  <c r="J1016" s="1"/>
  <c r="H1016" s="1"/>
  <c r="L1015" s="1"/>
  <c r="K1015" s="1"/>
  <c r="J1015" s="1"/>
  <c r="H1039"/>
  <c r="L1038" s="1"/>
  <c r="K1038" s="1"/>
  <c r="H1043"/>
  <c r="L1042" s="1"/>
  <c r="H1091"/>
  <c r="H879"/>
  <c r="L878" s="1"/>
  <c r="K878" s="1"/>
  <c r="J878" s="1"/>
  <c r="H878" s="1"/>
  <c r="L877" s="1"/>
  <c r="K877" s="1"/>
  <c r="J877" s="1"/>
  <c r="H884"/>
  <c r="H936"/>
  <c r="H940"/>
  <c r="H951"/>
  <c r="H1051"/>
  <c r="L1050" s="1"/>
  <c r="K874"/>
  <c r="H931"/>
  <c r="H971"/>
  <c r="H1004"/>
  <c r="H1154"/>
  <c r="I1015"/>
  <c r="H909"/>
  <c r="L908" s="1"/>
  <c r="H914"/>
  <c r="L913" s="1"/>
  <c r="K913" s="1"/>
  <c r="J913" s="1"/>
  <c r="I913" s="1"/>
  <c r="H913" s="1"/>
  <c r="H925"/>
  <c r="L924" s="1"/>
  <c r="K924" s="1"/>
  <c r="J924" s="1"/>
  <c r="H924" s="1"/>
  <c r="L923" s="1"/>
  <c r="K923" s="1"/>
  <c r="J923" s="1"/>
  <c r="H1064"/>
  <c r="L1063" s="1"/>
  <c r="K1063" s="1"/>
  <c r="J1063" s="1"/>
  <c r="H1068"/>
  <c r="L1067" s="1"/>
  <c r="K1067" s="1"/>
  <c r="J1067" s="1"/>
  <c r="K934"/>
  <c r="H975"/>
  <c r="L974" s="1"/>
  <c r="K974" s="1"/>
  <c r="J974" s="1"/>
  <c r="I974" s="1"/>
  <c r="K1235"/>
  <c r="K1234" s="1"/>
  <c r="K1276"/>
  <c r="K1275" s="1"/>
  <c r="H1358"/>
  <c r="L1357" s="1"/>
  <c r="K1357" s="1"/>
  <c r="J1357" s="1"/>
  <c r="I1357"/>
  <c r="I883"/>
  <c r="I894"/>
  <c r="I959"/>
  <c r="I970"/>
  <c r="J999"/>
  <c r="J998" s="1"/>
  <c r="I1003"/>
  <c r="H1003" s="1"/>
  <c r="I1038"/>
  <c r="J1042"/>
  <c r="J1056"/>
  <c r="I1369"/>
  <c r="H1370"/>
  <c r="L1369" s="1"/>
  <c r="K1369" s="1"/>
  <c r="J1369" s="1"/>
  <c r="I1181"/>
  <c r="H1115"/>
  <c r="I1114"/>
  <c r="J1448"/>
  <c r="J1440" s="1"/>
  <c r="K1440"/>
  <c r="K1439" s="1"/>
  <c r="H1090"/>
  <c r="H1378"/>
  <c r="L1377" s="1"/>
  <c r="H1377" s="1"/>
  <c r="L1376" s="1"/>
  <c r="H926"/>
  <c r="I938"/>
  <c r="H976"/>
  <c r="I1041"/>
  <c r="I1055"/>
  <c r="I1063"/>
  <c r="I1067"/>
  <c r="I1071"/>
  <c r="H1077"/>
  <c r="L1076" s="1"/>
  <c r="H1076" s="1"/>
  <c r="L1075" s="1"/>
  <c r="K1075" s="1"/>
  <c r="J1075" s="1"/>
  <c r="I1075" s="1"/>
  <c r="H1075" s="1"/>
  <c r="H1319"/>
  <c r="L1318" s="1"/>
  <c r="L1307" s="1"/>
  <c r="I1318"/>
  <c r="I1307" s="1"/>
  <c r="I1448"/>
  <c r="H1449"/>
  <c r="H1087"/>
  <c r="I1086"/>
  <c r="J1166"/>
  <c r="K1165"/>
  <c r="I1376"/>
  <c r="L1260"/>
  <c r="H915"/>
  <c r="K1050"/>
  <c r="H1073"/>
  <c r="I877"/>
  <c r="H892"/>
  <c r="I923"/>
  <c r="I934"/>
  <c r="H1024"/>
  <c r="I930"/>
  <c r="I950"/>
  <c r="I954"/>
  <c r="H954" s="1"/>
  <c r="L953" s="1"/>
  <c r="K953" s="1"/>
  <c r="J953" s="1"/>
  <c r="I953" s="1"/>
  <c r="H953" s="1"/>
  <c r="I980"/>
  <c r="I984"/>
  <c r="I988"/>
  <c r="J1034"/>
  <c r="J1030" s="1"/>
  <c r="L1056"/>
  <c r="I1093"/>
  <c r="H1093" s="1"/>
  <c r="J1339"/>
  <c r="H1195"/>
  <c r="L1194" s="1"/>
  <c r="I1194"/>
  <c r="H1442"/>
  <c r="H1352"/>
  <c r="H1268"/>
  <c r="J1261"/>
  <c r="K1260"/>
  <c r="J1429"/>
  <c r="K1428"/>
  <c r="H872"/>
  <c r="L871"/>
  <c r="K871"/>
  <c r="J871"/>
  <c r="I871"/>
  <c r="J1338" l="1"/>
  <c r="L1338"/>
  <c r="K1338"/>
  <c r="J1252"/>
  <c r="K1251"/>
  <c r="I1054"/>
  <c r="J1182"/>
  <c r="H1182" s="1"/>
  <c r="L1181" s="1"/>
  <c r="K1181" s="1"/>
  <c r="J1181" s="1"/>
  <c r="H1181" s="1"/>
  <c r="L1180" s="1"/>
  <c r="K1180" s="1"/>
  <c r="J1180" s="1"/>
  <c r="H1183"/>
  <c r="H1300"/>
  <c r="I1223"/>
  <c r="H1223" s="1"/>
  <c r="I998"/>
  <c r="I997" s="1"/>
  <c r="K1217"/>
  <c r="L1209"/>
  <c r="H988"/>
  <c r="I987"/>
  <c r="H999"/>
  <c r="L997" s="1"/>
  <c r="H1042"/>
  <c r="L1041" s="1"/>
  <c r="K1041" s="1"/>
  <c r="J1041" s="1"/>
  <c r="H1041" s="1"/>
  <c r="K873"/>
  <c r="J873" s="1"/>
  <c r="I873" s="1"/>
  <c r="H873" s="1"/>
  <c r="H1034"/>
  <c r="I1217"/>
  <c r="I1209" s="1"/>
  <c r="H1022"/>
  <c r="L1021" s="1"/>
  <c r="K1021" s="1"/>
  <c r="J1021" s="1"/>
  <c r="H1021" s="1"/>
  <c r="L1020" s="1"/>
  <c r="K1020" s="1"/>
  <c r="J1020" s="1"/>
  <c r="H1063"/>
  <c r="H1050"/>
  <c r="L1049" s="1"/>
  <c r="K1049" s="1"/>
  <c r="J1049" s="1"/>
  <c r="I1049" s="1"/>
  <c r="H1049" s="1"/>
  <c r="L1048" s="1"/>
  <c r="K1048" s="1"/>
  <c r="J1048" s="1"/>
  <c r="H1056"/>
  <c r="L1055" s="1"/>
  <c r="L1054" s="1"/>
  <c r="H877"/>
  <c r="H1071"/>
  <c r="H871"/>
  <c r="L870" s="1"/>
  <c r="K870" s="1"/>
  <c r="J870" s="1"/>
  <c r="I870" s="1"/>
  <c r="H870" s="1"/>
  <c r="L869" s="1"/>
  <c r="L868" s="1"/>
  <c r="H1067"/>
  <c r="J997"/>
  <c r="H1015"/>
  <c r="L933"/>
  <c r="H938"/>
  <c r="I1429"/>
  <c r="J1428"/>
  <c r="J1427" s="1"/>
  <c r="I933"/>
  <c r="I1085"/>
  <c r="H1086"/>
  <c r="L1085" s="1"/>
  <c r="K1085" s="1"/>
  <c r="J1085" s="1"/>
  <c r="I969"/>
  <c r="H970"/>
  <c r="L969" s="1"/>
  <c r="K969" s="1"/>
  <c r="J969" s="1"/>
  <c r="K1055"/>
  <c r="K1054" s="1"/>
  <c r="I1339"/>
  <c r="I1338" s="1"/>
  <c r="H984"/>
  <c r="L983" s="1"/>
  <c r="K983" s="1"/>
  <c r="J983" s="1"/>
  <c r="I983"/>
  <c r="H923"/>
  <c r="K1376"/>
  <c r="L1375"/>
  <c r="K1318"/>
  <c r="J1439"/>
  <c r="I1439" s="1"/>
  <c r="H1440"/>
  <c r="K1194"/>
  <c r="L1193"/>
  <c r="I1020"/>
  <c r="I1166"/>
  <c r="J1165"/>
  <c r="H1448"/>
  <c r="I1274"/>
  <c r="H1369"/>
  <c r="I882"/>
  <c r="H883"/>
  <c r="J1235"/>
  <c r="J1234" s="1"/>
  <c r="J934"/>
  <c r="J933" s="1"/>
  <c r="K933"/>
  <c r="I1375"/>
  <c r="I958"/>
  <c r="H959"/>
  <c r="L958" s="1"/>
  <c r="K958" s="1"/>
  <c r="J958" s="1"/>
  <c r="J1276"/>
  <c r="J1275" s="1"/>
  <c r="I973"/>
  <c r="H974"/>
  <c r="L973" s="1"/>
  <c r="K973" s="1"/>
  <c r="J973" s="1"/>
  <c r="K908"/>
  <c r="L907"/>
  <c r="H950"/>
  <c r="L949" s="1"/>
  <c r="I949"/>
  <c r="I1180"/>
  <c r="I1037"/>
  <c r="H1038"/>
  <c r="L1037" s="1"/>
  <c r="K1037" s="1"/>
  <c r="J1037" s="1"/>
  <c r="H930"/>
  <c r="L929" s="1"/>
  <c r="K929" s="1"/>
  <c r="J929" s="1"/>
  <c r="I929"/>
  <c r="J1260"/>
  <c r="I1260" s="1"/>
  <c r="H1260" s="1"/>
  <c r="H1261"/>
  <c r="I1193"/>
  <c r="I1233"/>
  <c r="H980"/>
  <c r="L979" s="1"/>
  <c r="I979"/>
  <c r="I1113"/>
  <c r="H1114"/>
  <c r="L1113" s="1"/>
  <c r="I890"/>
  <c r="H890" s="1"/>
  <c r="H894"/>
  <c r="H1357"/>
  <c r="H866"/>
  <c r="I881" l="1"/>
  <c r="I1232"/>
  <c r="J1251"/>
  <c r="H1251" s="1"/>
  <c r="H1252"/>
  <c r="J1318"/>
  <c r="J1307" s="1"/>
  <c r="K1307"/>
  <c r="I1048"/>
  <c r="H1048" s="1"/>
  <c r="L1047" s="1"/>
  <c r="K1047" s="1"/>
  <c r="J1047" s="1"/>
  <c r="H987"/>
  <c r="J1217"/>
  <c r="J1209" s="1"/>
  <c r="K1209"/>
  <c r="H998"/>
  <c r="H997" s="1"/>
  <c r="K869"/>
  <c r="J869" s="1"/>
  <c r="I869" s="1"/>
  <c r="H869" s="1"/>
  <c r="H1037"/>
  <c r="H1318"/>
  <c r="H929"/>
  <c r="L928" s="1"/>
  <c r="K928" s="1"/>
  <c r="J928" s="1"/>
  <c r="I928" s="1"/>
  <c r="H928" s="1"/>
  <c r="L1029"/>
  <c r="K1029" s="1"/>
  <c r="K1028" s="1"/>
  <c r="K1027" s="1"/>
  <c r="K979"/>
  <c r="L978"/>
  <c r="J908"/>
  <c r="K907"/>
  <c r="I1273"/>
  <c r="I1272" s="1"/>
  <c r="H1339"/>
  <c r="H969"/>
  <c r="L968" s="1"/>
  <c r="K968" s="1"/>
  <c r="J968" s="1"/>
  <c r="I968"/>
  <c r="H934"/>
  <c r="K1113"/>
  <c r="J1113" s="1"/>
  <c r="H1113" s="1"/>
  <c r="I1374"/>
  <c r="I978"/>
  <c r="H1180"/>
  <c r="I948"/>
  <c r="H1275"/>
  <c r="L1274" s="1"/>
  <c r="H1276"/>
  <c r="H1234"/>
  <c r="L1233" s="1"/>
  <c r="H1235"/>
  <c r="H882"/>
  <c r="H983"/>
  <c r="H933"/>
  <c r="J1194"/>
  <c r="K1193"/>
  <c r="I1438"/>
  <c r="H1439"/>
  <c r="L1438" s="1"/>
  <c r="K1438" s="1"/>
  <c r="J1438" s="1"/>
  <c r="J1376"/>
  <c r="K1375"/>
  <c r="L867"/>
  <c r="L865" s="1"/>
  <c r="I1192"/>
  <c r="K949"/>
  <c r="L948"/>
  <c r="H1030"/>
  <c r="J1029"/>
  <c r="J1028" s="1"/>
  <c r="H973"/>
  <c r="H958"/>
  <c r="L957" s="1"/>
  <c r="K957" s="1"/>
  <c r="J957" s="1"/>
  <c r="I957"/>
  <c r="I1053"/>
  <c r="H1166"/>
  <c r="I1165"/>
  <c r="H1020"/>
  <c r="L1019" s="1"/>
  <c r="K1019" s="1"/>
  <c r="J1019" s="1"/>
  <c r="I1019"/>
  <c r="J1055"/>
  <c r="J1054" s="1"/>
  <c r="H1085"/>
  <c r="L1084" s="1"/>
  <c r="I1084"/>
  <c r="I1428"/>
  <c r="H1429"/>
  <c r="H864"/>
  <c r="L862"/>
  <c r="L861" s="1"/>
  <c r="K862"/>
  <c r="K861" s="1"/>
  <c r="J862"/>
  <c r="K1233" l="1"/>
  <c r="L1232"/>
  <c r="H1307"/>
  <c r="I947"/>
  <c r="K906"/>
  <c r="L906"/>
  <c r="L947"/>
  <c r="I1047"/>
  <c r="I1046" s="1"/>
  <c r="H1209"/>
  <c r="H1217"/>
  <c r="K868"/>
  <c r="J868" s="1"/>
  <c r="I868" s="1"/>
  <c r="I867" s="1"/>
  <c r="J861"/>
  <c r="H881"/>
  <c r="I967"/>
  <c r="H968"/>
  <c r="L967" s="1"/>
  <c r="K1084"/>
  <c r="J1084" s="1"/>
  <c r="H1084" s="1"/>
  <c r="L1083"/>
  <c r="H1019"/>
  <c r="H957"/>
  <c r="I1029"/>
  <c r="J1027"/>
  <c r="K1026"/>
  <c r="J1375"/>
  <c r="H1375" s="1"/>
  <c r="L1374" s="1"/>
  <c r="K1374" s="1"/>
  <c r="J1374" s="1"/>
  <c r="H1374" s="1"/>
  <c r="H1376"/>
  <c r="J1193"/>
  <c r="H1193" s="1"/>
  <c r="L1192" s="1"/>
  <c r="K1192" s="1"/>
  <c r="J1192" s="1"/>
  <c r="H1192" s="1"/>
  <c r="H1194"/>
  <c r="I908"/>
  <c r="J907"/>
  <c r="J906" s="1"/>
  <c r="K1274"/>
  <c r="L1273"/>
  <c r="L1272" s="1"/>
  <c r="H1338"/>
  <c r="L1337" s="1"/>
  <c r="K1337" s="1"/>
  <c r="J1337" s="1"/>
  <c r="I1337"/>
  <c r="J949"/>
  <c r="K948"/>
  <c r="K947" s="1"/>
  <c r="I862"/>
  <c r="H862" s="1"/>
  <c r="H863"/>
  <c r="I1427"/>
  <c r="H1428"/>
  <c r="L1427" s="1"/>
  <c r="H1054"/>
  <c r="L1053" s="1"/>
  <c r="K1053" s="1"/>
  <c r="J1053" s="1"/>
  <c r="H1053" s="1"/>
  <c r="H1055"/>
  <c r="I1164"/>
  <c r="H1165"/>
  <c r="L1164" s="1"/>
  <c r="K1164" s="1"/>
  <c r="H1438"/>
  <c r="L1437" s="1"/>
  <c r="K1437" s="1"/>
  <c r="J1437" s="1"/>
  <c r="J1436" s="1"/>
  <c r="I1437"/>
  <c r="J979"/>
  <c r="K978"/>
  <c r="J1426"/>
  <c r="K860"/>
  <c r="J1233" l="1"/>
  <c r="K1232"/>
  <c r="K867"/>
  <c r="J867" s="1"/>
  <c r="H867" s="1"/>
  <c r="H868"/>
  <c r="H1047"/>
  <c r="L1046" s="1"/>
  <c r="L1140" s="1"/>
  <c r="J1140" s="1"/>
  <c r="J860"/>
  <c r="J1026"/>
  <c r="H908"/>
  <c r="I907"/>
  <c r="I906" s="1"/>
  <c r="J1164"/>
  <c r="H1164" s="1"/>
  <c r="L1163" s="1"/>
  <c r="K1163"/>
  <c r="K1427"/>
  <c r="H1427" s="1"/>
  <c r="L1426"/>
  <c r="K1046"/>
  <c r="K1083"/>
  <c r="J1083" s="1"/>
  <c r="I1083" s="1"/>
  <c r="H1083" s="1"/>
  <c r="K967"/>
  <c r="I1436"/>
  <c r="H1437"/>
  <c r="L1436" s="1"/>
  <c r="I1336"/>
  <c r="H1337"/>
  <c r="L1336" s="1"/>
  <c r="K1336" s="1"/>
  <c r="J1336" s="1"/>
  <c r="J1274"/>
  <c r="K1273"/>
  <c r="K1272" s="1"/>
  <c r="I1028"/>
  <c r="H1029"/>
  <c r="L1028" s="1"/>
  <c r="I1163"/>
  <c r="I1426"/>
  <c r="J948"/>
  <c r="H949"/>
  <c r="J978"/>
  <c r="H978" s="1"/>
  <c r="H979"/>
  <c r="I1231"/>
  <c r="J1425"/>
  <c r="H859"/>
  <c r="H858"/>
  <c r="L857"/>
  <c r="L856" s="1"/>
  <c r="K857"/>
  <c r="K856" s="1"/>
  <c r="J857"/>
  <c r="J856" s="1"/>
  <c r="I857"/>
  <c r="I856" s="1"/>
  <c r="H847"/>
  <c r="L846"/>
  <c r="L845" s="1"/>
  <c r="K846"/>
  <c r="J846"/>
  <c r="I846"/>
  <c r="I845" s="1"/>
  <c r="I844" s="1"/>
  <c r="H843"/>
  <c r="L842"/>
  <c r="K842"/>
  <c r="K841" s="1"/>
  <c r="J842"/>
  <c r="I842"/>
  <c r="I841" s="1"/>
  <c r="H839"/>
  <c r="L838"/>
  <c r="L837" s="1"/>
  <c r="K838"/>
  <c r="K837" s="1"/>
  <c r="J838"/>
  <c r="J837" s="1"/>
  <c r="I838"/>
  <c r="H835"/>
  <c r="L834"/>
  <c r="L833" s="1"/>
  <c r="K834"/>
  <c r="K833" s="1"/>
  <c r="J834"/>
  <c r="J833" s="1"/>
  <c r="I834"/>
  <c r="H829"/>
  <c r="L828"/>
  <c r="L827" s="1"/>
  <c r="K828"/>
  <c r="K827" s="1"/>
  <c r="J828"/>
  <c r="J827" s="1"/>
  <c r="I828"/>
  <c r="I827" s="1"/>
  <c r="H824"/>
  <c r="L823"/>
  <c r="L822" s="1"/>
  <c r="K823"/>
  <c r="K822" s="1"/>
  <c r="J823"/>
  <c r="J822" s="1"/>
  <c r="I823"/>
  <c r="I822" s="1"/>
  <c r="H819"/>
  <c r="L818"/>
  <c r="L817" s="1"/>
  <c r="K818"/>
  <c r="K817" s="1"/>
  <c r="J818"/>
  <c r="J817" s="1"/>
  <c r="I818"/>
  <c r="H815"/>
  <c r="L814"/>
  <c r="L813" s="1"/>
  <c r="K814"/>
  <c r="K813" s="1"/>
  <c r="J814"/>
  <c r="J813" s="1"/>
  <c r="I814"/>
  <c r="H810"/>
  <c r="L809"/>
  <c r="L808" s="1"/>
  <c r="K809"/>
  <c r="J809"/>
  <c r="I809"/>
  <c r="H806"/>
  <c r="H805"/>
  <c r="L804"/>
  <c r="L803" s="1"/>
  <c r="K804"/>
  <c r="J804"/>
  <c r="J803" s="1"/>
  <c r="I804"/>
  <c r="H801"/>
  <c r="H800"/>
  <c r="L799"/>
  <c r="L798" s="1"/>
  <c r="K799"/>
  <c r="K798" s="1"/>
  <c r="J799"/>
  <c r="J798" s="1"/>
  <c r="I799"/>
  <c r="I798" s="1"/>
  <c r="H796"/>
  <c r="L795"/>
  <c r="L794" s="1"/>
  <c r="K795"/>
  <c r="K794" s="1"/>
  <c r="J795"/>
  <c r="J794" s="1"/>
  <c r="I795"/>
  <c r="I794" s="1"/>
  <c r="H793"/>
  <c r="L790"/>
  <c r="K790"/>
  <c r="J790"/>
  <c r="L783"/>
  <c r="K783"/>
  <c r="J783"/>
  <c r="L772"/>
  <c r="L771" s="1"/>
  <c r="K772"/>
  <c r="K771" s="1"/>
  <c r="J772"/>
  <c r="H765"/>
  <c r="L764"/>
  <c r="K764"/>
  <c r="J764"/>
  <c r="I764"/>
  <c r="H763"/>
  <c r="L762"/>
  <c r="K762"/>
  <c r="J762"/>
  <c r="I762"/>
  <c r="L759"/>
  <c r="L758" s="1"/>
  <c r="K759"/>
  <c r="K758" s="1"/>
  <c r="J759"/>
  <c r="J758" s="1"/>
  <c r="H753"/>
  <c r="L752"/>
  <c r="L751" s="1"/>
  <c r="K752"/>
  <c r="K751" s="1"/>
  <c r="J752"/>
  <c r="J751" s="1"/>
  <c r="I752"/>
  <c r="H748"/>
  <c r="H747"/>
  <c r="L746"/>
  <c r="L745" s="1"/>
  <c r="K746"/>
  <c r="K745" s="1"/>
  <c r="J746"/>
  <c r="J745" s="1"/>
  <c r="I746"/>
  <c r="I745" s="1"/>
  <c r="H744"/>
  <c r="H743"/>
  <c r="L742"/>
  <c r="L741" s="1"/>
  <c r="K742"/>
  <c r="K741" s="1"/>
  <c r="J742"/>
  <c r="J741" s="1"/>
  <c r="I742"/>
  <c r="I741" s="1"/>
  <c r="H739"/>
  <c r="H738"/>
  <c r="L737"/>
  <c r="L736" s="1"/>
  <c r="K737"/>
  <c r="K736" s="1"/>
  <c r="J737"/>
  <c r="J736" s="1"/>
  <c r="I736"/>
  <c r="H732"/>
  <c r="L731"/>
  <c r="K731"/>
  <c r="J731"/>
  <c r="I731"/>
  <c r="H727"/>
  <c r="H726"/>
  <c r="L724"/>
  <c r="K724"/>
  <c r="J724"/>
  <c r="I724"/>
  <c r="H722"/>
  <c r="L721"/>
  <c r="L720" s="1"/>
  <c r="K721"/>
  <c r="K720" s="1"/>
  <c r="J721"/>
  <c r="J720" s="1"/>
  <c r="H717"/>
  <c r="L715"/>
  <c r="K715"/>
  <c r="J715"/>
  <c r="H711"/>
  <c r="L710"/>
  <c r="K710"/>
  <c r="J710"/>
  <c r="I710"/>
  <c r="H708"/>
  <c r="L707"/>
  <c r="K707"/>
  <c r="J707"/>
  <c r="I707"/>
  <c r="I706" s="1"/>
  <c r="L704"/>
  <c r="K704"/>
  <c r="J704"/>
  <c r="H703"/>
  <c r="L702"/>
  <c r="L701" s="1"/>
  <c r="K702"/>
  <c r="J702"/>
  <c r="I702"/>
  <c r="I701" s="1"/>
  <c r="K865" l="1"/>
  <c r="J865" s="1"/>
  <c r="H1233"/>
  <c r="J1232"/>
  <c r="H1232" s="1"/>
  <c r="L1231" s="1"/>
  <c r="K1231" s="1"/>
  <c r="H948"/>
  <c r="J947"/>
  <c r="J771"/>
  <c r="J770" s="1"/>
  <c r="H854"/>
  <c r="H846"/>
  <c r="I759"/>
  <c r="H759" s="1"/>
  <c r="H760"/>
  <c r="H710"/>
  <c r="L709" s="1"/>
  <c r="K709" s="1"/>
  <c r="J709" s="1"/>
  <c r="I709" s="1"/>
  <c r="H709" s="1"/>
  <c r="H721"/>
  <c r="H746"/>
  <c r="J761"/>
  <c r="J757" s="1"/>
  <c r="K714"/>
  <c r="J714"/>
  <c r="H762"/>
  <c r="L761"/>
  <c r="L757" s="1"/>
  <c r="H856"/>
  <c r="L855" s="1"/>
  <c r="L853" s="1"/>
  <c r="H737"/>
  <c r="H783"/>
  <c r="L782" s="1"/>
  <c r="K782" s="1"/>
  <c r="J782" s="1"/>
  <c r="H785"/>
  <c r="H834"/>
  <c r="H804"/>
  <c r="H823"/>
  <c r="H702"/>
  <c r="H707"/>
  <c r="L706" s="1"/>
  <c r="K706" s="1"/>
  <c r="J706" s="1"/>
  <c r="H706" s="1"/>
  <c r="H716"/>
  <c r="H725"/>
  <c r="H731"/>
  <c r="L730" s="1"/>
  <c r="L729" s="1"/>
  <c r="H742"/>
  <c r="H794"/>
  <c r="H809"/>
  <c r="H827"/>
  <c r="L826" s="1"/>
  <c r="K826" s="1"/>
  <c r="J826" s="1"/>
  <c r="H838"/>
  <c r="H842"/>
  <c r="L841" s="1"/>
  <c r="K735"/>
  <c r="H752"/>
  <c r="H764"/>
  <c r="H818"/>
  <c r="K845"/>
  <c r="J845" s="1"/>
  <c r="H845" s="1"/>
  <c r="L844" s="1"/>
  <c r="K844" s="1"/>
  <c r="J844" s="1"/>
  <c r="H844" s="1"/>
  <c r="I730"/>
  <c r="I729" s="1"/>
  <c r="H745"/>
  <c r="K761"/>
  <c r="K757" s="1"/>
  <c r="H791"/>
  <c r="H814"/>
  <c r="I826"/>
  <c r="I825" s="1"/>
  <c r="K730"/>
  <c r="H736"/>
  <c r="J735"/>
  <c r="K855"/>
  <c r="K701"/>
  <c r="L700"/>
  <c r="H724"/>
  <c r="H741"/>
  <c r="L714"/>
  <c r="L735"/>
  <c r="H798"/>
  <c r="L797" s="1"/>
  <c r="K797" s="1"/>
  <c r="J797" s="1"/>
  <c r="I797" s="1"/>
  <c r="H797" s="1"/>
  <c r="H822"/>
  <c r="L821" s="1"/>
  <c r="K821" s="1"/>
  <c r="J821" s="1"/>
  <c r="I821" s="1"/>
  <c r="K1436"/>
  <c r="K1435" s="1"/>
  <c r="J1435" s="1"/>
  <c r="J1424" s="1"/>
  <c r="L1435"/>
  <c r="J1046"/>
  <c r="H1046" s="1"/>
  <c r="H907"/>
  <c r="H723"/>
  <c r="K803"/>
  <c r="I833"/>
  <c r="I837"/>
  <c r="H837" s="1"/>
  <c r="L836" s="1"/>
  <c r="K836" s="1"/>
  <c r="J836" s="1"/>
  <c r="I836" s="1"/>
  <c r="H836" s="1"/>
  <c r="J841"/>
  <c r="I1027"/>
  <c r="H1028"/>
  <c r="L1027" s="1"/>
  <c r="J1273"/>
  <c r="H1274"/>
  <c r="I1435"/>
  <c r="J967"/>
  <c r="H967" s="1"/>
  <c r="H865"/>
  <c r="I861"/>
  <c r="J1163"/>
  <c r="H1163" s="1"/>
  <c r="L1162" s="1"/>
  <c r="K1162" s="1"/>
  <c r="J1162" s="1"/>
  <c r="H828"/>
  <c r="H857"/>
  <c r="I1425"/>
  <c r="H795"/>
  <c r="H799"/>
  <c r="I808"/>
  <c r="I704"/>
  <c r="H704" s="1"/>
  <c r="H705"/>
  <c r="I715"/>
  <c r="I720"/>
  <c r="H720" s="1"/>
  <c r="I735"/>
  <c r="I751"/>
  <c r="I761"/>
  <c r="H772"/>
  <c r="H774"/>
  <c r="I790"/>
  <c r="H790" s="1"/>
  <c r="L789" s="1"/>
  <c r="I803"/>
  <c r="K808"/>
  <c r="J808" s="1"/>
  <c r="I813"/>
  <c r="H813" s="1"/>
  <c r="L812" s="1"/>
  <c r="I817"/>
  <c r="H817" s="1"/>
  <c r="L816" s="1"/>
  <c r="K816" s="1"/>
  <c r="J816" s="1"/>
  <c r="I816" s="1"/>
  <c r="H816" s="1"/>
  <c r="I1230"/>
  <c r="I1162"/>
  <c r="H1336"/>
  <c r="J1139"/>
  <c r="J1112" s="1"/>
  <c r="K1426"/>
  <c r="H1426" s="1"/>
  <c r="L1425" s="1"/>
  <c r="K1425" s="1"/>
  <c r="H697"/>
  <c r="L696"/>
  <c r="L695" s="1"/>
  <c r="K696"/>
  <c r="K695" s="1"/>
  <c r="J696"/>
  <c r="J695" s="1"/>
  <c r="I696"/>
  <c r="H693"/>
  <c r="L692"/>
  <c r="L691" s="1"/>
  <c r="K692"/>
  <c r="K691" s="1"/>
  <c r="J692"/>
  <c r="J691" s="1"/>
  <c r="I692"/>
  <c r="L684"/>
  <c r="L683" s="1"/>
  <c r="K684"/>
  <c r="K683" s="1"/>
  <c r="J684"/>
  <c r="J683" s="1"/>
  <c r="H679"/>
  <c r="L678"/>
  <c r="L677" s="1"/>
  <c r="K678"/>
  <c r="K677" s="1"/>
  <c r="J678"/>
  <c r="J677" s="1"/>
  <c r="J676" s="1"/>
  <c r="I678"/>
  <c r="H675"/>
  <c r="L674"/>
  <c r="L673" s="1"/>
  <c r="K674"/>
  <c r="K673" s="1"/>
  <c r="J674"/>
  <c r="J673" s="1"/>
  <c r="I674"/>
  <c r="L663"/>
  <c r="L662" s="1"/>
  <c r="K663"/>
  <c r="K662" s="1"/>
  <c r="J663"/>
  <c r="J662" s="1"/>
  <c r="L660"/>
  <c r="L659" s="1"/>
  <c r="K660"/>
  <c r="K659" s="1"/>
  <c r="J660"/>
  <c r="J659" s="1"/>
  <c r="H654"/>
  <c r="L653"/>
  <c r="L652" s="1"/>
  <c r="K653"/>
  <c r="K652" s="1"/>
  <c r="J653"/>
  <c r="J652" s="1"/>
  <c r="I653"/>
  <c r="I652" s="1"/>
  <c r="H650"/>
  <c r="L649"/>
  <c r="L648" s="1"/>
  <c r="K649"/>
  <c r="K648" s="1"/>
  <c r="J649"/>
  <c r="J648" s="1"/>
  <c r="I649"/>
  <c r="H646"/>
  <c r="L645"/>
  <c r="L644" s="1"/>
  <c r="K645"/>
  <c r="J645"/>
  <c r="J644" s="1"/>
  <c r="I645"/>
  <c r="I644" s="1"/>
  <c r="H642"/>
  <c r="L641"/>
  <c r="L640" s="1"/>
  <c r="K641"/>
  <c r="K640" s="1"/>
  <c r="J641"/>
  <c r="J640" s="1"/>
  <c r="I641"/>
  <c r="L637"/>
  <c r="K637"/>
  <c r="J637"/>
  <c r="L634"/>
  <c r="L633" s="1"/>
  <c r="K634"/>
  <c r="K633" s="1"/>
  <c r="J634"/>
  <c r="I634"/>
  <c r="H630"/>
  <c r="L629"/>
  <c r="K629"/>
  <c r="K628" s="1"/>
  <c r="J629"/>
  <c r="I629"/>
  <c r="H625"/>
  <c r="L624"/>
  <c r="K624"/>
  <c r="J624"/>
  <c r="I624"/>
  <c r="H622"/>
  <c r="L621"/>
  <c r="K621"/>
  <c r="J621"/>
  <c r="I621"/>
  <c r="H619"/>
  <c r="L618"/>
  <c r="K618"/>
  <c r="J618"/>
  <c r="I618"/>
  <c r="I617" s="1"/>
  <c r="H616"/>
  <c r="L615"/>
  <c r="K615"/>
  <c r="J615"/>
  <c r="I615"/>
  <c r="I614" s="1"/>
  <c r="H613"/>
  <c r="L612"/>
  <c r="L611" s="1"/>
  <c r="K612"/>
  <c r="J612"/>
  <c r="I612"/>
  <c r="I611" s="1"/>
  <c r="H607"/>
  <c r="L606"/>
  <c r="K606"/>
  <c r="J606"/>
  <c r="I606"/>
  <c r="H605"/>
  <c r="L604"/>
  <c r="L603" s="1"/>
  <c r="K604"/>
  <c r="K603" s="1"/>
  <c r="J604"/>
  <c r="J603" s="1"/>
  <c r="I604"/>
  <c r="H601"/>
  <c r="L600"/>
  <c r="K600"/>
  <c r="J600"/>
  <c r="I600"/>
  <c r="H599"/>
  <c r="L598"/>
  <c r="L597" s="1"/>
  <c r="K598"/>
  <c r="K597" s="1"/>
  <c r="J598"/>
  <c r="J597" s="1"/>
  <c r="I598"/>
  <c r="H595"/>
  <c r="L594"/>
  <c r="K594"/>
  <c r="J594"/>
  <c r="I594"/>
  <c r="H593"/>
  <c r="L592"/>
  <c r="L591" s="1"/>
  <c r="K592"/>
  <c r="K591" s="1"/>
  <c r="J592"/>
  <c r="J591" s="1"/>
  <c r="J590" s="1"/>
  <c r="I592"/>
  <c r="I591" s="1"/>
  <c r="H587"/>
  <c r="L586"/>
  <c r="L585" s="1"/>
  <c r="K586"/>
  <c r="K585" s="1"/>
  <c r="J586"/>
  <c r="J585" s="1"/>
  <c r="I586"/>
  <c r="I585" s="1"/>
  <c r="H581"/>
  <c r="L580"/>
  <c r="L579" s="1"/>
  <c r="K580"/>
  <c r="K579" s="1"/>
  <c r="J580"/>
  <c r="J579" s="1"/>
  <c r="I580"/>
  <c r="H577"/>
  <c r="L576"/>
  <c r="L575" s="1"/>
  <c r="K576"/>
  <c r="K575" s="1"/>
  <c r="J576"/>
  <c r="J575" s="1"/>
  <c r="I576"/>
  <c r="H565"/>
  <c r="L564"/>
  <c r="K564"/>
  <c r="K563" s="1"/>
  <c r="J564"/>
  <c r="I564"/>
  <c r="H561"/>
  <c r="L560"/>
  <c r="L559" s="1"/>
  <c r="K560"/>
  <c r="J560"/>
  <c r="I560"/>
  <c r="H557"/>
  <c r="L556"/>
  <c r="K556"/>
  <c r="J556"/>
  <c r="I556"/>
  <c r="I554"/>
  <c r="L553"/>
  <c r="K553"/>
  <c r="J553"/>
  <c r="H542"/>
  <c r="L541"/>
  <c r="L540" s="1"/>
  <c r="K541"/>
  <c r="K540" s="1"/>
  <c r="J541"/>
  <c r="J540" s="1"/>
  <c r="I541"/>
  <c r="L536"/>
  <c r="L535" s="1"/>
  <c r="K536"/>
  <c r="K535" s="1"/>
  <c r="J536"/>
  <c r="J535" s="1"/>
  <c r="H524"/>
  <c r="L523"/>
  <c r="L522" s="1"/>
  <c r="K523"/>
  <c r="J523"/>
  <c r="J522" s="1"/>
  <c r="I523"/>
  <c r="I522" s="1"/>
  <c r="I521" s="1"/>
  <c r="H520"/>
  <c r="L519"/>
  <c r="K519"/>
  <c r="K518" s="1"/>
  <c r="J519"/>
  <c r="I519"/>
  <c r="I518" s="1"/>
  <c r="L515"/>
  <c r="L514" s="1"/>
  <c r="K515"/>
  <c r="K514" s="1"/>
  <c r="J515"/>
  <c r="J514" s="1"/>
  <c r="H512"/>
  <c r="H510"/>
  <c r="L509"/>
  <c r="L508" s="1"/>
  <c r="K376" i="43" s="1"/>
  <c r="K509" i="44"/>
  <c r="K508" s="1"/>
  <c r="J376" i="43" s="1"/>
  <c r="J509" i="44"/>
  <c r="J508" s="1"/>
  <c r="I376" i="43" s="1"/>
  <c r="H507" i="44"/>
  <c r="H506"/>
  <c r="L505"/>
  <c r="L504" s="1"/>
  <c r="K505"/>
  <c r="K504" s="1"/>
  <c r="J505"/>
  <c r="J504" s="1"/>
  <c r="I505"/>
  <c r="I504" s="1"/>
  <c r="H502"/>
  <c r="H501"/>
  <c r="L500"/>
  <c r="K500"/>
  <c r="J500"/>
  <c r="H495"/>
  <c r="L494"/>
  <c r="L493" s="1"/>
  <c r="K494"/>
  <c r="J494"/>
  <c r="J493" s="1"/>
  <c r="I494"/>
  <c r="I493" s="1"/>
  <c r="I492" s="1"/>
  <c r="H491"/>
  <c r="L490"/>
  <c r="L489" s="1"/>
  <c r="K490"/>
  <c r="J490"/>
  <c r="J489" s="1"/>
  <c r="I490"/>
  <c r="I489" s="1"/>
  <c r="H487"/>
  <c r="L486"/>
  <c r="L485" s="1"/>
  <c r="K486"/>
  <c r="J486"/>
  <c r="I486"/>
  <c r="I485" s="1"/>
  <c r="I484" s="1"/>
  <c r="H483"/>
  <c r="K482"/>
  <c r="K481" s="1"/>
  <c r="L479"/>
  <c r="K479"/>
  <c r="J479"/>
  <c r="I479"/>
  <c r="H478"/>
  <c r="H477"/>
  <c r="L476"/>
  <c r="L475" s="1"/>
  <c r="K476"/>
  <c r="K475" s="1"/>
  <c r="J476"/>
  <c r="J475" s="1"/>
  <c r="I476"/>
  <c r="I475" s="1"/>
  <c r="H473"/>
  <c r="H472"/>
  <c r="H471"/>
  <c r="L470" s="1"/>
  <c r="K470" s="1"/>
  <c r="J470" s="1"/>
  <c r="I470" s="1"/>
  <c r="H470" s="1"/>
  <c r="L467"/>
  <c r="J467"/>
  <c r="I467"/>
  <c r="I464"/>
  <c r="L463"/>
  <c r="K463"/>
  <c r="J463"/>
  <c r="K460"/>
  <c r="L459"/>
  <c r="J459"/>
  <c r="I459"/>
  <c r="I458" s="1"/>
  <c r="I457" s="1"/>
  <c r="L454"/>
  <c r="L453" s="1"/>
  <c r="K454"/>
  <c r="K453" s="1"/>
  <c r="J454"/>
  <c r="J453" s="1"/>
  <c r="L448"/>
  <c r="K448"/>
  <c r="J448"/>
  <c r="H445"/>
  <c r="L444"/>
  <c r="K444"/>
  <c r="K443" s="1"/>
  <c r="J444"/>
  <c r="I444"/>
  <c r="I443" s="1"/>
  <c r="I442" s="1"/>
  <c r="I441" s="1"/>
  <c r="H440"/>
  <c r="L439"/>
  <c r="K439"/>
  <c r="J439"/>
  <c r="I439"/>
  <c r="H438"/>
  <c r="L437"/>
  <c r="K437"/>
  <c r="J437"/>
  <c r="I437"/>
  <c r="I436" s="1"/>
  <c r="L433"/>
  <c r="J433"/>
  <c r="I433"/>
  <c r="H432"/>
  <c r="L431"/>
  <c r="K431"/>
  <c r="K430" s="1"/>
  <c r="J431"/>
  <c r="I431"/>
  <c r="L427"/>
  <c r="K427"/>
  <c r="J427"/>
  <c r="H422"/>
  <c r="L421"/>
  <c r="K421"/>
  <c r="J421"/>
  <c r="I421"/>
  <c r="H420"/>
  <c r="L419"/>
  <c r="K419"/>
  <c r="J419"/>
  <c r="I419"/>
  <c r="H417"/>
  <c r="L416"/>
  <c r="L415" s="1"/>
  <c r="K416"/>
  <c r="K415" s="1"/>
  <c r="J416"/>
  <c r="J415" s="1"/>
  <c r="I416"/>
  <c r="I415" s="1"/>
  <c r="H408"/>
  <c r="L406"/>
  <c r="L404" s="1"/>
  <c r="K406"/>
  <c r="K405" s="1"/>
  <c r="J406"/>
  <c r="J405" s="1"/>
  <c r="H401"/>
  <c r="L400"/>
  <c r="L399" s="1"/>
  <c r="K400"/>
  <c r="K399" s="1"/>
  <c r="J400"/>
  <c r="J399" s="1"/>
  <c r="I400"/>
  <c r="H397"/>
  <c r="L396"/>
  <c r="L395" s="1"/>
  <c r="K396"/>
  <c r="K395" s="1"/>
  <c r="J396"/>
  <c r="J395" s="1"/>
  <c r="I396"/>
  <c r="H393"/>
  <c r="L392"/>
  <c r="K392"/>
  <c r="J392"/>
  <c r="I392"/>
  <c r="H389"/>
  <c r="H388"/>
  <c r="L387"/>
  <c r="L386" s="1"/>
  <c r="K387"/>
  <c r="J387"/>
  <c r="I387"/>
  <c r="I386" s="1"/>
  <c r="I385" s="1"/>
  <c r="H384"/>
  <c r="L383"/>
  <c r="K383"/>
  <c r="K382" s="1"/>
  <c r="J383"/>
  <c r="I383"/>
  <c r="I382" s="1"/>
  <c r="L380"/>
  <c r="K380"/>
  <c r="J380"/>
  <c r="H376"/>
  <c r="L375"/>
  <c r="L374" s="1"/>
  <c r="L373" s="1"/>
  <c r="K375"/>
  <c r="K374" s="1"/>
  <c r="K373" s="1"/>
  <c r="J375"/>
  <c r="J374" s="1"/>
  <c r="J373" s="1"/>
  <c r="I375"/>
  <c r="H372"/>
  <c r="L371"/>
  <c r="L370" s="1"/>
  <c r="K371"/>
  <c r="K370" s="1"/>
  <c r="J371"/>
  <c r="J370" s="1"/>
  <c r="I371"/>
  <c r="H368"/>
  <c r="L367"/>
  <c r="L366" s="1"/>
  <c r="J367"/>
  <c r="I367"/>
  <c r="I366" s="1"/>
  <c r="K366"/>
  <c r="J1231" l="1"/>
  <c r="H1231" s="1"/>
  <c r="H1273"/>
  <c r="J1272"/>
  <c r="H947"/>
  <c r="K770"/>
  <c r="L770"/>
  <c r="K386"/>
  <c r="J286" i="43"/>
  <c r="H803" i="44"/>
  <c r="L802" s="1"/>
  <c r="K802" s="1"/>
  <c r="J802" s="1"/>
  <c r="I802" s="1"/>
  <c r="H802" s="1"/>
  <c r="J658"/>
  <c r="H841"/>
  <c r="L840" s="1"/>
  <c r="K840" s="1"/>
  <c r="L469"/>
  <c r="I758"/>
  <c r="H758" s="1"/>
  <c r="L1230"/>
  <c r="L405"/>
  <c r="H808"/>
  <c r="L807" s="1"/>
  <c r="K1424"/>
  <c r="I406"/>
  <c r="I404" s="1"/>
  <c r="H407"/>
  <c r="I782"/>
  <c r="I781" s="1"/>
  <c r="H434"/>
  <c r="J633"/>
  <c r="J404"/>
  <c r="J430"/>
  <c r="H826"/>
  <c r="L825" s="1"/>
  <c r="K825" s="1"/>
  <c r="J825" s="1"/>
  <c r="H825" s="1"/>
  <c r="K522"/>
  <c r="J418"/>
  <c r="J411" s="1"/>
  <c r="K433"/>
  <c r="H433" s="1"/>
  <c r="I435"/>
  <c r="K489"/>
  <c r="H489" s="1"/>
  <c r="L488" s="1"/>
  <c r="K488" s="1"/>
  <c r="J488" s="1"/>
  <c r="I553"/>
  <c r="I552" s="1"/>
  <c r="J518"/>
  <c r="K559"/>
  <c r="J563"/>
  <c r="H761"/>
  <c r="H468"/>
  <c r="H479"/>
  <c r="H494"/>
  <c r="K493"/>
  <c r="H493" s="1"/>
  <c r="L492" s="1"/>
  <c r="K492" s="1"/>
  <c r="J492" s="1"/>
  <c r="H492" s="1"/>
  <c r="I536"/>
  <c r="H536" s="1"/>
  <c r="H537"/>
  <c r="H554"/>
  <c r="H560"/>
  <c r="K611"/>
  <c r="J611" s="1"/>
  <c r="H611" s="1"/>
  <c r="L610" s="1"/>
  <c r="L418"/>
  <c r="L411" s="1"/>
  <c r="H431"/>
  <c r="L430" s="1"/>
  <c r="L429" s="1"/>
  <c r="H444"/>
  <c r="L443" s="1"/>
  <c r="I448"/>
  <c r="H448" s="1"/>
  <c r="L447" s="1"/>
  <c r="K447" s="1"/>
  <c r="J447" s="1"/>
  <c r="H449"/>
  <c r="I463"/>
  <c r="I462" s="1"/>
  <c r="H464"/>
  <c r="K467"/>
  <c r="H467" s="1"/>
  <c r="L466" s="1"/>
  <c r="K466" s="1"/>
  <c r="K465" s="1"/>
  <c r="H580"/>
  <c r="H634"/>
  <c r="K644"/>
  <c r="H644" s="1"/>
  <c r="L643" s="1"/>
  <c r="K643" s="1"/>
  <c r="J643" s="1"/>
  <c r="J559"/>
  <c r="H615"/>
  <c r="L614" s="1"/>
  <c r="K614" s="1"/>
  <c r="J614" s="1"/>
  <c r="H614" s="1"/>
  <c r="K418"/>
  <c r="K411" s="1"/>
  <c r="H486"/>
  <c r="I488"/>
  <c r="H500"/>
  <c r="L499" s="1"/>
  <c r="L498" s="1"/>
  <c r="H505"/>
  <c r="H523"/>
  <c r="H541"/>
  <c r="I559"/>
  <c r="H594"/>
  <c r="H600"/>
  <c r="H606"/>
  <c r="H624"/>
  <c r="L623" s="1"/>
  <c r="K623" s="1"/>
  <c r="J623" s="1"/>
  <c r="I623" s="1"/>
  <c r="H623" s="1"/>
  <c r="H641"/>
  <c r="H645"/>
  <c r="K658"/>
  <c r="H674"/>
  <c r="H415"/>
  <c r="H591"/>
  <c r="L590" s="1"/>
  <c r="H419"/>
  <c r="H437"/>
  <c r="L436" s="1"/>
  <c r="L435" s="1"/>
  <c r="H463"/>
  <c r="L462" s="1"/>
  <c r="K462" s="1"/>
  <c r="J462" s="1"/>
  <c r="H476"/>
  <c r="J485"/>
  <c r="K485"/>
  <c r="H522"/>
  <c r="L521" s="1"/>
  <c r="K521" s="1"/>
  <c r="J521" s="1"/>
  <c r="H521" s="1"/>
  <c r="H576"/>
  <c r="H618"/>
  <c r="L617" s="1"/>
  <c r="K617" s="1"/>
  <c r="J617" s="1"/>
  <c r="H617" s="1"/>
  <c r="H621"/>
  <c r="L620" s="1"/>
  <c r="K620" s="1"/>
  <c r="J620" s="1"/>
  <c r="I620" s="1"/>
  <c r="H620" s="1"/>
  <c r="H653"/>
  <c r="H696"/>
  <c r="K807"/>
  <c r="J807" s="1"/>
  <c r="I807" s="1"/>
  <c r="H807" s="1"/>
  <c r="H1436"/>
  <c r="J382"/>
  <c r="H421"/>
  <c r="H439"/>
  <c r="I499"/>
  <c r="H556"/>
  <c r="L555" s="1"/>
  <c r="K555" s="1"/>
  <c r="J555" s="1"/>
  <c r="H564"/>
  <c r="L563" s="1"/>
  <c r="H598"/>
  <c r="H604"/>
  <c r="H612"/>
  <c r="H629"/>
  <c r="L628" s="1"/>
  <c r="I633"/>
  <c r="H649"/>
  <c r="L658"/>
  <c r="H678"/>
  <c r="H692"/>
  <c r="H400"/>
  <c r="I399"/>
  <c r="H396"/>
  <c r="I395"/>
  <c r="H395" s="1"/>
  <c r="L394" s="1"/>
  <c r="K394" s="1"/>
  <c r="J394" s="1"/>
  <c r="I394" s="1"/>
  <c r="H394" s="1"/>
  <c r="K436"/>
  <c r="H371"/>
  <c r="I370"/>
  <c r="H370" s="1"/>
  <c r="L369" s="1"/>
  <c r="K369" s="1"/>
  <c r="J369" s="1"/>
  <c r="I369" s="1"/>
  <c r="H369" s="1"/>
  <c r="H375"/>
  <c r="I374"/>
  <c r="J466"/>
  <c r="H475"/>
  <c r="K499"/>
  <c r="I590"/>
  <c r="H652"/>
  <c r="L651" s="1"/>
  <c r="K651" s="1"/>
  <c r="J651" s="1"/>
  <c r="K469"/>
  <c r="K590"/>
  <c r="J386"/>
  <c r="H387"/>
  <c r="H585"/>
  <c r="L584" s="1"/>
  <c r="K584" s="1"/>
  <c r="J584" s="1"/>
  <c r="I584" s="1"/>
  <c r="H392"/>
  <c r="L391" s="1"/>
  <c r="K391" s="1"/>
  <c r="J391" s="1"/>
  <c r="I391"/>
  <c r="I482"/>
  <c r="H504"/>
  <c r="I832"/>
  <c r="H833"/>
  <c r="L832" s="1"/>
  <c r="I905"/>
  <c r="H906"/>
  <c r="L905" s="1"/>
  <c r="J701"/>
  <c r="K700"/>
  <c r="H367"/>
  <c r="I380"/>
  <c r="H381"/>
  <c r="H383"/>
  <c r="L382" s="1"/>
  <c r="I418"/>
  <c r="I411" s="1"/>
  <c r="I427"/>
  <c r="H428"/>
  <c r="H456"/>
  <c r="K459"/>
  <c r="H459" s="1"/>
  <c r="L458" s="1"/>
  <c r="K458" s="1"/>
  <c r="J458" s="1"/>
  <c r="H458" s="1"/>
  <c r="L457" s="1"/>
  <c r="K457" s="1"/>
  <c r="J457" s="1"/>
  <c r="H457" s="1"/>
  <c r="H490"/>
  <c r="I509"/>
  <c r="H511"/>
  <c r="K517"/>
  <c r="H519"/>
  <c r="L518" s="1"/>
  <c r="I563"/>
  <c r="I603"/>
  <c r="J628"/>
  <c r="I628" s="1"/>
  <c r="H635"/>
  <c r="I637"/>
  <c r="H638"/>
  <c r="I640"/>
  <c r="H640" s="1"/>
  <c r="L639" s="1"/>
  <c r="I660"/>
  <c r="H661"/>
  <c r="I663"/>
  <c r="H664"/>
  <c r="I673"/>
  <c r="I677"/>
  <c r="H677" s="1"/>
  <c r="L676" s="1"/>
  <c r="K676" s="1"/>
  <c r="I684"/>
  <c r="H685"/>
  <c r="I691"/>
  <c r="I695"/>
  <c r="H1140"/>
  <c r="L1139" s="1"/>
  <c r="L1112" s="1"/>
  <c r="K1112" s="1"/>
  <c r="K1045" s="1"/>
  <c r="J1045" s="1"/>
  <c r="I1139"/>
  <c r="K789"/>
  <c r="H821"/>
  <c r="L820" s="1"/>
  <c r="K820" s="1"/>
  <c r="J820" s="1"/>
  <c r="I820"/>
  <c r="I430"/>
  <c r="H586"/>
  <c r="H592"/>
  <c r="I651"/>
  <c r="H1162"/>
  <c r="K812"/>
  <c r="J812" s="1"/>
  <c r="L811"/>
  <c r="H751"/>
  <c r="L750" s="1"/>
  <c r="K750" s="1"/>
  <c r="J750" s="1"/>
  <c r="I750"/>
  <c r="H715"/>
  <c r="I714"/>
  <c r="I1424"/>
  <c r="H1425"/>
  <c r="L1424" s="1"/>
  <c r="H1435"/>
  <c r="J855"/>
  <c r="K853"/>
  <c r="K852" s="1"/>
  <c r="J443"/>
  <c r="K404"/>
  <c r="H416"/>
  <c r="I555"/>
  <c r="J366"/>
  <c r="H366" s="1"/>
  <c r="L365" s="1"/>
  <c r="K365" s="1"/>
  <c r="J365" s="1"/>
  <c r="I454"/>
  <c r="H455"/>
  <c r="H460"/>
  <c r="I515"/>
  <c r="H516"/>
  <c r="I540"/>
  <c r="H540" s="1"/>
  <c r="L539" s="1"/>
  <c r="K539" s="1"/>
  <c r="J539" s="1"/>
  <c r="I539" s="1"/>
  <c r="H539" s="1"/>
  <c r="L538" s="1"/>
  <c r="K538" s="1"/>
  <c r="J538" s="1"/>
  <c r="I538" s="1"/>
  <c r="H538" s="1"/>
  <c r="I575"/>
  <c r="H575" s="1"/>
  <c r="L574" s="1"/>
  <c r="K574" s="1"/>
  <c r="J574" s="1"/>
  <c r="I574" s="1"/>
  <c r="H574" s="1"/>
  <c r="I579"/>
  <c r="H579" s="1"/>
  <c r="L578" s="1"/>
  <c r="K578" s="1"/>
  <c r="J578" s="1"/>
  <c r="I578" s="1"/>
  <c r="H578" s="1"/>
  <c r="I597"/>
  <c r="H597" s="1"/>
  <c r="L596" s="1"/>
  <c r="K596" s="1"/>
  <c r="J596" s="1"/>
  <c r="I596" s="1"/>
  <c r="H596" s="1"/>
  <c r="I643"/>
  <c r="I648"/>
  <c r="H735"/>
  <c r="L734" s="1"/>
  <c r="K734" s="1"/>
  <c r="J734" s="1"/>
  <c r="I734"/>
  <c r="K1230"/>
  <c r="I860"/>
  <c r="H861"/>
  <c r="L860" s="1"/>
  <c r="H1027"/>
  <c r="L1026" s="1"/>
  <c r="I1026"/>
  <c r="J840"/>
  <c r="I840" s="1"/>
  <c r="I771"/>
  <c r="I770" s="1"/>
  <c r="J730"/>
  <c r="K729"/>
  <c r="I365"/>
  <c r="H364"/>
  <c r="H363"/>
  <c r="L362"/>
  <c r="J362"/>
  <c r="J361" s="1"/>
  <c r="I362"/>
  <c r="I361" s="1"/>
  <c r="I360" s="1"/>
  <c r="K361"/>
  <c r="H359"/>
  <c r="I358"/>
  <c r="H358" s="1"/>
  <c r="L357"/>
  <c r="K357"/>
  <c r="J357"/>
  <c r="L349"/>
  <c r="K349"/>
  <c r="J349"/>
  <c r="I349"/>
  <c r="H347"/>
  <c r="L346"/>
  <c r="K346"/>
  <c r="J346"/>
  <c r="I346"/>
  <c r="K340"/>
  <c r="K339" s="1"/>
  <c r="J340"/>
  <c r="I340"/>
  <c r="I339" s="1"/>
  <c r="I338" s="1"/>
  <c r="L337"/>
  <c r="K337"/>
  <c r="K336" s="1"/>
  <c r="J337"/>
  <c r="I336"/>
  <c r="I335" s="1"/>
  <c r="I334" s="1"/>
  <c r="L327"/>
  <c r="K327"/>
  <c r="I327"/>
  <c r="H326"/>
  <c r="H325"/>
  <c r="L324"/>
  <c r="L323" s="1"/>
  <c r="K324"/>
  <c r="K323" s="1"/>
  <c r="J324"/>
  <c r="J323" s="1"/>
  <c r="I324"/>
  <c r="I323" s="1"/>
  <c r="J1230" l="1"/>
  <c r="J1191" s="1"/>
  <c r="I757"/>
  <c r="H757" s="1"/>
  <c r="L756" s="1"/>
  <c r="K756" s="1"/>
  <c r="J756" s="1"/>
  <c r="H1272"/>
  <c r="K610"/>
  <c r="H386"/>
  <c r="L385" s="1"/>
  <c r="K385" s="1"/>
  <c r="J385" s="1"/>
  <c r="H385" s="1"/>
  <c r="H628"/>
  <c r="L627" s="1"/>
  <c r="K627" s="1"/>
  <c r="J627" s="1"/>
  <c r="I627" s="1"/>
  <c r="I626" s="1"/>
  <c r="H633"/>
  <c r="I405"/>
  <c r="H405" s="1"/>
  <c r="L788"/>
  <c r="L787" s="1"/>
  <c r="H840"/>
  <c r="H651"/>
  <c r="H406"/>
  <c r="H553"/>
  <c r="L552" s="1"/>
  <c r="K552" s="1"/>
  <c r="J552" s="1"/>
  <c r="H552" s="1"/>
  <c r="I447"/>
  <c r="I446" s="1"/>
  <c r="H404"/>
  <c r="L403" s="1"/>
  <c r="K403" s="1"/>
  <c r="J403" s="1"/>
  <c r="L1191"/>
  <c r="H1230"/>
  <c r="H555"/>
  <c r="K429"/>
  <c r="J429" s="1"/>
  <c r="I429" s="1"/>
  <c r="H429" s="1"/>
  <c r="H782"/>
  <c r="L781" s="1"/>
  <c r="K781" s="1"/>
  <c r="J781" s="1"/>
  <c r="H781" s="1"/>
  <c r="L780" s="1"/>
  <c r="K780" s="1"/>
  <c r="J780" s="1"/>
  <c r="I535"/>
  <c r="H535" s="1"/>
  <c r="L534" s="1"/>
  <c r="K534" s="1"/>
  <c r="J534" s="1"/>
  <c r="I534" s="1"/>
  <c r="H534" s="1"/>
  <c r="L533" s="1"/>
  <c r="K533" s="1"/>
  <c r="J533" s="1"/>
  <c r="I533" s="1"/>
  <c r="H533" s="1"/>
  <c r="H488"/>
  <c r="H430"/>
  <c r="J482"/>
  <c r="J481" s="1"/>
  <c r="K811"/>
  <c r="L482"/>
  <c r="H1026"/>
  <c r="H518"/>
  <c r="L517" s="1"/>
  <c r="J517"/>
  <c r="I517" s="1"/>
  <c r="H485"/>
  <c r="L484" s="1"/>
  <c r="K484" s="1"/>
  <c r="J484" s="1"/>
  <c r="H484" s="1"/>
  <c r="J339"/>
  <c r="H362"/>
  <c r="H443"/>
  <c r="L442" s="1"/>
  <c r="K442" s="1"/>
  <c r="J442" s="1"/>
  <c r="H442" s="1"/>
  <c r="L441" s="1"/>
  <c r="K441" s="1"/>
  <c r="J441" s="1"/>
  <c r="H441" s="1"/>
  <c r="H382"/>
  <c r="H559"/>
  <c r="L558" s="1"/>
  <c r="K558" s="1"/>
  <c r="J327"/>
  <c r="H327" s="1"/>
  <c r="H418"/>
  <c r="H1424"/>
  <c r="J336"/>
  <c r="H328"/>
  <c r="H346"/>
  <c r="L345" s="1"/>
  <c r="K345" s="1"/>
  <c r="J345" s="1"/>
  <c r="H324"/>
  <c r="K1191"/>
  <c r="I676"/>
  <c r="H676" s="1"/>
  <c r="I357"/>
  <c r="I558"/>
  <c r="H820"/>
  <c r="L1045"/>
  <c r="L322"/>
  <c r="L318" s="1"/>
  <c r="H349"/>
  <c r="H643"/>
  <c r="L609"/>
  <c r="H323"/>
  <c r="H771"/>
  <c r="H734"/>
  <c r="H648"/>
  <c r="L647" s="1"/>
  <c r="K647" s="1"/>
  <c r="J647" s="1"/>
  <c r="I647"/>
  <c r="I749"/>
  <c r="H750"/>
  <c r="L749" s="1"/>
  <c r="K749" s="1"/>
  <c r="J749" s="1"/>
  <c r="K905"/>
  <c r="L904"/>
  <c r="K832"/>
  <c r="L831"/>
  <c r="I481"/>
  <c r="I466"/>
  <c r="J465"/>
  <c r="I345"/>
  <c r="H365"/>
  <c r="J729"/>
  <c r="H729" s="1"/>
  <c r="H730"/>
  <c r="H462"/>
  <c r="L461" s="1"/>
  <c r="K461" s="1"/>
  <c r="J461" s="1"/>
  <c r="I461"/>
  <c r="I812"/>
  <c r="J811"/>
  <c r="I1191"/>
  <c r="I694"/>
  <c r="H695"/>
  <c r="L694" s="1"/>
  <c r="K694" s="1"/>
  <c r="J694" s="1"/>
  <c r="I636"/>
  <c r="H637"/>
  <c r="L636" s="1"/>
  <c r="K636" s="1"/>
  <c r="J636" s="1"/>
  <c r="I602"/>
  <c r="I589" s="1"/>
  <c r="H603"/>
  <c r="L602" s="1"/>
  <c r="K602" s="1"/>
  <c r="J602" s="1"/>
  <c r="J589" s="1"/>
  <c r="J588" s="1"/>
  <c r="I403"/>
  <c r="I551"/>
  <c r="J436"/>
  <c r="K435"/>
  <c r="L361"/>
  <c r="H361" s="1"/>
  <c r="L360" s="1"/>
  <c r="K360" s="1"/>
  <c r="J360" s="1"/>
  <c r="H360" s="1"/>
  <c r="I690"/>
  <c r="H691"/>
  <c r="L690" s="1"/>
  <c r="K690" s="1"/>
  <c r="J690" s="1"/>
  <c r="I672"/>
  <c r="H673"/>
  <c r="L672" s="1"/>
  <c r="K672" s="1"/>
  <c r="J672" s="1"/>
  <c r="J657" s="1"/>
  <c r="H660"/>
  <c r="I659"/>
  <c r="I562"/>
  <c r="H563"/>
  <c r="L562" s="1"/>
  <c r="K562" s="1"/>
  <c r="J562" s="1"/>
  <c r="I508"/>
  <c r="H509"/>
  <c r="I426"/>
  <c r="H427"/>
  <c r="L426" s="1"/>
  <c r="K426" s="1"/>
  <c r="J426" s="1"/>
  <c r="I780"/>
  <c r="I779" s="1"/>
  <c r="H391"/>
  <c r="L390" s="1"/>
  <c r="K390" s="1"/>
  <c r="J390" s="1"/>
  <c r="I390"/>
  <c r="H590"/>
  <c r="J610"/>
  <c r="K609"/>
  <c r="H399"/>
  <c r="L398" s="1"/>
  <c r="K398" s="1"/>
  <c r="J398" s="1"/>
  <c r="I398"/>
  <c r="H860"/>
  <c r="H515"/>
  <c r="I514"/>
  <c r="H1139"/>
  <c r="I1112"/>
  <c r="K639"/>
  <c r="J700"/>
  <c r="I700" s="1"/>
  <c r="H700" s="1"/>
  <c r="L699" s="1"/>
  <c r="H701"/>
  <c r="J469"/>
  <c r="H337"/>
  <c r="L336" s="1"/>
  <c r="H454"/>
  <c r="I453"/>
  <c r="I855"/>
  <c r="H855" s="1"/>
  <c r="J853"/>
  <c r="H714"/>
  <c r="L713" s="1"/>
  <c r="K713" s="1"/>
  <c r="I713"/>
  <c r="J789"/>
  <c r="K788"/>
  <c r="H684"/>
  <c r="I683"/>
  <c r="H663"/>
  <c r="I662"/>
  <c r="H662" s="1"/>
  <c r="H627"/>
  <c r="L626" s="1"/>
  <c r="K626" s="1"/>
  <c r="J626" s="1"/>
  <c r="I379"/>
  <c r="H380"/>
  <c r="L379" s="1"/>
  <c r="I583"/>
  <c r="H584"/>
  <c r="L583" s="1"/>
  <c r="K583" s="1"/>
  <c r="J583" s="1"/>
  <c r="J499"/>
  <c r="K498"/>
  <c r="I373"/>
  <c r="H373" s="1"/>
  <c r="H374"/>
  <c r="K338"/>
  <c r="K322"/>
  <c r="K318" s="1"/>
  <c r="H311"/>
  <c r="H310"/>
  <c r="L309"/>
  <c r="L308" s="1"/>
  <c r="L307" s="1"/>
  <c r="K309"/>
  <c r="J309"/>
  <c r="J308" s="1"/>
  <c r="J307" s="1"/>
  <c r="I308"/>
  <c r="I307" s="1"/>
  <c r="H305"/>
  <c r="L304"/>
  <c r="L303" s="1"/>
  <c r="K304"/>
  <c r="J304"/>
  <c r="J303" s="1"/>
  <c r="I303"/>
  <c r="I302" s="1"/>
  <c r="K302"/>
  <c r="H301"/>
  <c r="L300"/>
  <c r="K218" i="43" s="1"/>
  <c r="K300" i="44"/>
  <c r="J300"/>
  <c r="I300"/>
  <c r="H298"/>
  <c r="L297"/>
  <c r="L296" s="1"/>
  <c r="K297"/>
  <c r="K296" s="1"/>
  <c r="J297"/>
  <c r="I297"/>
  <c r="I296" s="1"/>
  <c r="H294"/>
  <c r="J292"/>
  <c r="L292"/>
  <c r="I292"/>
  <c r="H286"/>
  <c r="L285"/>
  <c r="L284" s="1"/>
  <c r="K285"/>
  <c r="K284" s="1"/>
  <c r="J285"/>
  <c r="I285"/>
  <c r="I284" s="1"/>
  <c r="I283" s="1"/>
  <c r="I282" s="1"/>
  <c r="H281"/>
  <c r="L280"/>
  <c r="K280"/>
  <c r="J280"/>
  <c r="I280"/>
  <c r="H275"/>
  <c r="L274"/>
  <c r="K274"/>
  <c r="J274"/>
  <c r="I274"/>
  <c r="H273"/>
  <c r="L272"/>
  <c r="K272"/>
  <c r="J272"/>
  <c r="I272"/>
  <c r="H265"/>
  <c r="L264"/>
  <c r="K264"/>
  <c r="J264"/>
  <c r="I264"/>
  <c r="H263"/>
  <c r="L262"/>
  <c r="K262"/>
  <c r="J262"/>
  <c r="I262"/>
  <c r="H258"/>
  <c r="L257"/>
  <c r="L256" s="1"/>
  <c r="K257"/>
  <c r="K256" s="1"/>
  <c r="J257"/>
  <c r="J256" s="1"/>
  <c r="I257"/>
  <c r="H255"/>
  <c r="L254"/>
  <c r="K254"/>
  <c r="J254"/>
  <c r="I254"/>
  <c r="H251"/>
  <c r="L250"/>
  <c r="L249" s="1"/>
  <c r="K250"/>
  <c r="K249" s="1"/>
  <c r="J250"/>
  <c r="J249" s="1"/>
  <c r="I250"/>
  <c r="H247"/>
  <c r="L246"/>
  <c r="L245" s="1"/>
  <c r="K246"/>
  <c r="K245" s="1"/>
  <c r="J246"/>
  <c r="J245" s="1"/>
  <c r="I246"/>
  <c r="I245" s="1"/>
  <c r="H239"/>
  <c r="L238"/>
  <c r="L237" s="1"/>
  <c r="K238"/>
  <c r="K237" s="1"/>
  <c r="J238"/>
  <c r="J237" s="1"/>
  <c r="I238"/>
  <c r="I237" s="1"/>
  <c r="H235"/>
  <c r="L234"/>
  <c r="L233" s="1"/>
  <c r="K234"/>
  <c r="K233" s="1"/>
  <c r="J234"/>
  <c r="J233" s="1"/>
  <c r="I234"/>
  <c r="H228"/>
  <c r="L227"/>
  <c r="L226" s="1"/>
  <c r="K227"/>
  <c r="K226" s="1"/>
  <c r="J227"/>
  <c r="J226" s="1"/>
  <c r="I227"/>
  <c r="H224"/>
  <c r="H223"/>
  <c r="L222"/>
  <c r="L221" s="1"/>
  <c r="K222"/>
  <c r="J222"/>
  <c r="J221" s="1"/>
  <c r="I222"/>
  <c r="I221" s="1"/>
  <c r="H219"/>
  <c r="L218"/>
  <c r="L217" s="1"/>
  <c r="K218"/>
  <c r="K217" s="1"/>
  <c r="J218"/>
  <c r="J217" s="1"/>
  <c r="I218"/>
  <c r="I217" s="1"/>
  <c r="H215"/>
  <c r="H214"/>
  <c r="L213"/>
  <c r="L212" s="1"/>
  <c r="K213"/>
  <c r="K212" s="1"/>
  <c r="J213"/>
  <c r="J212" s="1"/>
  <c r="I212"/>
  <c r="H206"/>
  <c r="L205"/>
  <c r="L204" s="1"/>
  <c r="K205"/>
  <c r="K204" s="1"/>
  <c r="I205"/>
  <c r="H202"/>
  <c r="H201"/>
  <c r="L199"/>
  <c r="J199"/>
  <c r="K199"/>
  <c r="H196"/>
  <c r="L193"/>
  <c r="K193"/>
  <c r="L182"/>
  <c r="L181" s="1"/>
  <c r="K182"/>
  <c r="K181" s="1"/>
  <c r="J182"/>
  <c r="J181" s="1"/>
  <c r="L177"/>
  <c r="L176" s="1"/>
  <c r="K177"/>
  <c r="K176" s="1"/>
  <c r="J177"/>
  <c r="J176" s="1"/>
  <c r="H169"/>
  <c r="L168"/>
  <c r="L167" s="1"/>
  <c r="K168"/>
  <c r="K167" s="1"/>
  <c r="J168"/>
  <c r="J167" s="1"/>
  <c r="I168"/>
  <c r="I167" s="1"/>
  <c r="I166" s="1"/>
  <c r="I165" s="1"/>
  <c r="H157"/>
  <c r="H156"/>
  <c r="L155"/>
  <c r="L154" s="1"/>
  <c r="K155"/>
  <c r="K154" s="1"/>
  <c r="J155"/>
  <c r="J154" s="1"/>
  <c r="I155"/>
  <c r="I154" s="1"/>
  <c r="H152"/>
  <c r="H151"/>
  <c r="K149"/>
  <c r="J149"/>
  <c r="I149"/>
  <c r="H147"/>
  <c r="H146"/>
  <c r="L145"/>
  <c r="L144" s="1"/>
  <c r="K145"/>
  <c r="K144" s="1"/>
  <c r="J145"/>
  <c r="J144" s="1"/>
  <c r="I145"/>
  <c r="I144" s="1"/>
  <c r="H142"/>
  <c r="H141"/>
  <c r="L139"/>
  <c r="K139"/>
  <c r="J139"/>
  <c r="H134"/>
  <c r="L133"/>
  <c r="L132" s="1"/>
  <c r="L131" s="1"/>
  <c r="K133"/>
  <c r="K132" s="1"/>
  <c r="K130" s="1"/>
  <c r="J133"/>
  <c r="J132" s="1"/>
  <c r="J131" s="1"/>
  <c r="I133"/>
  <c r="I132" s="1"/>
  <c r="I131" s="1"/>
  <c r="H127"/>
  <c r="L126"/>
  <c r="L125" s="1"/>
  <c r="K126"/>
  <c r="K125" s="1"/>
  <c r="J126"/>
  <c r="J125" s="1"/>
  <c r="I126"/>
  <c r="H120"/>
  <c r="H119"/>
  <c r="L118"/>
  <c r="L117" s="1"/>
  <c r="K118"/>
  <c r="J118"/>
  <c r="J117" s="1"/>
  <c r="I118"/>
  <c r="I117" s="1"/>
  <c r="I116" s="1"/>
  <c r="H115"/>
  <c r="H113"/>
  <c r="L112"/>
  <c r="L111" s="1"/>
  <c r="K112"/>
  <c r="K111" s="1"/>
  <c r="J112"/>
  <c r="J111" s="1"/>
  <c r="H109"/>
  <c r="L108"/>
  <c r="L107" s="1"/>
  <c r="K108"/>
  <c r="K107" s="1"/>
  <c r="J108"/>
  <c r="J107" s="1"/>
  <c r="H105"/>
  <c r="H104"/>
  <c r="L103"/>
  <c r="L102" s="1"/>
  <c r="K103"/>
  <c r="K102" s="1"/>
  <c r="J103"/>
  <c r="J102" s="1"/>
  <c r="H96"/>
  <c r="L95"/>
  <c r="L94" s="1"/>
  <c r="K95"/>
  <c r="K94" s="1"/>
  <c r="J95"/>
  <c r="J94" s="1"/>
  <c r="H92"/>
  <c r="H91"/>
  <c r="L90"/>
  <c r="L89" s="1"/>
  <c r="K90"/>
  <c r="K89" s="1"/>
  <c r="J90"/>
  <c r="J89" s="1"/>
  <c r="H86"/>
  <c r="H85"/>
  <c r="L84"/>
  <c r="L83" s="1"/>
  <c r="K84"/>
  <c r="J84"/>
  <c r="J83" s="1"/>
  <c r="I83"/>
  <c r="H357" l="1"/>
  <c r="L353" s="1"/>
  <c r="K353" s="1"/>
  <c r="J353" s="1"/>
  <c r="I353"/>
  <c r="H353" s="1"/>
  <c r="L352" s="1"/>
  <c r="I756"/>
  <c r="I755" s="1"/>
  <c r="L657"/>
  <c r="K657"/>
  <c r="K787"/>
  <c r="K551"/>
  <c r="K550" s="1"/>
  <c r="J551"/>
  <c r="L551"/>
  <c r="L550" s="1"/>
  <c r="K299"/>
  <c r="J218" i="43"/>
  <c r="I299" i="44"/>
  <c r="I291" s="1"/>
  <c r="H218" i="43"/>
  <c r="J299" i="44"/>
  <c r="J291" s="1"/>
  <c r="I218" i="43"/>
  <c r="J713" i="44"/>
  <c r="H713" s="1"/>
  <c r="L712" s="1"/>
  <c r="K712" s="1"/>
  <c r="J712" s="1"/>
  <c r="J322"/>
  <c r="J318" s="1"/>
  <c r="I550"/>
  <c r="H447"/>
  <c r="L446" s="1"/>
  <c r="K446" s="1"/>
  <c r="J446" s="1"/>
  <c r="H446" s="1"/>
  <c r="J558"/>
  <c r="J550" s="1"/>
  <c r="I182"/>
  <c r="I181" s="1"/>
  <c r="I180" s="1"/>
  <c r="I179" s="1"/>
  <c r="H183"/>
  <c r="H647"/>
  <c r="H517"/>
  <c r="H482"/>
  <c r="L481" s="1"/>
  <c r="H481" s="1"/>
  <c r="L480" s="1"/>
  <c r="K480" s="1"/>
  <c r="J480" s="1"/>
  <c r="I271"/>
  <c r="I267" s="1"/>
  <c r="J148"/>
  <c r="J194"/>
  <c r="J193" s="1"/>
  <c r="J338"/>
  <c r="H285"/>
  <c r="I148"/>
  <c r="J138"/>
  <c r="H245"/>
  <c r="L244" s="1"/>
  <c r="K244" s="1"/>
  <c r="J244" s="1"/>
  <c r="K261"/>
  <c r="K260" s="1"/>
  <c r="H272"/>
  <c r="H271" s="1"/>
  <c r="K83"/>
  <c r="H83" s="1"/>
  <c r="L82" s="1"/>
  <c r="J88"/>
  <c r="H238"/>
  <c r="H1191"/>
  <c r="H336"/>
  <c r="L335" s="1"/>
  <c r="K335" s="1"/>
  <c r="J335" s="1"/>
  <c r="H335" s="1"/>
  <c r="L334" s="1"/>
  <c r="K334" s="1"/>
  <c r="K333" s="1"/>
  <c r="H97"/>
  <c r="H103"/>
  <c r="I112"/>
  <c r="I111" s="1"/>
  <c r="H111" s="1"/>
  <c r="H114"/>
  <c r="H126"/>
  <c r="H140"/>
  <c r="H227"/>
  <c r="H300"/>
  <c r="H749"/>
  <c r="H150"/>
  <c r="H168"/>
  <c r="H213"/>
  <c r="H250"/>
  <c r="J271"/>
  <c r="J267" s="1"/>
  <c r="H304"/>
  <c r="L88"/>
  <c r="I95"/>
  <c r="H95" s="1"/>
  <c r="L101"/>
  <c r="H110"/>
  <c r="H118"/>
  <c r="I125"/>
  <c r="I124" s="1"/>
  <c r="I123" s="1"/>
  <c r="I139"/>
  <c r="I138" s="1"/>
  <c r="H155"/>
  <c r="J205"/>
  <c r="J204" s="1"/>
  <c r="J198" s="1"/>
  <c r="H207"/>
  <c r="L271"/>
  <c r="L267" s="1"/>
  <c r="K88"/>
  <c r="H133"/>
  <c r="H145"/>
  <c r="K148"/>
  <c r="H154"/>
  <c r="H218"/>
  <c r="H246"/>
  <c r="H254"/>
  <c r="L253" s="1"/>
  <c r="K253" s="1"/>
  <c r="J253" s="1"/>
  <c r="I253" s="1"/>
  <c r="H253" s="1"/>
  <c r="L252" s="1"/>
  <c r="K252" s="1"/>
  <c r="J252" s="1"/>
  <c r="H257"/>
  <c r="K271"/>
  <c r="K267" s="1"/>
  <c r="H280"/>
  <c r="L279" s="1"/>
  <c r="K279" s="1"/>
  <c r="J279" s="1"/>
  <c r="H293"/>
  <c r="H297"/>
  <c r="I853"/>
  <c r="H853" s="1"/>
  <c r="L852" s="1"/>
  <c r="H780"/>
  <c r="L779" s="1"/>
  <c r="K779" s="1"/>
  <c r="H84"/>
  <c r="J101"/>
  <c r="H200"/>
  <c r="I249"/>
  <c r="H249" s="1"/>
  <c r="L248" s="1"/>
  <c r="K248" s="1"/>
  <c r="J248" s="1"/>
  <c r="I248" s="1"/>
  <c r="H248" s="1"/>
  <c r="H262"/>
  <c r="L261"/>
  <c r="L260" s="1"/>
  <c r="H303"/>
  <c r="L302" s="1"/>
  <c r="H309"/>
  <c r="H562"/>
  <c r="H690"/>
  <c r="H636"/>
  <c r="H292"/>
  <c r="H90"/>
  <c r="K101"/>
  <c r="J130"/>
  <c r="I130" s="1"/>
  <c r="L211"/>
  <c r="H222"/>
  <c r="H234"/>
  <c r="J261"/>
  <c r="J260" s="1"/>
  <c r="H274"/>
  <c r="J302"/>
  <c r="H308"/>
  <c r="L632"/>
  <c r="I588"/>
  <c r="H237"/>
  <c r="H132"/>
  <c r="K138"/>
  <c r="H144"/>
  <c r="H217"/>
  <c r="J211"/>
  <c r="K131"/>
  <c r="H131" s="1"/>
  <c r="L130" s="1"/>
  <c r="H212"/>
  <c r="I89"/>
  <c r="I108"/>
  <c r="K117"/>
  <c r="H117" s="1"/>
  <c r="L116" s="1"/>
  <c r="K116" s="1"/>
  <c r="J116" s="1"/>
  <c r="H116" s="1"/>
  <c r="L149"/>
  <c r="H149" s="1"/>
  <c r="L148" s="1"/>
  <c r="H167"/>
  <c r="L166" s="1"/>
  <c r="H195"/>
  <c r="I199"/>
  <c r="I204"/>
  <c r="I211"/>
  <c r="K221"/>
  <c r="K211" s="1"/>
  <c r="I244"/>
  <c r="I256"/>
  <c r="I261"/>
  <c r="I260" s="1"/>
  <c r="I279"/>
  <c r="J284"/>
  <c r="H284" s="1"/>
  <c r="L283" s="1"/>
  <c r="K283" s="1"/>
  <c r="J283" s="1"/>
  <c r="H283" s="1"/>
  <c r="L282" s="1"/>
  <c r="K282" s="1"/>
  <c r="J282" s="1"/>
  <c r="H282" s="1"/>
  <c r="J296"/>
  <c r="H296" s="1"/>
  <c r="L589"/>
  <c r="I789"/>
  <c r="J788"/>
  <c r="J787" s="1"/>
  <c r="I452"/>
  <c r="H453"/>
  <c r="L452" s="1"/>
  <c r="H1112"/>
  <c r="I1045"/>
  <c r="H1045" s="1"/>
  <c r="J852"/>
  <c r="H659"/>
  <c r="I658"/>
  <c r="I657" s="1"/>
  <c r="H403"/>
  <c r="L402" s="1"/>
  <c r="K402" s="1"/>
  <c r="J402" s="1"/>
  <c r="I402"/>
  <c r="I480"/>
  <c r="J905"/>
  <c r="K904"/>
  <c r="L733"/>
  <c r="K733" s="1"/>
  <c r="J733" s="1"/>
  <c r="I233"/>
  <c r="L299"/>
  <c r="L291" s="1"/>
  <c r="K379"/>
  <c r="L378"/>
  <c r="L377" s="1"/>
  <c r="H626"/>
  <c r="H683"/>
  <c r="L682" s="1"/>
  <c r="L681" s="1"/>
  <c r="I682"/>
  <c r="I681" s="1"/>
  <c r="K699"/>
  <c r="H390"/>
  <c r="K589"/>
  <c r="H461"/>
  <c r="I465"/>
  <c r="H466"/>
  <c r="L465" s="1"/>
  <c r="I733"/>
  <c r="H264"/>
  <c r="J779"/>
  <c r="H583"/>
  <c r="L582" s="1"/>
  <c r="K582" s="1"/>
  <c r="J582" s="1"/>
  <c r="I582"/>
  <c r="I378"/>
  <c r="I610"/>
  <c r="H610" s="1"/>
  <c r="J609"/>
  <c r="J435"/>
  <c r="H435" s="1"/>
  <c r="H436"/>
  <c r="I811"/>
  <c r="H811" s="1"/>
  <c r="H812"/>
  <c r="J832"/>
  <c r="K831"/>
  <c r="I82"/>
  <c r="I102"/>
  <c r="I177"/>
  <c r="H178"/>
  <c r="I193"/>
  <c r="H220"/>
  <c r="I226"/>
  <c r="J498"/>
  <c r="H499"/>
  <c r="H756"/>
  <c r="L755" s="1"/>
  <c r="K755" s="1"/>
  <c r="J755" s="1"/>
  <c r="I410"/>
  <c r="H411"/>
  <c r="L410" s="1"/>
  <c r="K410" s="1"/>
  <c r="J410" s="1"/>
  <c r="I712"/>
  <c r="I469"/>
  <c r="H469" s="1"/>
  <c r="J639"/>
  <c r="I513"/>
  <c r="H514"/>
  <c r="L513" s="1"/>
  <c r="L497" s="1"/>
  <c r="L496" s="1"/>
  <c r="H398"/>
  <c r="H426"/>
  <c r="L425" s="1"/>
  <c r="H508"/>
  <c r="I498"/>
  <c r="H672"/>
  <c r="H602"/>
  <c r="H694"/>
  <c r="H345"/>
  <c r="L344" s="1"/>
  <c r="K344" s="1"/>
  <c r="J344" s="1"/>
  <c r="I344"/>
  <c r="H770"/>
  <c r="L769" s="1"/>
  <c r="I769"/>
  <c r="I75"/>
  <c r="I74" s="1"/>
  <c r="L75"/>
  <c r="K75"/>
  <c r="J75"/>
  <c r="K82" l="1"/>
  <c r="L81"/>
  <c r="I322"/>
  <c r="H551"/>
  <c r="K291"/>
  <c r="H291" s="1"/>
  <c r="L290" s="1"/>
  <c r="K290" s="1"/>
  <c r="J290" s="1"/>
  <c r="I94"/>
  <c r="H94" s="1"/>
  <c r="H302"/>
  <c r="K166"/>
  <c r="L165"/>
  <c r="H558"/>
  <c r="I71"/>
  <c r="H72"/>
  <c r="H307"/>
  <c r="I266"/>
  <c r="I497"/>
  <c r="I496" s="1"/>
  <c r="J137"/>
  <c r="H112"/>
  <c r="H181"/>
  <c r="L180" s="1"/>
  <c r="K180" s="1"/>
  <c r="J180" s="1"/>
  <c r="H180" s="1"/>
  <c r="L179" s="1"/>
  <c r="K179" s="1"/>
  <c r="J179" s="1"/>
  <c r="H179" s="1"/>
  <c r="H589"/>
  <c r="L588" s="1"/>
  <c r="K588" s="1"/>
  <c r="K549" s="1"/>
  <c r="H182"/>
  <c r="K137"/>
  <c r="H139"/>
  <c r="L138" s="1"/>
  <c r="L137" s="1"/>
  <c r="H204"/>
  <c r="H256"/>
  <c r="H125"/>
  <c r="L124" s="1"/>
  <c r="K124" s="1"/>
  <c r="J124" s="1"/>
  <c r="H124" s="1"/>
  <c r="L123" s="1"/>
  <c r="K123" s="1"/>
  <c r="J123" s="1"/>
  <c r="H123" s="1"/>
  <c r="L122" s="1"/>
  <c r="K122" s="1"/>
  <c r="J122" s="1"/>
  <c r="I137"/>
  <c r="I136" s="1"/>
  <c r="L236"/>
  <c r="K236" s="1"/>
  <c r="J236" s="1"/>
  <c r="I236" s="1"/>
  <c r="H236" s="1"/>
  <c r="I852"/>
  <c r="H852" s="1"/>
  <c r="L851" s="1"/>
  <c r="K851" s="1"/>
  <c r="J851" s="1"/>
  <c r="I352"/>
  <c r="H244"/>
  <c r="H148"/>
  <c r="J334"/>
  <c r="H334" s="1"/>
  <c r="H205"/>
  <c r="H733"/>
  <c r="H194"/>
  <c r="H465"/>
  <c r="I609"/>
  <c r="H609" s="1"/>
  <c r="H779"/>
  <c r="H261"/>
  <c r="H260" s="1"/>
  <c r="L259" s="1"/>
  <c r="K259" s="1"/>
  <c r="J259" s="1"/>
  <c r="I259" s="1"/>
  <c r="H259" s="1"/>
  <c r="K632"/>
  <c r="L631"/>
  <c r="H498"/>
  <c r="H75"/>
  <c r="L74" s="1"/>
  <c r="H712"/>
  <c r="H582"/>
  <c r="H402"/>
  <c r="H130"/>
  <c r="L129" s="1"/>
  <c r="K129" s="1"/>
  <c r="J129" s="1"/>
  <c r="I129" s="1"/>
  <c r="H129" s="1"/>
  <c r="L128" s="1"/>
  <c r="K128" s="1"/>
  <c r="J128" s="1"/>
  <c r="J549"/>
  <c r="H267"/>
  <c r="L266" s="1"/>
  <c r="K266" s="1"/>
  <c r="J266" s="1"/>
  <c r="K682"/>
  <c r="K681" s="1"/>
  <c r="H279"/>
  <c r="L278" s="1"/>
  <c r="K278" s="1"/>
  <c r="J278" s="1"/>
  <c r="I278"/>
  <c r="K452"/>
  <c r="L451"/>
  <c r="H199"/>
  <c r="L198" s="1"/>
  <c r="K198" s="1"/>
  <c r="I198"/>
  <c r="H299"/>
  <c r="I768"/>
  <c r="K769"/>
  <c r="L768"/>
  <c r="K425"/>
  <c r="J425" s="1"/>
  <c r="I425" s="1"/>
  <c r="H425" s="1"/>
  <c r="L424"/>
  <c r="H755"/>
  <c r="L754" s="1"/>
  <c r="K754" s="1"/>
  <c r="J754" s="1"/>
  <c r="I754"/>
  <c r="H102"/>
  <c r="L698"/>
  <c r="J379"/>
  <c r="K378"/>
  <c r="K377" s="1"/>
  <c r="H480"/>
  <c r="H211"/>
  <c r="L210" s="1"/>
  <c r="K210" s="1"/>
  <c r="J210" s="1"/>
  <c r="H89"/>
  <c r="I122"/>
  <c r="I343"/>
  <c r="H344"/>
  <c r="K513"/>
  <c r="K497" s="1"/>
  <c r="K496" s="1"/>
  <c r="I639"/>
  <c r="J831"/>
  <c r="H832"/>
  <c r="I377"/>
  <c r="J699"/>
  <c r="K698"/>
  <c r="H658"/>
  <c r="H789"/>
  <c r="I788"/>
  <c r="H221"/>
  <c r="H76"/>
  <c r="H410"/>
  <c r="L409" s="1"/>
  <c r="K409" s="1"/>
  <c r="J409" s="1"/>
  <c r="I409"/>
  <c r="I290"/>
  <c r="J904"/>
  <c r="I904" s="1"/>
  <c r="H905"/>
  <c r="H108"/>
  <c r="I107"/>
  <c r="H107" s="1"/>
  <c r="I549"/>
  <c r="H550"/>
  <c r="H226"/>
  <c r="L225" s="1"/>
  <c r="K225" s="1"/>
  <c r="J225" s="1"/>
  <c r="I225"/>
  <c r="I210" s="1"/>
  <c r="H193"/>
  <c r="L192" s="1"/>
  <c r="I192"/>
  <c r="H177"/>
  <c r="I176"/>
  <c r="H176" s="1"/>
  <c r="L175" s="1"/>
  <c r="K175" s="1"/>
  <c r="J175" s="1"/>
  <c r="I175" s="1"/>
  <c r="K352"/>
  <c r="L351"/>
  <c r="L341" s="1"/>
  <c r="I232"/>
  <c r="H233"/>
  <c r="L232" s="1"/>
  <c r="I252"/>
  <c r="H252" s="1"/>
  <c r="I333"/>
  <c r="I332" s="1"/>
  <c r="I318" l="1"/>
  <c r="I317" s="1"/>
  <c r="I316" s="1"/>
  <c r="J82"/>
  <c r="K81"/>
  <c r="H322"/>
  <c r="K232"/>
  <c r="K231" s="1"/>
  <c r="L231"/>
  <c r="I231"/>
  <c r="I88"/>
  <c r="H138"/>
  <c r="J166"/>
  <c r="K165"/>
  <c r="K74"/>
  <c r="L70"/>
  <c r="H71"/>
  <c r="I70"/>
  <c r="I69" s="1"/>
  <c r="H588"/>
  <c r="L549"/>
  <c r="H549" s="1"/>
  <c r="I851"/>
  <c r="I850" s="1"/>
  <c r="H137"/>
  <c r="L608"/>
  <c r="J333"/>
  <c r="H754"/>
  <c r="I128"/>
  <c r="H128" s="1"/>
  <c r="H409"/>
  <c r="I101"/>
  <c r="H101" s="1"/>
  <c r="L100" s="1"/>
  <c r="K100" s="1"/>
  <c r="J100" s="1"/>
  <c r="H266"/>
  <c r="J632"/>
  <c r="K631"/>
  <c r="K608" s="1"/>
  <c r="L136"/>
  <c r="H657"/>
  <c r="L656" s="1"/>
  <c r="I656"/>
  <c r="I831"/>
  <c r="J830"/>
  <c r="J352"/>
  <c r="K351"/>
  <c r="H904"/>
  <c r="L903" s="1"/>
  <c r="K903" s="1"/>
  <c r="J903" s="1"/>
  <c r="I903"/>
  <c r="L343"/>
  <c r="K343" s="1"/>
  <c r="J343" s="1"/>
  <c r="H343" s="1"/>
  <c r="L342" s="1"/>
  <c r="K342" s="1"/>
  <c r="J342" s="1"/>
  <c r="H210"/>
  <c r="I209"/>
  <c r="J452"/>
  <c r="K451"/>
  <c r="J682"/>
  <c r="J681" s="1"/>
  <c r="J232"/>
  <c r="J231" s="1"/>
  <c r="K192"/>
  <c r="L191"/>
  <c r="I174"/>
  <c r="H175"/>
  <c r="L174" s="1"/>
  <c r="H225"/>
  <c r="H290"/>
  <c r="L289" s="1"/>
  <c r="K289" s="1"/>
  <c r="J289" s="1"/>
  <c r="I289"/>
  <c r="I699"/>
  <c r="J698"/>
  <c r="I680"/>
  <c r="L340"/>
  <c r="H341"/>
  <c r="J513"/>
  <c r="I191"/>
  <c r="J769"/>
  <c r="K768"/>
  <c r="H788"/>
  <c r="I787"/>
  <c r="H639"/>
  <c r="I342"/>
  <c r="I121"/>
  <c r="H122"/>
  <c r="L121" s="1"/>
  <c r="K121" s="1"/>
  <c r="J121" s="1"/>
  <c r="J378"/>
  <c r="H379"/>
  <c r="K424"/>
  <c r="J424" s="1"/>
  <c r="H198"/>
  <c r="I351"/>
  <c r="H278"/>
  <c r="L277" s="1"/>
  <c r="K277" s="1"/>
  <c r="J277" s="1"/>
  <c r="I277"/>
  <c r="K332"/>
  <c r="H64"/>
  <c r="K62"/>
  <c r="L62"/>
  <c r="J62"/>
  <c r="L59"/>
  <c r="L58" s="1"/>
  <c r="K59"/>
  <c r="K58" s="1"/>
  <c r="J59"/>
  <c r="J58" s="1"/>
  <c r="H56"/>
  <c r="H55"/>
  <c r="L54"/>
  <c r="K54"/>
  <c r="K53" s="1"/>
  <c r="J54"/>
  <c r="I53"/>
  <c r="H47"/>
  <c r="H46"/>
  <c r="L45"/>
  <c r="L44" s="1"/>
  <c r="K45"/>
  <c r="J45"/>
  <c r="J44" s="1"/>
  <c r="I44"/>
  <c r="H41"/>
  <c r="H40"/>
  <c r="L39"/>
  <c r="L38" s="1"/>
  <c r="K39"/>
  <c r="J39"/>
  <c r="J38" s="1"/>
  <c r="H36"/>
  <c r="L34"/>
  <c r="L33" s="1"/>
  <c r="K34"/>
  <c r="K33" s="1"/>
  <c r="J34"/>
  <c r="J33" s="1"/>
  <c r="L31"/>
  <c r="L30" s="1"/>
  <c r="K31"/>
  <c r="K30" s="1"/>
  <c r="J31"/>
  <c r="J30" s="1"/>
  <c r="H27"/>
  <c r="L26"/>
  <c r="L25" s="1"/>
  <c r="K26"/>
  <c r="K25" s="1"/>
  <c r="J26"/>
  <c r="J25" s="1"/>
  <c r="H20"/>
  <c r="H19"/>
  <c r="L18"/>
  <c r="L17" s="1"/>
  <c r="K18"/>
  <c r="K17" s="1"/>
  <c r="J18"/>
  <c r="J17" s="1"/>
  <c r="I18"/>
  <c r="H318" l="1"/>
  <c r="L317" s="1"/>
  <c r="K317" s="1"/>
  <c r="J317" s="1"/>
  <c r="H317" s="1"/>
  <c r="J81"/>
  <c r="H82"/>
  <c r="H88"/>
  <c r="I81"/>
  <c r="H166"/>
  <c r="J165"/>
  <c r="H165" s="1"/>
  <c r="J74"/>
  <c r="K70"/>
  <c r="H851"/>
  <c r="L850" s="1"/>
  <c r="K850" s="1"/>
  <c r="J850" s="1"/>
  <c r="H850" s="1"/>
  <c r="L849" s="1"/>
  <c r="H513"/>
  <c r="J497"/>
  <c r="J496" s="1"/>
  <c r="I34"/>
  <c r="H34" s="1"/>
  <c r="H35"/>
  <c r="I100"/>
  <c r="H100" s="1"/>
  <c r="L99" s="1"/>
  <c r="K99" s="1"/>
  <c r="J99" s="1"/>
  <c r="J332"/>
  <c r="I26"/>
  <c r="I31"/>
  <c r="I30" s="1"/>
  <c r="H30" s="1"/>
  <c r="H32"/>
  <c r="H39"/>
  <c r="K52"/>
  <c r="I38"/>
  <c r="I37" s="1"/>
  <c r="H28"/>
  <c r="H54"/>
  <c r="L53" s="1"/>
  <c r="K38"/>
  <c r="H45"/>
  <c r="H903"/>
  <c r="J53"/>
  <c r="J52" s="1"/>
  <c r="I632"/>
  <c r="J631"/>
  <c r="J608" s="1"/>
  <c r="H18"/>
  <c r="H63"/>
  <c r="H342"/>
  <c r="I350"/>
  <c r="J451"/>
  <c r="I451" s="1"/>
  <c r="H451" s="1"/>
  <c r="L450" s="1"/>
  <c r="K450" s="1"/>
  <c r="J450" s="1"/>
  <c r="I450" s="1"/>
  <c r="H450" s="1"/>
  <c r="H452"/>
  <c r="I208"/>
  <c r="I849"/>
  <c r="I655"/>
  <c r="H121"/>
  <c r="J192"/>
  <c r="H192" s="1"/>
  <c r="K191"/>
  <c r="I17"/>
  <c r="K44"/>
  <c r="H44" s="1"/>
  <c r="L43" s="1"/>
  <c r="K43" s="1"/>
  <c r="J43" s="1"/>
  <c r="I43" s="1"/>
  <c r="H43" s="1"/>
  <c r="I59"/>
  <c r="H60"/>
  <c r="I62"/>
  <c r="H62" s="1"/>
  <c r="L61" s="1"/>
  <c r="K61" s="1"/>
  <c r="J61" s="1"/>
  <c r="I61" s="1"/>
  <c r="H61" s="1"/>
  <c r="H787"/>
  <c r="L786" s="1"/>
  <c r="I786"/>
  <c r="I68"/>
  <c r="L339"/>
  <c r="H339" s="1"/>
  <c r="L338" s="1"/>
  <c r="H340"/>
  <c r="I288"/>
  <c r="H289"/>
  <c r="L288" s="1"/>
  <c r="K288" s="1"/>
  <c r="J288" s="1"/>
  <c r="I164"/>
  <c r="I135" s="1"/>
  <c r="H232"/>
  <c r="H231" s="1"/>
  <c r="I830"/>
  <c r="H831"/>
  <c r="H681"/>
  <c r="L680" s="1"/>
  <c r="K680" s="1"/>
  <c r="J680" s="1"/>
  <c r="H680" s="1"/>
  <c r="H682"/>
  <c r="I424"/>
  <c r="I190"/>
  <c r="L209"/>
  <c r="K209" s="1"/>
  <c r="J209" s="1"/>
  <c r="K656"/>
  <c r="H277"/>
  <c r="L276" s="1"/>
  <c r="K276" s="1"/>
  <c r="J276" s="1"/>
  <c r="I276"/>
  <c r="J377"/>
  <c r="H377" s="1"/>
  <c r="H378"/>
  <c r="J768"/>
  <c r="H768" s="1"/>
  <c r="L767" s="1"/>
  <c r="K767" s="1"/>
  <c r="J767" s="1"/>
  <c r="I767" s="1"/>
  <c r="H769"/>
  <c r="H699"/>
  <c r="I698"/>
  <c r="H698" s="1"/>
  <c r="K174"/>
  <c r="L164"/>
  <c r="L135" s="1"/>
  <c r="H352"/>
  <c r="K136"/>
  <c r="K316"/>
  <c r="J136" l="1"/>
  <c r="I80"/>
  <c r="H81"/>
  <c r="L80" s="1"/>
  <c r="K80" s="1"/>
  <c r="J80" s="1"/>
  <c r="H497"/>
  <c r="I778"/>
  <c r="H53"/>
  <c r="L52" s="1"/>
  <c r="L51" s="1"/>
  <c r="H74"/>
  <c r="J70"/>
  <c r="H70" s="1"/>
  <c r="L69" s="1"/>
  <c r="K69" s="1"/>
  <c r="J69" s="1"/>
  <c r="H69" s="1"/>
  <c r="L68" s="1"/>
  <c r="L67" s="1"/>
  <c r="H31"/>
  <c r="I33"/>
  <c r="H33" s="1"/>
  <c r="I99"/>
  <c r="I98" s="1"/>
  <c r="J423"/>
  <c r="H38"/>
  <c r="L37" s="1"/>
  <c r="K37" s="1"/>
  <c r="J37" s="1"/>
  <c r="H37" s="1"/>
  <c r="L655"/>
  <c r="L548" s="1"/>
  <c r="J191"/>
  <c r="H191" s="1"/>
  <c r="L190" s="1"/>
  <c r="K190" s="1"/>
  <c r="J190" s="1"/>
  <c r="H190" s="1"/>
  <c r="L189" s="1"/>
  <c r="K51"/>
  <c r="J51" s="1"/>
  <c r="H632"/>
  <c r="I631"/>
  <c r="H17"/>
  <c r="L16" s="1"/>
  <c r="I16"/>
  <c r="H496"/>
  <c r="H424"/>
  <c r="L423" s="1"/>
  <c r="K423" s="1"/>
  <c r="I423"/>
  <c r="H59"/>
  <c r="I58"/>
  <c r="H26"/>
  <c r="I25"/>
  <c r="K849"/>
  <c r="L848"/>
  <c r="L230"/>
  <c r="K230" s="1"/>
  <c r="J230" s="1"/>
  <c r="I230" s="1"/>
  <c r="I348"/>
  <c r="J351"/>
  <c r="H351" s="1"/>
  <c r="H288"/>
  <c r="H338"/>
  <c r="L333"/>
  <c r="H333" s="1"/>
  <c r="L332" s="1"/>
  <c r="H209"/>
  <c r="L208" s="1"/>
  <c r="K208" s="1"/>
  <c r="J208" s="1"/>
  <c r="H208" s="1"/>
  <c r="K786"/>
  <c r="I189"/>
  <c r="J174"/>
  <c r="K164"/>
  <c r="K135" s="1"/>
  <c r="H767"/>
  <c r="H276"/>
  <c r="J656"/>
  <c r="H656" s="1"/>
  <c r="K655"/>
  <c r="L830"/>
  <c r="K830" s="1"/>
  <c r="H830" s="1"/>
  <c r="I67"/>
  <c r="I848"/>
  <c r="J316"/>
  <c r="H136" l="1"/>
  <c r="H80"/>
  <c r="L79" s="1"/>
  <c r="K79" s="1"/>
  <c r="J79" s="1"/>
  <c r="I79"/>
  <c r="I78" s="1"/>
  <c r="K68"/>
  <c r="J68" s="1"/>
  <c r="H68" s="1"/>
  <c r="H99"/>
  <c r="L98" s="1"/>
  <c r="K98" s="1"/>
  <c r="J98" s="1"/>
  <c r="H98" s="1"/>
  <c r="H423"/>
  <c r="I287"/>
  <c r="L778"/>
  <c r="L766" s="1"/>
  <c r="H631"/>
  <c r="I608"/>
  <c r="J655"/>
  <c r="H655" s="1"/>
  <c r="K548"/>
  <c r="J164"/>
  <c r="J135" s="1"/>
  <c r="H174"/>
  <c r="L350"/>
  <c r="J849"/>
  <c r="K848"/>
  <c r="I52"/>
  <c r="H58"/>
  <c r="K189"/>
  <c r="L316"/>
  <c r="H316" s="1"/>
  <c r="H332"/>
  <c r="I15"/>
  <c r="J786"/>
  <c r="H786" s="1"/>
  <c r="K778"/>
  <c r="H230"/>
  <c r="L229" s="1"/>
  <c r="K229" s="1"/>
  <c r="J229" s="1"/>
  <c r="I229"/>
  <c r="H25"/>
  <c r="L24" s="1"/>
  <c r="I24"/>
  <c r="K16"/>
  <c r="L15"/>
  <c r="H79" l="1"/>
  <c r="K67"/>
  <c r="J67" s="1"/>
  <c r="H67" s="1"/>
  <c r="H164"/>
  <c r="H135"/>
  <c r="L78"/>
  <c r="K78" s="1"/>
  <c r="J548"/>
  <c r="K766"/>
  <c r="H608"/>
  <c r="I548"/>
  <c r="H229"/>
  <c r="J848"/>
  <c r="H848" s="1"/>
  <c r="H849"/>
  <c r="I14"/>
  <c r="I188"/>
  <c r="J778"/>
  <c r="L188"/>
  <c r="H52"/>
  <c r="I51"/>
  <c r="K350"/>
  <c r="J350" s="1"/>
  <c r="H350" s="1"/>
  <c r="L348"/>
  <c r="L287" s="1"/>
  <c r="J16"/>
  <c r="K15"/>
  <c r="K24"/>
  <c r="L23"/>
  <c r="J189"/>
  <c r="K188"/>
  <c r="H548" l="1"/>
  <c r="L77"/>
  <c r="J78"/>
  <c r="H78" s="1"/>
  <c r="J15"/>
  <c r="H15" s="1"/>
  <c r="H16"/>
  <c r="I50"/>
  <c r="H51"/>
  <c r="L50" s="1"/>
  <c r="K50" s="1"/>
  <c r="J50" s="1"/>
  <c r="J766"/>
  <c r="J24"/>
  <c r="K23"/>
  <c r="J188"/>
  <c r="H188" s="1"/>
  <c r="H189"/>
  <c r="K348"/>
  <c r="I13"/>
  <c r="H50" l="1"/>
  <c r="L49" s="1"/>
  <c r="K49" s="1"/>
  <c r="J49" s="1"/>
  <c r="I49"/>
  <c r="J23"/>
  <c r="I23" s="1"/>
  <c r="H24"/>
  <c r="J348"/>
  <c r="K287"/>
  <c r="K77" s="1"/>
  <c r="H778"/>
  <c r="I766"/>
  <c r="L14"/>
  <c r="K14" s="1"/>
  <c r="J14" s="1"/>
  <c r="H14" s="1"/>
  <c r="L13" s="1"/>
  <c r="H49" l="1"/>
  <c r="K13"/>
  <c r="I22"/>
  <c r="H23"/>
  <c r="J287"/>
  <c r="H348"/>
  <c r="H766"/>
  <c r="I77"/>
  <c r="H59" i="46"/>
  <c r="G59" s="1"/>
  <c r="F59"/>
  <c r="F58" s="1"/>
  <c r="H22" i="44" l="1"/>
  <c r="L22"/>
  <c r="K22" s="1"/>
  <c r="J22" s="1"/>
  <c r="H287"/>
  <c r="J77"/>
  <c r="H77" s="1"/>
  <c r="J13"/>
  <c r="L21" l="1"/>
  <c r="L12" s="1"/>
  <c r="H13"/>
  <c r="K21"/>
  <c r="J21" l="1"/>
  <c r="K12"/>
  <c r="I21" l="1"/>
  <c r="H21" s="1"/>
  <c r="J12"/>
  <c r="I12" l="1"/>
  <c r="J11"/>
  <c r="J1491" s="1"/>
  <c r="I11" l="1"/>
  <c r="H12"/>
  <c r="L11" s="1"/>
  <c r="K11" l="1"/>
  <c r="K1491" s="1"/>
  <c r="L1491"/>
  <c r="I1491"/>
  <c r="H11" l="1"/>
  <c r="H1491"/>
  <c r="K1020" i="43" l="1"/>
  <c r="K1019" s="1"/>
  <c r="J1020"/>
  <c r="J1019" s="1"/>
  <c r="I1020"/>
  <c r="I1019" s="1"/>
  <c r="H1020"/>
  <c r="K1010"/>
  <c r="K1009" s="1"/>
  <c r="J1010"/>
  <c r="J1009" s="1"/>
  <c r="I1010"/>
  <c r="H1010" s="1"/>
  <c r="H1009" s="1"/>
  <c r="H1008" s="1"/>
  <c r="K1004"/>
  <c r="J1004"/>
  <c r="I1004"/>
  <c r="I1003" s="1"/>
  <c r="H1004"/>
  <c r="K1000"/>
  <c r="J1000"/>
  <c r="I1000"/>
  <c r="H1000" s="1"/>
  <c r="H999" s="1"/>
  <c r="I998"/>
  <c r="H998" s="1"/>
  <c r="I996"/>
  <c r="H996"/>
  <c r="H1003" l="1"/>
  <c r="H1002" s="1"/>
  <c r="G1004"/>
  <c r="K1003" s="1"/>
  <c r="J1003" s="1"/>
  <c r="G1010"/>
  <c r="I1009"/>
  <c r="G1009" s="1"/>
  <c r="K1008" s="1"/>
  <c r="G1020"/>
  <c r="G1000"/>
  <c r="K999" s="1"/>
  <c r="J999" s="1"/>
  <c r="I999" s="1"/>
  <c r="G999" s="1"/>
  <c r="K998" s="1"/>
  <c r="J998" s="1"/>
  <c r="G998" s="1"/>
  <c r="K997" s="1"/>
  <c r="J997" s="1"/>
  <c r="I997" s="1"/>
  <c r="H997"/>
  <c r="H1019"/>
  <c r="H1018" s="1"/>
  <c r="H1017" s="1"/>
  <c r="H1016" s="1"/>
  <c r="H1015" s="1"/>
  <c r="H1014" s="1"/>
  <c r="J1018"/>
  <c r="H995"/>
  <c r="J1008" l="1"/>
  <c r="K1007"/>
  <c r="G1019"/>
  <c r="K1018" s="1"/>
  <c r="K1014" s="1"/>
  <c r="J1012" s="1"/>
  <c r="J1011" s="1"/>
  <c r="G1003"/>
  <c r="K1002" s="1"/>
  <c r="J1002" s="1"/>
  <c r="I1002" s="1"/>
  <c r="G1002" s="1"/>
  <c r="K1001" s="1"/>
  <c r="J1001" s="1"/>
  <c r="I1001" s="1"/>
  <c r="H1001" s="1"/>
  <c r="G1001" s="1"/>
  <c r="G997"/>
  <c r="K996" s="1"/>
  <c r="J996"/>
  <c r="I1018"/>
  <c r="J1017"/>
  <c r="J1014"/>
  <c r="I1012" s="1"/>
  <c r="I1011" s="1"/>
  <c r="J989"/>
  <c r="J988" s="1"/>
  <c r="H989"/>
  <c r="J987"/>
  <c r="H987"/>
  <c r="H986" s="1"/>
  <c r="J984"/>
  <c r="K982"/>
  <c r="J982"/>
  <c r="I982"/>
  <c r="H982"/>
  <c r="J980"/>
  <c r="J979" s="1"/>
  <c r="J976"/>
  <c r="K975"/>
  <c r="J975"/>
  <c r="I975"/>
  <c r="H975"/>
  <c r="H974" s="1"/>
  <c r="K971"/>
  <c r="J971"/>
  <c r="I971"/>
  <c r="H971" s="1"/>
  <c r="H970" s="1"/>
  <c r="K969"/>
  <c r="K968" s="1"/>
  <c r="J969"/>
  <c r="I969"/>
  <c r="H969" s="1"/>
  <c r="K966"/>
  <c r="K965" s="1"/>
  <c r="J966"/>
  <c r="I966"/>
  <c r="H966" s="1"/>
  <c r="K964"/>
  <c r="J964"/>
  <c r="I964"/>
  <c r="H964" s="1"/>
  <c r="K962"/>
  <c r="J962"/>
  <c r="I962"/>
  <c r="H962" s="1"/>
  <c r="I955"/>
  <c r="H953"/>
  <c r="K948"/>
  <c r="J948"/>
  <c r="I948"/>
  <c r="H948"/>
  <c r="H955" l="1"/>
  <c r="H954" s="1"/>
  <c r="I954"/>
  <c r="I1008"/>
  <c r="J1007"/>
  <c r="J1006" s="1"/>
  <c r="H57" i="46" s="1"/>
  <c r="K1017" i="43"/>
  <c r="K1016"/>
  <c r="J1016" s="1"/>
  <c r="K981"/>
  <c r="J965"/>
  <c r="G966"/>
  <c r="G969"/>
  <c r="G971"/>
  <c r="K970" s="1"/>
  <c r="J970" s="1"/>
  <c r="I970" s="1"/>
  <c r="G970" s="1"/>
  <c r="G964"/>
  <c r="K963" s="1"/>
  <c r="J963" s="1"/>
  <c r="J968"/>
  <c r="I968" s="1"/>
  <c r="H981"/>
  <c r="G962"/>
  <c r="K961" s="1"/>
  <c r="J961" s="1"/>
  <c r="I961" s="1"/>
  <c r="I965"/>
  <c r="G975"/>
  <c r="K974" s="1"/>
  <c r="J974" s="1"/>
  <c r="I974" s="1"/>
  <c r="G974" s="1"/>
  <c r="K973" s="1"/>
  <c r="J973" s="1"/>
  <c r="I973" s="1"/>
  <c r="J981"/>
  <c r="H961"/>
  <c r="I963"/>
  <c r="G982"/>
  <c r="D616" i="45" s="1"/>
  <c r="D615" s="1"/>
  <c r="I987" i="43"/>
  <c r="G996"/>
  <c r="K995" s="1"/>
  <c r="J995"/>
  <c r="I995" s="1"/>
  <c r="I980"/>
  <c r="I984"/>
  <c r="I989"/>
  <c r="H952"/>
  <c r="H963"/>
  <c r="H965"/>
  <c r="H968"/>
  <c r="I981"/>
  <c r="H988"/>
  <c r="H985" s="1"/>
  <c r="H973"/>
  <c r="H972" s="1"/>
  <c r="I1014"/>
  <c r="I1016"/>
  <c r="G1018"/>
  <c r="I1017"/>
  <c r="G948"/>
  <c r="K947"/>
  <c r="J947" s="1"/>
  <c r="I947"/>
  <c r="J1005" l="1"/>
  <c r="G1008"/>
  <c r="I1007"/>
  <c r="I1006" s="1"/>
  <c r="G57" i="46" s="1"/>
  <c r="G56" s="1"/>
  <c r="G1014" i="43"/>
  <c r="G1017"/>
  <c r="G1016"/>
  <c r="K1015" s="1"/>
  <c r="J1015" s="1"/>
  <c r="I1015" s="1"/>
  <c r="G1015" s="1"/>
  <c r="J960"/>
  <c r="G961"/>
  <c r="I967"/>
  <c r="G968"/>
  <c r="K967" s="1"/>
  <c r="G965"/>
  <c r="J967"/>
  <c r="K960"/>
  <c r="G963"/>
  <c r="H951"/>
  <c r="H950" s="1"/>
  <c r="G981"/>
  <c r="K980" s="1"/>
  <c r="H967"/>
  <c r="H960"/>
  <c r="H959" s="1"/>
  <c r="H958" s="1"/>
  <c r="G995"/>
  <c r="K994" s="1"/>
  <c r="I988"/>
  <c r="H984"/>
  <c r="I983"/>
  <c r="H980"/>
  <c r="I979"/>
  <c r="I986"/>
  <c r="G973"/>
  <c r="K972" s="1"/>
  <c r="J972" s="1"/>
  <c r="I972" s="1"/>
  <c r="G972" s="1"/>
  <c r="I960"/>
  <c r="H947"/>
  <c r="G947" s="1"/>
  <c r="K946"/>
  <c r="J946" s="1"/>
  <c r="J945" s="1"/>
  <c r="J944" s="1"/>
  <c r="I946"/>
  <c r="I945" s="1"/>
  <c r="H946"/>
  <c r="H945" s="1"/>
  <c r="K942"/>
  <c r="K941" s="1"/>
  <c r="J942"/>
  <c r="J941" s="1"/>
  <c r="I942"/>
  <c r="H942"/>
  <c r="H941" s="1"/>
  <c r="K940"/>
  <c r="K939" s="1"/>
  <c r="J940"/>
  <c r="I940"/>
  <c r="I939" s="1"/>
  <c r="H940"/>
  <c r="H939" s="1"/>
  <c r="K936"/>
  <c r="J936"/>
  <c r="I936"/>
  <c r="H936"/>
  <c r="J935"/>
  <c r="I935" s="1"/>
  <c r="H935" s="1"/>
  <c r="K928"/>
  <c r="K927" s="1"/>
  <c r="J928"/>
  <c r="J927" s="1"/>
  <c r="I928"/>
  <c r="H928" s="1"/>
  <c r="K925"/>
  <c r="K924" s="1"/>
  <c r="K922"/>
  <c r="J922" s="1"/>
  <c r="I922"/>
  <c r="H922" s="1"/>
  <c r="K919"/>
  <c r="K918" s="1"/>
  <c r="J919"/>
  <c r="I919"/>
  <c r="H919" s="1"/>
  <c r="J916"/>
  <c r="I916"/>
  <c r="H916" s="1"/>
  <c r="H915" s="1"/>
  <c r="H914" s="1"/>
  <c r="K910"/>
  <c r="K909" s="1"/>
  <c r="J910"/>
  <c r="J909" s="1"/>
  <c r="I910"/>
  <c r="H910" s="1"/>
  <c r="K905"/>
  <c r="K904" s="1"/>
  <c r="J905"/>
  <c r="J904" s="1"/>
  <c r="I905"/>
  <c r="H905"/>
  <c r="K902"/>
  <c r="J902"/>
  <c r="I902"/>
  <c r="I1005" l="1"/>
  <c r="G1013"/>
  <c r="D462" i="45" s="1"/>
  <c r="H1012" i="43"/>
  <c r="J959"/>
  <c r="K959"/>
  <c r="I909"/>
  <c r="I941"/>
  <c r="G941" s="1"/>
  <c r="G967"/>
  <c r="G910"/>
  <c r="G928"/>
  <c r="D328" i="45" s="1"/>
  <c r="D327" s="1"/>
  <c r="D326" s="1"/>
  <c r="D325" s="1"/>
  <c r="D324" s="1"/>
  <c r="G936" i="43"/>
  <c r="K935" s="1"/>
  <c r="G935" s="1"/>
  <c r="K934" s="1"/>
  <c r="J934" s="1"/>
  <c r="I934" s="1"/>
  <c r="G905"/>
  <c r="D548" i="45" s="1"/>
  <c r="D547" s="1"/>
  <c r="H909" i="43"/>
  <c r="H908" s="1"/>
  <c r="G919"/>
  <c r="D314" i="45" s="1"/>
  <c r="D313" s="1"/>
  <c r="D312" s="1"/>
  <c r="G940" i="43"/>
  <c r="I927"/>
  <c r="K945"/>
  <c r="K944" s="1"/>
  <c r="G922"/>
  <c r="G942"/>
  <c r="K979"/>
  <c r="H927"/>
  <c r="H926" s="1"/>
  <c r="H938"/>
  <c r="H937" s="1"/>
  <c r="J918"/>
  <c r="I918" s="1"/>
  <c r="K921"/>
  <c r="J921" s="1"/>
  <c r="I921" s="1"/>
  <c r="G946"/>
  <c r="D323" i="45" s="1"/>
  <c r="D322" s="1"/>
  <c r="H904" i="43"/>
  <c r="I904"/>
  <c r="J994"/>
  <c r="K993"/>
  <c r="J939"/>
  <c r="J938" s="1"/>
  <c r="K938"/>
  <c r="G980"/>
  <c r="D614" i="45" s="1"/>
  <c r="D613" s="1"/>
  <c r="H979" i="43"/>
  <c r="J925"/>
  <c r="I925" s="1"/>
  <c r="H925" s="1"/>
  <c r="I985"/>
  <c r="H983"/>
  <c r="H918"/>
  <c r="H921"/>
  <c r="H920" s="1"/>
  <c r="I944"/>
  <c r="H944" s="1"/>
  <c r="H943" s="1"/>
  <c r="H949"/>
  <c r="J908"/>
  <c r="I959"/>
  <c r="G960"/>
  <c r="K898"/>
  <c r="J898"/>
  <c r="I898"/>
  <c r="H898" s="1"/>
  <c r="K895"/>
  <c r="K894" s="1"/>
  <c r="J895"/>
  <c r="J894" s="1"/>
  <c r="I895"/>
  <c r="I894" s="1"/>
  <c r="I893" s="1"/>
  <c r="K892"/>
  <c r="I892"/>
  <c r="H892" s="1"/>
  <c r="I938" l="1"/>
  <c r="G938" s="1"/>
  <c r="K937" s="1"/>
  <c r="J937" s="1"/>
  <c r="I937" s="1"/>
  <c r="D461" i="45"/>
  <c r="D460" s="1"/>
  <c r="G1012" i="43"/>
  <c r="H1011"/>
  <c r="G909"/>
  <c r="K908" s="1"/>
  <c r="G959"/>
  <c r="K958" s="1"/>
  <c r="J958" s="1"/>
  <c r="I958" s="1"/>
  <c r="G958" s="1"/>
  <c r="G921"/>
  <c r="K920" s="1"/>
  <c r="J920" s="1"/>
  <c r="I920" s="1"/>
  <c r="G920" s="1"/>
  <c r="H934"/>
  <c r="G934" s="1"/>
  <c r="I933"/>
  <c r="I932" s="1"/>
  <c r="I931" s="1"/>
  <c r="G898"/>
  <c r="K897" s="1"/>
  <c r="J897" s="1"/>
  <c r="I897" s="1"/>
  <c r="H897" s="1"/>
  <c r="G897" s="1"/>
  <c r="K896" s="1"/>
  <c r="J896" s="1"/>
  <c r="I896" s="1"/>
  <c r="H896" s="1"/>
  <c r="G896" s="1"/>
  <c r="G945"/>
  <c r="J924"/>
  <c r="I924" s="1"/>
  <c r="D321" i="45"/>
  <c r="J933" i="43"/>
  <c r="K933"/>
  <c r="G927"/>
  <c r="K926" s="1"/>
  <c r="J926" s="1"/>
  <c r="I926" s="1"/>
  <c r="G926" s="1"/>
  <c r="G904"/>
  <c r="G939"/>
  <c r="G918"/>
  <c r="K917" s="1"/>
  <c r="J917" s="1"/>
  <c r="I917" s="1"/>
  <c r="H903"/>
  <c r="H902" s="1"/>
  <c r="I994"/>
  <c r="J993"/>
  <c r="J892"/>
  <c r="G892" s="1"/>
  <c r="G925"/>
  <c r="D320" i="45" s="1"/>
  <c r="H924" i="43"/>
  <c r="H895"/>
  <c r="H894" s="1"/>
  <c r="G894" s="1"/>
  <c r="K893" s="1"/>
  <c r="J893" s="1"/>
  <c r="H978"/>
  <c r="G979"/>
  <c r="G944"/>
  <c r="K943" s="1"/>
  <c r="J943" s="1"/>
  <c r="I943" s="1"/>
  <c r="G943" s="1"/>
  <c r="H917"/>
  <c r="I908"/>
  <c r="K891"/>
  <c r="H891"/>
  <c r="G1011" l="1"/>
  <c r="H1007"/>
  <c r="D319" i="45"/>
  <c r="D318" s="1"/>
  <c r="D317" s="1"/>
  <c r="D316" s="1"/>
  <c r="D315" s="1"/>
  <c r="I930" i="43"/>
  <c r="J889"/>
  <c r="K888"/>
  <c r="H933"/>
  <c r="H932" s="1"/>
  <c r="H931" s="1"/>
  <c r="J891"/>
  <c r="G937"/>
  <c r="G903"/>
  <c r="G917"/>
  <c r="K916" s="1"/>
  <c r="G916" s="1"/>
  <c r="D311" i="45" s="1"/>
  <c r="D310" s="1"/>
  <c r="D309" s="1"/>
  <c r="H994" i="43"/>
  <c r="I993"/>
  <c r="G902"/>
  <c r="K901" s="1"/>
  <c r="J901" s="1"/>
  <c r="H901"/>
  <c r="H893"/>
  <c r="G893" s="1"/>
  <c r="H923"/>
  <c r="G924"/>
  <c r="K923" s="1"/>
  <c r="J923" s="1"/>
  <c r="I923" s="1"/>
  <c r="G895"/>
  <c r="G908"/>
  <c r="H1006" l="1"/>
  <c r="G1007"/>
  <c r="K1006" s="1"/>
  <c r="K915"/>
  <c r="J915" s="1"/>
  <c r="I915" s="1"/>
  <c r="G915" s="1"/>
  <c r="K914" s="1"/>
  <c r="K907" s="1"/>
  <c r="G933"/>
  <c r="K932" s="1"/>
  <c r="J932" s="1"/>
  <c r="G932" s="1"/>
  <c r="K931" s="1"/>
  <c r="J931" s="1"/>
  <c r="G931" s="1"/>
  <c r="K930" s="1"/>
  <c r="J888"/>
  <c r="I891"/>
  <c r="I889"/>
  <c r="H900"/>
  <c r="G994"/>
  <c r="H993"/>
  <c r="I901"/>
  <c r="I900" s="1"/>
  <c r="J900"/>
  <c r="G923"/>
  <c r="H930"/>
  <c r="J914" l="1"/>
  <c r="I912" s="1"/>
  <c r="I911" s="1"/>
  <c r="K1005"/>
  <c r="I57" i="46"/>
  <c r="H1005" i="43"/>
  <c r="G1006"/>
  <c r="G1005" s="1"/>
  <c r="F57" i="46"/>
  <c r="J912" i="43"/>
  <c r="J911" s="1"/>
  <c r="J907" s="1"/>
  <c r="J906" s="1"/>
  <c r="I888"/>
  <c r="G891"/>
  <c r="H992"/>
  <c r="G993"/>
  <c r="K992" s="1"/>
  <c r="J992" s="1"/>
  <c r="G901"/>
  <c r="K900" s="1"/>
  <c r="G900" s="1"/>
  <c r="I914"/>
  <c r="I907" s="1"/>
  <c r="H929"/>
  <c r="J930"/>
  <c r="J883"/>
  <c r="I883"/>
  <c r="H883" s="1"/>
  <c r="H882" s="1"/>
  <c r="H881" s="1"/>
  <c r="H880" s="1"/>
  <c r="H879" s="1"/>
  <c r="H878" s="1"/>
  <c r="F46" i="46" s="1"/>
  <c r="K877" i="43"/>
  <c r="J877"/>
  <c r="J876" s="1"/>
  <c r="I877"/>
  <c r="I876" s="1"/>
  <c r="H877"/>
  <c r="H868"/>
  <c r="K865"/>
  <c r="J865" s="1"/>
  <c r="J864" s="1"/>
  <c r="I865"/>
  <c r="K858"/>
  <c r="J858"/>
  <c r="I858"/>
  <c r="H858" s="1"/>
  <c r="K854"/>
  <c r="J854"/>
  <c r="I854"/>
  <c r="H854"/>
  <c r="H853" s="1"/>
  <c r="J851"/>
  <c r="I851"/>
  <c r="H851" s="1"/>
  <c r="H850" s="1"/>
  <c r="H849" s="1"/>
  <c r="K847"/>
  <c r="K846" s="1"/>
  <c r="J847"/>
  <c r="I847"/>
  <c r="H847"/>
  <c r="I843"/>
  <c r="H843" s="1"/>
  <c r="H842" s="1"/>
  <c r="H841" s="1"/>
  <c r="H840" s="1"/>
  <c r="J834"/>
  <c r="I834"/>
  <c r="H834" s="1"/>
  <c r="H833" s="1"/>
  <c r="H832" s="1"/>
  <c r="K830"/>
  <c r="J830"/>
  <c r="I830"/>
  <c r="H830"/>
  <c r="K827"/>
  <c r="J827"/>
  <c r="J826" s="1"/>
  <c r="I827"/>
  <c r="H827" s="1"/>
  <c r="K818"/>
  <c r="K817" s="1"/>
  <c r="J818"/>
  <c r="I818"/>
  <c r="H818" s="1"/>
  <c r="K815"/>
  <c r="K814" s="1"/>
  <c r="J815"/>
  <c r="I815"/>
  <c r="H815" s="1"/>
  <c r="K811"/>
  <c r="J811"/>
  <c r="I811"/>
  <c r="H811" s="1"/>
  <c r="K807"/>
  <c r="K806" s="1"/>
  <c r="J807"/>
  <c r="J806" s="1"/>
  <c r="I807"/>
  <c r="H807" s="1"/>
  <c r="K803"/>
  <c r="J803"/>
  <c r="I803"/>
  <c r="H803"/>
  <c r="K800"/>
  <c r="K799" s="1"/>
  <c r="J800"/>
  <c r="I800"/>
  <c r="H800"/>
  <c r="K797"/>
  <c r="K796" s="1"/>
  <c r="J797"/>
  <c r="J796" s="1"/>
  <c r="I797"/>
  <c r="I796" s="1"/>
  <c r="H797"/>
  <c r="H796" s="1"/>
  <c r="K789"/>
  <c r="J789" s="1"/>
  <c r="I789"/>
  <c r="H789" s="1"/>
  <c r="H788" s="1"/>
  <c r="K786"/>
  <c r="I785"/>
  <c r="J783"/>
  <c r="J782" s="1"/>
  <c r="I783"/>
  <c r="H783" s="1"/>
  <c r="H782" s="1"/>
  <c r="H781" s="1"/>
  <c r="K779"/>
  <c r="K778"/>
  <c r="K777" s="1"/>
  <c r="J778"/>
  <c r="J777" s="1"/>
  <c r="I778"/>
  <c r="I777" s="1"/>
  <c r="H778"/>
  <c r="K774"/>
  <c r="J774"/>
  <c r="I774"/>
  <c r="H774" s="1"/>
  <c r="K772"/>
  <c r="J772"/>
  <c r="I772"/>
  <c r="H772"/>
  <c r="K769"/>
  <c r="K768" s="1"/>
  <c r="J769"/>
  <c r="J768" s="1"/>
  <c r="I769"/>
  <c r="H769" s="1"/>
  <c r="K767"/>
  <c r="J767"/>
  <c r="I767"/>
  <c r="H767" s="1"/>
  <c r="H766" s="1"/>
  <c r="J765"/>
  <c r="J764" s="1"/>
  <c r="I765"/>
  <c r="H765" s="1"/>
  <c r="H764" s="1"/>
  <c r="K762"/>
  <c r="J762" s="1"/>
  <c r="I762"/>
  <c r="H762" s="1"/>
  <c r="H761" s="1"/>
  <c r="J749"/>
  <c r="I749"/>
  <c r="H749" s="1"/>
  <c r="K743"/>
  <c r="K742" s="1"/>
  <c r="J743"/>
  <c r="J742" s="1"/>
  <c r="I743"/>
  <c r="H743" s="1"/>
  <c r="H742" s="1"/>
  <c r="H741" s="1"/>
  <c r="K739"/>
  <c r="J739"/>
  <c r="I739"/>
  <c r="I738" s="1"/>
  <c r="H739"/>
  <c r="J735"/>
  <c r="I735" s="1"/>
  <c r="H735" s="1"/>
  <c r="H734" s="1"/>
  <c r="K732"/>
  <c r="K731" s="1"/>
  <c r="J732"/>
  <c r="I732"/>
  <c r="H732"/>
  <c r="H731" s="1"/>
  <c r="K727"/>
  <c r="J727"/>
  <c r="I727"/>
  <c r="H727" s="1"/>
  <c r="K720"/>
  <c r="J720"/>
  <c r="I720"/>
  <c r="H720"/>
  <c r="K719"/>
  <c r="K718" s="1"/>
  <c r="J719"/>
  <c r="J718" s="1"/>
  <c r="I719"/>
  <c r="H719" s="1"/>
  <c r="K716"/>
  <c r="J716"/>
  <c r="I716"/>
  <c r="H716"/>
  <c r="K715"/>
  <c r="J715"/>
  <c r="I715"/>
  <c r="H715"/>
  <c r="K712"/>
  <c r="K711" s="1"/>
  <c r="J712"/>
  <c r="J711" s="1"/>
  <c r="I712"/>
  <c r="I711" s="1"/>
  <c r="H712"/>
  <c r="H711" s="1"/>
  <c r="H710" s="1"/>
  <c r="K708"/>
  <c r="K707" s="1"/>
  <c r="J708"/>
  <c r="I708"/>
  <c r="I707" s="1"/>
  <c r="H708"/>
  <c r="H707" s="1"/>
  <c r="K698"/>
  <c r="K697" s="1"/>
  <c r="J698"/>
  <c r="J697" s="1"/>
  <c r="I698"/>
  <c r="I697" s="1"/>
  <c r="H698"/>
  <c r="H697" s="1"/>
  <c r="H696" s="1"/>
  <c r="K694"/>
  <c r="K693" s="1"/>
  <c r="I694"/>
  <c r="H694" s="1"/>
  <c r="H693" s="1"/>
  <c r="K691"/>
  <c r="K690" s="1"/>
  <c r="J691"/>
  <c r="J690" s="1"/>
  <c r="I691"/>
  <c r="H691"/>
  <c r="K688"/>
  <c r="K687" s="1"/>
  <c r="J688"/>
  <c r="I688"/>
  <c r="H688" s="1"/>
  <c r="J683"/>
  <c r="I683"/>
  <c r="H683" s="1"/>
  <c r="H682" s="1"/>
  <c r="H681" s="1"/>
  <c r="H680" s="1"/>
  <c r="K679"/>
  <c r="K678" s="1"/>
  <c r="J679"/>
  <c r="I679"/>
  <c r="H679"/>
  <c r="H678" s="1"/>
  <c r="K675"/>
  <c r="J675"/>
  <c r="I675"/>
  <c r="H675"/>
  <c r="H674" s="1"/>
  <c r="K672"/>
  <c r="J672"/>
  <c r="I672"/>
  <c r="H672"/>
  <c r="H671" s="1"/>
  <c r="H670" s="1"/>
  <c r="K668"/>
  <c r="J668"/>
  <c r="I668"/>
  <c r="H668" s="1"/>
  <c r="H667" s="1"/>
  <c r="K665"/>
  <c r="K664" s="1"/>
  <c r="J665"/>
  <c r="J664" s="1"/>
  <c r="I665"/>
  <c r="I664" s="1"/>
  <c r="H665"/>
  <c r="K662"/>
  <c r="K661" s="1"/>
  <c r="J662"/>
  <c r="J661" s="1"/>
  <c r="I662"/>
  <c r="I661" s="1"/>
  <c r="H662"/>
  <c r="K648"/>
  <c r="K645"/>
  <c r="K644" s="1"/>
  <c r="J645"/>
  <c r="J644" s="1"/>
  <c r="I645"/>
  <c r="I644" s="1"/>
  <c r="H645"/>
  <c r="H644" s="1"/>
  <c r="K643"/>
  <c r="J643"/>
  <c r="I643"/>
  <c r="H643"/>
  <c r="F56" i="46" l="1"/>
  <c r="E57"/>
  <c r="G913" i="43"/>
  <c r="D308" i="45" s="1"/>
  <c r="H912" i="43"/>
  <c r="K887"/>
  <c r="K864"/>
  <c r="G890"/>
  <c r="D13" i="45" s="1"/>
  <c r="H889" i="43"/>
  <c r="H714"/>
  <c r="H713" s="1"/>
  <c r="K714"/>
  <c r="K667"/>
  <c r="I690"/>
  <c r="G769"/>
  <c r="G668"/>
  <c r="D207" i="45" s="1"/>
  <c r="G645" i="43"/>
  <c r="J846"/>
  <c r="J687"/>
  <c r="J686" s="1"/>
  <c r="G727"/>
  <c r="K726" s="1"/>
  <c r="J726" s="1"/>
  <c r="I726" s="1"/>
  <c r="G772"/>
  <c r="K771" s="1"/>
  <c r="J771" s="1"/>
  <c r="I771" s="1"/>
  <c r="H771" s="1"/>
  <c r="G771" s="1"/>
  <c r="G830"/>
  <c r="K829" s="1"/>
  <c r="J829" s="1"/>
  <c r="I829" s="1"/>
  <c r="J667"/>
  <c r="I667" s="1"/>
  <c r="I768"/>
  <c r="G858"/>
  <c r="K857" s="1"/>
  <c r="J857" s="1"/>
  <c r="I857" s="1"/>
  <c r="H857" s="1"/>
  <c r="G857" s="1"/>
  <c r="K856" s="1"/>
  <c r="G691"/>
  <c r="I718"/>
  <c r="G807"/>
  <c r="I846"/>
  <c r="I714"/>
  <c r="K647"/>
  <c r="G662"/>
  <c r="J678"/>
  <c r="I678" s="1"/>
  <c r="G678" s="1"/>
  <c r="K677" s="1"/>
  <c r="J677" s="1"/>
  <c r="I677" s="1"/>
  <c r="H690"/>
  <c r="H689" s="1"/>
  <c r="G715"/>
  <c r="G720"/>
  <c r="H726"/>
  <c r="G739"/>
  <c r="K738" s="1"/>
  <c r="J738" s="1"/>
  <c r="G767"/>
  <c r="K766" s="1"/>
  <c r="J766" s="1"/>
  <c r="I766" s="1"/>
  <c r="G766" s="1"/>
  <c r="K765" s="1"/>
  <c r="K764" s="1"/>
  <c r="H768"/>
  <c r="G768" s="1"/>
  <c r="I806"/>
  <c r="G847"/>
  <c r="I864"/>
  <c r="G877"/>
  <c r="G688"/>
  <c r="G719"/>
  <c r="G774"/>
  <c r="K773" s="1"/>
  <c r="J773" s="1"/>
  <c r="I773" s="1"/>
  <c r="G789"/>
  <c r="J814"/>
  <c r="J813" s="1"/>
  <c r="J817"/>
  <c r="H829"/>
  <c r="H828" s="1"/>
  <c r="G743"/>
  <c r="G778"/>
  <c r="G811"/>
  <c r="K810" s="1"/>
  <c r="J810" s="1"/>
  <c r="I810" s="1"/>
  <c r="G815"/>
  <c r="G818"/>
  <c r="G827"/>
  <c r="K826" s="1"/>
  <c r="H846"/>
  <c r="H845" s="1"/>
  <c r="H844" s="1"/>
  <c r="H876"/>
  <c r="H738"/>
  <c r="I737"/>
  <c r="I736" s="1"/>
  <c r="H661"/>
  <c r="H660" s="1"/>
  <c r="G679"/>
  <c r="I687"/>
  <c r="G698"/>
  <c r="G712"/>
  <c r="G732"/>
  <c r="G731" s="1"/>
  <c r="G762"/>
  <c r="I764"/>
  <c r="G803"/>
  <c r="K802" s="1"/>
  <c r="J802" s="1"/>
  <c r="I802" s="1"/>
  <c r="H806"/>
  <c r="H810"/>
  <c r="I814"/>
  <c r="I817"/>
  <c r="I826"/>
  <c r="K876"/>
  <c r="J714"/>
  <c r="G672"/>
  <c r="K671" s="1"/>
  <c r="J671" s="1"/>
  <c r="I671" s="1"/>
  <c r="G671" s="1"/>
  <c r="K670" s="1"/>
  <c r="I742"/>
  <c r="G742" s="1"/>
  <c r="K741" s="1"/>
  <c r="H773"/>
  <c r="K788"/>
  <c r="J788" s="1"/>
  <c r="I788" s="1"/>
  <c r="G788" s="1"/>
  <c r="K787" s="1"/>
  <c r="G797"/>
  <c r="J799"/>
  <c r="I799" s="1"/>
  <c r="G665"/>
  <c r="G675"/>
  <c r="K674" s="1"/>
  <c r="J674" s="1"/>
  <c r="I674" s="1"/>
  <c r="G674" s="1"/>
  <c r="K673" s="1"/>
  <c r="J673" s="1"/>
  <c r="I673" s="1"/>
  <c r="G708"/>
  <c r="G716"/>
  <c r="H718"/>
  <c r="J731"/>
  <c r="K761"/>
  <c r="J761" s="1"/>
  <c r="I761" s="1"/>
  <c r="G761" s="1"/>
  <c r="K760" s="1"/>
  <c r="J760" s="1"/>
  <c r="I760" s="1"/>
  <c r="I782"/>
  <c r="I781" s="1"/>
  <c r="G800"/>
  <c r="H802"/>
  <c r="G854"/>
  <c r="K853" s="1"/>
  <c r="J853" s="1"/>
  <c r="I853" s="1"/>
  <c r="G853" s="1"/>
  <c r="K852" s="1"/>
  <c r="J852" s="1"/>
  <c r="I852" s="1"/>
  <c r="I992"/>
  <c r="I991" s="1"/>
  <c r="J991"/>
  <c r="H991"/>
  <c r="J694"/>
  <c r="G694" s="1"/>
  <c r="G693" s="1"/>
  <c r="K692" s="1"/>
  <c r="H664"/>
  <c r="G664" s="1"/>
  <c r="K663" s="1"/>
  <c r="H687"/>
  <c r="H686" s="1"/>
  <c r="H865"/>
  <c r="J868"/>
  <c r="G914"/>
  <c r="H748"/>
  <c r="H799"/>
  <c r="H798" s="1"/>
  <c r="H814"/>
  <c r="H813" s="1"/>
  <c r="H817"/>
  <c r="H816" s="1"/>
  <c r="H826"/>
  <c r="H706"/>
  <c r="G711"/>
  <c r="K710" s="1"/>
  <c r="J710" s="1"/>
  <c r="I710" s="1"/>
  <c r="G710" s="1"/>
  <c r="K709" s="1"/>
  <c r="J709" s="1"/>
  <c r="H787"/>
  <c r="G796"/>
  <c r="K795" s="1"/>
  <c r="J795" s="1"/>
  <c r="I795" s="1"/>
  <c r="H852"/>
  <c r="H848" s="1"/>
  <c r="H795"/>
  <c r="G644"/>
  <c r="H673"/>
  <c r="H669" s="1"/>
  <c r="H677"/>
  <c r="H676" s="1"/>
  <c r="H695"/>
  <c r="G697"/>
  <c r="K696" s="1"/>
  <c r="J696" s="1"/>
  <c r="I696" s="1"/>
  <c r="G696" s="1"/>
  <c r="K695" s="1"/>
  <c r="J695" s="1"/>
  <c r="I695" s="1"/>
  <c r="H730"/>
  <c r="H733"/>
  <c r="H760"/>
  <c r="H831"/>
  <c r="J663"/>
  <c r="I663" s="1"/>
  <c r="J825"/>
  <c r="F52" i="46"/>
  <c r="J957" i="43"/>
  <c r="K730"/>
  <c r="G930"/>
  <c r="G643"/>
  <c r="K642" s="1"/>
  <c r="J642"/>
  <c r="I642"/>
  <c r="H642"/>
  <c r="I56" i="46" l="1"/>
  <c r="H56" s="1"/>
  <c r="E56"/>
  <c r="J741" i="43"/>
  <c r="D307" i="45"/>
  <c r="D306" s="1"/>
  <c r="G912" i="43"/>
  <c r="H911"/>
  <c r="G718"/>
  <c r="K717" s="1"/>
  <c r="J717" s="1"/>
  <c r="I717" s="1"/>
  <c r="D12" i="45"/>
  <c r="G889" i="43"/>
  <c r="H888"/>
  <c r="G888" s="1"/>
  <c r="J887"/>
  <c r="I887" s="1"/>
  <c r="J856"/>
  <c r="I856" s="1"/>
  <c r="K855"/>
  <c r="H856"/>
  <c r="J693"/>
  <c r="I693" s="1"/>
  <c r="G714"/>
  <c r="K713" s="1"/>
  <c r="J713" s="1"/>
  <c r="I713" s="1"/>
  <c r="G713" s="1"/>
  <c r="I770"/>
  <c r="G770" s="1"/>
  <c r="G667"/>
  <c r="K666" s="1"/>
  <c r="J666" s="1"/>
  <c r="I666" s="1"/>
  <c r="H666" s="1"/>
  <c r="G666" s="1"/>
  <c r="H717"/>
  <c r="G829"/>
  <c r="K828" s="1"/>
  <c r="J828" s="1"/>
  <c r="I828" s="1"/>
  <c r="G828" s="1"/>
  <c r="G773"/>
  <c r="G876"/>
  <c r="K875" s="1"/>
  <c r="J875" s="1"/>
  <c r="I875" s="1"/>
  <c r="H875" s="1"/>
  <c r="G875" s="1"/>
  <c r="K874" s="1"/>
  <c r="J874" s="1"/>
  <c r="I874" s="1"/>
  <c r="H874" s="1"/>
  <c r="G874" s="1"/>
  <c r="K868" s="1"/>
  <c r="G726"/>
  <c r="K725" s="1"/>
  <c r="J725" s="1"/>
  <c r="I725" s="1"/>
  <c r="D206" i="45"/>
  <c r="D205" s="1"/>
  <c r="D204" s="1"/>
  <c r="D203" s="1"/>
  <c r="D202" s="1"/>
  <c r="D201" s="1"/>
  <c r="D200" s="1"/>
  <c r="D199" s="1"/>
  <c r="I825" i="43"/>
  <c r="H763"/>
  <c r="H759" s="1"/>
  <c r="G810"/>
  <c r="K809" s="1"/>
  <c r="J809" s="1"/>
  <c r="I809" s="1"/>
  <c r="G687"/>
  <c r="K686" s="1"/>
  <c r="G738"/>
  <c r="K737" s="1"/>
  <c r="J737" s="1"/>
  <c r="G846"/>
  <c r="K845" s="1"/>
  <c r="J845" s="1"/>
  <c r="I845" s="1"/>
  <c r="G845" s="1"/>
  <c r="K844" s="1"/>
  <c r="J844" s="1"/>
  <c r="I844" s="1"/>
  <c r="G844" s="1"/>
  <c r="K843" s="1"/>
  <c r="D279" i="45"/>
  <c r="D278" s="1"/>
  <c r="D277" s="1"/>
  <c r="D276" s="1"/>
  <c r="H812" i="43"/>
  <c r="G690"/>
  <c r="K689" s="1"/>
  <c r="J689" s="1"/>
  <c r="I689" s="1"/>
  <c r="G689" s="1"/>
  <c r="H725"/>
  <c r="H724" s="1"/>
  <c r="G806"/>
  <c r="K805" s="1"/>
  <c r="J805" s="1"/>
  <c r="I805" s="1"/>
  <c r="G826"/>
  <c r="K825" s="1"/>
  <c r="H737"/>
  <c r="H736" s="1"/>
  <c r="G817"/>
  <c r="K816" s="1"/>
  <c r="J816" s="1"/>
  <c r="I816" s="1"/>
  <c r="G816" s="1"/>
  <c r="J692"/>
  <c r="I692" s="1"/>
  <c r="H692" s="1"/>
  <c r="G692" s="1"/>
  <c r="H663"/>
  <c r="G663" s="1"/>
  <c r="K669"/>
  <c r="G802"/>
  <c r="K801" s="1"/>
  <c r="J801" s="1"/>
  <c r="I801" s="1"/>
  <c r="G661"/>
  <c r="K660" s="1"/>
  <c r="J660" s="1"/>
  <c r="I660" s="1"/>
  <c r="G660" s="1"/>
  <c r="K659" s="1"/>
  <c r="J670"/>
  <c r="I670" s="1"/>
  <c r="I669" s="1"/>
  <c r="H801"/>
  <c r="H794" s="1"/>
  <c r="G799"/>
  <c r="K798" s="1"/>
  <c r="J798" s="1"/>
  <c r="G852"/>
  <c r="K851" s="1"/>
  <c r="G851" s="1"/>
  <c r="K850" s="1"/>
  <c r="J850" s="1"/>
  <c r="I850" s="1"/>
  <c r="G850" s="1"/>
  <c r="K849" s="1"/>
  <c r="K848" s="1"/>
  <c r="G760"/>
  <c r="G814"/>
  <c r="K813" s="1"/>
  <c r="H809"/>
  <c r="G673"/>
  <c r="H805"/>
  <c r="H804" s="1"/>
  <c r="G764"/>
  <c r="K763" s="1"/>
  <c r="J763" s="1"/>
  <c r="I763" s="1"/>
  <c r="H825"/>
  <c r="H824" s="1"/>
  <c r="G992"/>
  <c r="K991" s="1"/>
  <c r="K990" s="1"/>
  <c r="J787"/>
  <c r="I787" s="1"/>
  <c r="G787" s="1"/>
  <c r="J786"/>
  <c r="G695"/>
  <c r="I731"/>
  <c r="I730" s="1"/>
  <c r="J730"/>
  <c r="G677"/>
  <c r="K676" s="1"/>
  <c r="J676" s="1"/>
  <c r="I676" s="1"/>
  <c r="G676" s="1"/>
  <c r="H990"/>
  <c r="H55" i="46"/>
  <c r="J990" i="43"/>
  <c r="G795"/>
  <c r="I990"/>
  <c r="G55" i="46"/>
  <c r="F55" s="1"/>
  <c r="I868" i="43"/>
  <c r="H864"/>
  <c r="G865"/>
  <c r="G765"/>
  <c r="I709"/>
  <c r="H709" s="1"/>
  <c r="G709" s="1"/>
  <c r="J707"/>
  <c r="G707" s="1"/>
  <c r="K706" s="1"/>
  <c r="J659"/>
  <c r="J986"/>
  <c r="I906"/>
  <c r="G642"/>
  <c r="K641" s="1"/>
  <c r="J641" s="1"/>
  <c r="I641" s="1"/>
  <c r="I813"/>
  <c r="I686"/>
  <c r="H53" i="46"/>
  <c r="H641" i="43"/>
  <c r="K640"/>
  <c r="K639" s="1"/>
  <c r="J640"/>
  <c r="J639" s="1"/>
  <c r="I640"/>
  <c r="I639" s="1"/>
  <c r="H640"/>
  <c r="H639" s="1"/>
  <c r="H638" s="1"/>
  <c r="K637"/>
  <c r="K636" s="1"/>
  <c r="J637"/>
  <c r="J636" s="1"/>
  <c r="I637"/>
  <c r="I636" s="1"/>
  <c r="H637"/>
  <c r="K633"/>
  <c r="J633"/>
  <c r="H633" s="1"/>
  <c r="K632"/>
  <c r="J632"/>
  <c r="I632" s="1"/>
  <c r="I631" s="1"/>
  <c r="K625"/>
  <c r="K624" s="1"/>
  <c r="J625"/>
  <c r="J624" s="1"/>
  <c r="I625"/>
  <c r="H625" s="1"/>
  <c r="H624" s="1"/>
  <c r="H623" s="1"/>
  <c r="K622"/>
  <c r="K621" s="1"/>
  <c r="J622"/>
  <c r="J621" s="1"/>
  <c r="I622"/>
  <c r="H622" s="1"/>
  <c r="H621" s="1"/>
  <c r="K619"/>
  <c r="K618" s="1"/>
  <c r="J619"/>
  <c r="J618" s="1"/>
  <c r="I619"/>
  <c r="H619" s="1"/>
  <c r="K616"/>
  <c r="J616"/>
  <c r="I616"/>
  <c r="H616" s="1"/>
  <c r="H615" s="1"/>
  <c r="H614" s="1"/>
  <c r="K613"/>
  <c r="K612" s="1"/>
  <c r="J613"/>
  <c r="J612" s="1"/>
  <c r="I613"/>
  <c r="H613" s="1"/>
  <c r="K606"/>
  <c r="K605" s="1"/>
  <c r="J606"/>
  <c r="J605" s="1"/>
  <c r="I606"/>
  <c r="H606" s="1"/>
  <c r="K603"/>
  <c r="K602" s="1"/>
  <c r="J600" s="1"/>
  <c r="J603"/>
  <c r="I603"/>
  <c r="H603"/>
  <c r="K599"/>
  <c r="J599"/>
  <c r="I599"/>
  <c r="H599"/>
  <c r="K592"/>
  <c r="J592" s="1"/>
  <c r="I592"/>
  <c r="H592"/>
  <c r="K705" l="1"/>
  <c r="I741"/>
  <c r="G911"/>
  <c r="H907"/>
  <c r="H887"/>
  <c r="H886" s="1"/>
  <c r="G856"/>
  <c r="K812"/>
  <c r="G763"/>
  <c r="G717"/>
  <c r="J812"/>
  <c r="I824"/>
  <c r="G633"/>
  <c r="J824"/>
  <c r="G991"/>
  <c r="G670"/>
  <c r="K824"/>
  <c r="K794"/>
  <c r="G637"/>
  <c r="J602"/>
  <c r="I600" s="1"/>
  <c r="I618"/>
  <c r="I617" s="1"/>
  <c r="G725"/>
  <c r="K724" s="1"/>
  <c r="I605"/>
  <c r="I602"/>
  <c r="J669"/>
  <c r="G669" s="1"/>
  <c r="J849"/>
  <c r="I849" s="1"/>
  <c r="G849" s="1"/>
  <c r="G737"/>
  <c r="K736" s="1"/>
  <c r="J736" s="1"/>
  <c r="G736" s="1"/>
  <c r="K735" s="1"/>
  <c r="G735" s="1"/>
  <c r="G606"/>
  <c r="G613"/>
  <c r="I612"/>
  <c r="I624"/>
  <c r="I623" s="1"/>
  <c r="H631"/>
  <c r="H630" s="1"/>
  <c r="H629" s="1"/>
  <c r="I621"/>
  <c r="G621" s="1"/>
  <c r="K620" s="1"/>
  <c r="J620" s="1"/>
  <c r="I620" s="1"/>
  <c r="G603"/>
  <c r="H605"/>
  <c r="H604" s="1"/>
  <c r="H612"/>
  <c r="H611" s="1"/>
  <c r="K685"/>
  <c r="I55" i="46"/>
  <c r="E55" s="1"/>
  <c r="I54" s="1"/>
  <c r="H54" s="1"/>
  <c r="G54" s="1"/>
  <c r="J685" i="43"/>
  <c r="K654"/>
  <c r="K759"/>
  <c r="J759" s="1"/>
  <c r="I759" s="1"/>
  <c r="G759" s="1"/>
  <c r="K758" s="1"/>
  <c r="G616"/>
  <c r="K615" s="1"/>
  <c r="J615" s="1"/>
  <c r="I615" s="1"/>
  <c r="G615" s="1"/>
  <c r="K614" s="1"/>
  <c r="J614" s="1"/>
  <c r="I614" s="1"/>
  <c r="G614" s="1"/>
  <c r="G640"/>
  <c r="I654"/>
  <c r="K658"/>
  <c r="G619"/>
  <c r="H685"/>
  <c r="H684" s="1"/>
  <c r="G801"/>
  <c r="J654"/>
  <c r="G825"/>
  <c r="I798"/>
  <c r="J794"/>
  <c r="G990"/>
  <c r="K989" s="1"/>
  <c r="G989" s="1"/>
  <c r="D623" i="45" s="1"/>
  <c r="D622" s="1"/>
  <c r="G805" i="43"/>
  <c r="K804" s="1"/>
  <c r="J804" s="1"/>
  <c r="I804" s="1"/>
  <c r="G804" s="1"/>
  <c r="G730"/>
  <c r="H808"/>
  <c r="G809"/>
  <c r="K808" s="1"/>
  <c r="J808" s="1"/>
  <c r="I808" s="1"/>
  <c r="G641"/>
  <c r="H786"/>
  <c r="H602"/>
  <c r="H598"/>
  <c r="H618"/>
  <c r="H617" s="1"/>
  <c r="G622"/>
  <c r="G625"/>
  <c r="G632"/>
  <c r="K631" s="1"/>
  <c r="J631" s="1"/>
  <c r="J985"/>
  <c r="F54" i="46"/>
  <c r="J843" i="43"/>
  <c r="K842"/>
  <c r="J706"/>
  <c r="G868"/>
  <c r="K867" s="1"/>
  <c r="G599"/>
  <c r="K598" s="1"/>
  <c r="H636"/>
  <c r="H635" s="1"/>
  <c r="I659"/>
  <c r="H659" s="1"/>
  <c r="J658"/>
  <c r="G864"/>
  <c r="I630"/>
  <c r="I629" s="1"/>
  <c r="H620"/>
  <c r="H758"/>
  <c r="G639"/>
  <c r="K638" s="1"/>
  <c r="J638" s="1"/>
  <c r="I638" s="1"/>
  <c r="G638" s="1"/>
  <c r="I685"/>
  <c r="G686"/>
  <c r="I812"/>
  <c r="G813"/>
  <c r="K785"/>
  <c r="J785" s="1"/>
  <c r="G592"/>
  <c r="I591"/>
  <c r="H591"/>
  <c r="J724" l="1"/>
  <c r="J722"/>
  <c r="J721" s="1"/>
  <c r="J705" s="1"/>
  <c r="D106" i="45"/>
  <c r="K793" i="43"/>
  <c r="G741"/>
  <c r="G624"/>
  <c r="K623" s="1"/>
  <c r="J623" s="1"/>
  <c r="G623" s="1"/>
  <c r="H906"/>
  <c r="G907"/>
  <c r="K906" s="1"/>
  <c r="G887"/>
  <c r="K886" s="1"/>
  <c r="J886" s="1"/>
  <c r="J885" s="1"/>
  <c r="H627"/>
  <c r="J598"/>
  <c r="K597"/>
  <c r="G601"/>
  <c r="H600"/>
  <c r="I886"/>
  <c r="H885"/>
  <c r="I758"/>
  <c r="G631"/>
  <c r="K630" s="1"/>
  <c r="J630" s="1"/>
  <c r="G630" s="1"/>
  <c r="K629" s="1"/>
  <c r="I848"/>
  <c r="G605"/>
  <c r="K604" s="1"/>
  <c r="J604" s="1"/>
  <c r="I604" s="1"/>
  <c r="G604" s="1"/>
  <c r="J848"/>
  <c r="G824"/>
  <c r="G612"/>
  <c r="K611" s="1"/>
  <c r="I658"/>
  <c r="J758"/>
  <c r="G602"/>
  <c r="G620"/>
  <c r="G685"/>
  <c r="K684" s="1"/>
  <c r="J684" s="1"/>
  <c r="I684" s="1"/>
  <c r="G684" s="1"/>
  <c r="K683" s="1"/>
  <c r="G683" s="1"/>
  <c r="K682" s="1"/>
  <c r="J682" s="1"/>
  <c r="I682" s="1"/>
  <c r="G682" s="1"/>
  <c r="K681" s="1"/>
  <c r="J681" s="1"/>
  <c r="I681" s="1"/>
  <c r="G681" s="1"/>
  <c r="K680" s="1"/>
  <c r="J680" s="1"/>
  <c r="I680" s="1"/>
  <c r="G680" s="1"/>
  <c r="K988"/>
  <c r="G988" s="1"/>
  <c r="K987" s="1"/>
  <c r="G987" s="1"/>
  <c r="D621" i="45" s="1"/>
  <c r="D620" s="1"/>
  <c r="D619" s="1"/>
  <c r="G618" i="43"/>
  <c r="K617" s="1"/>
  <c r="J617" s="1"/>
  <c r="K591"/>
  <c r="J591" s="1"/>
  <c r="G591" s="1"/>
  <c r="K590" s="1"/>
  <c r="G636"/>
  <c r="K635" s="1"/>
  <c r="G808"/>
  <c r="G798"/>
  <c r="I794"/>
  <c r="H785"/>
  <c r="H784" s="1"/>
  <c r="H780" s="1"/>
  <c r="G786"/>
  <c r="E54" i="46"/>
  <c r="D198" i="45"/>
  <c r="H658" i="43"/>
  <c r="G659"/>
  <c r="J983"/>
  <c r="K734"/>
  <c r="J734" s="1"/>
  <c r="I734" s="1"/>
  <c r="G734"/>
  <c r="D275" i="45"/>
  <c r="D274" s="1"/>
  <c r="D273" s="1"/>
  <c r="D272" s="1"/>
  <c r="D271" s="1"/>
  <c r="D270" s="1"/>
  <c r="D269" s="1"/>
  <c r="D268" s="1"/>
  <c r="D267" s="1"/>
  <c r="I706" i="43"/>
  <c r="G843"/>
  <c r="J842"/>
  <c r="I842" s="1"/>
  <c r="G842" s="1"/>
  <c r="K841" s="1"/>
  <c r="J841" s="1"/>
  <c r="I841" s="1"/>
  <c r="G841" s="1"/>
  <c r="K840" s="1"/>
  <c r="J867"/>
  <c r="K866"/>
  <c r="K863" s="1"/>
  <c r="J784"/>
  <c r="I784" s="1"/>
  <c r="G812"/>
  <c r="H590"/>
  <c r="H589" s="1"/>
  <c r="G706" l="1"/>
  <c r="I724"/>
  <c r="I722"/>
  <c r="I721" s="1"/>
  <c r="I705" s="1"/>
  <c r="J590"/>
  <c r="K589"/>
  <c r="J635"/>
  <c r="G794"/>
  <c r="F51" i="46"/>
  <c r="G906" i="43"/>
  <c r="G886"/>
  <c r="K885" s="1"/>
  <c r="K884" s="1"/>
  <c r="J611"/>
  <c r="K610"/>
  <c r="J629"/>
  <c r="J627"/>
  <c r="J626" s="1"/>
  <c r="H626"/>
  <c r="H610" s="1"/>
  <c r="H609" s="1"/>
  <c r="I598"/>
  <c r="J597"/>
  <c r="G600"/>
  <c r="H597"/>
  <c r="H596" s="1"/>
  <c r="H884"/>
  <c r="F48" i="46"/>
  <c r="H48"/>
  <c r="J884" i="43"/>
  <c r="H977"/>
  <c r="H976" s="1"/>
  <c r="H957" s="1"/>
  <c r="I885"/>
  <c r="G848"/>
  <c r="G758"/>
  <c r="G617"/>
  <c r="K986"/>
  <c r="K985" s="1"/>
  <c r="G985" s="1"/>
  <c r="K984" s="1"/>
  <c r="G658"/>
  <c r="K657" s="1"/>
  <c r="K656" s="1"/>
  <c r="G785"/>
  <c r="K784" s="1"/>
  <c r="G784" s="1"/>
  <c r="K783" s="1"/>
  <c r="G783" s="1"/>
  <c r="D101" i="45"/>
  <c r="D100" s="1"/>
  <c r="D197"/>
  <c r="K733" i="43"/>
  <c r="J978"/>
  <c r="I978" s="1"/>
  <c r="K862"/>
  <c r="I867"/>
  <c r="J866"/>
  <c r="J863" s="1"/>
  <c r="J840"/>
  <c r="J704"/>
  <c r="D266" i="45"/>
  <c r="D265" s="1"/>
  <c r="J657" i="43"/>
  <c r="H50" i="46"/>
  <c r="G50" s="1"/>
  <c r="I588" i="43"/>
  <c r="H588" s="1"/>
  <c r="H587" s="1"/>
  <c r="H586" s="1"/>
  <c r="J582"/>
  <c r="J581" s="1"/>
  <c r="I582"/>
  <c r="H582" s="1"/>
  <c r="H581" s="1"/>
  <c r="K579"/>
  <c r="K578" s="1"/>
  <c r="J579"/>
  <c r="J578" s="1"/>
  <c r="I579"/>
  <c r="H579" s="1"/>
  <c r="H578" s="1"/>
  <c r="G724" l="1"/>
  <c r="I590"/>
  <c r="J589"/>
  <c r="I635"/>
  <c r="G885"/>
  <c r="I48" i="46"/>
  <c r="I47" s="1"/>
  <c r="H47" s="1"/>
  <c r="I611" i="43"/>
  <c r="J610"/>
  <c r="G629"/>
  <c r="I597"/>
  <c r="G597" s="1"/>
  <c r="K596" s="1"/>
  <c r="J596" s="1"/>
  <c r="I596" s="1"/>
  <c r="G596" s="1"/>
  <c r="G598"/>
  <c r="I884"/>
  <c r="G884" s="1"/>
  <c r="K883" s="1"/>
  <c r="G48" i="46"/>
  <c r="H899" i="43"/>
  <c r="F53" i="46"/>
  <c r="F47"/>
  <c r="G986" i="43"/>
  <c r="K782"/>
  <c r="G782" s="1"/>
  <c r="K781" s="1"/>
  <c r="K780" s="1"/>
  <c r="I578"/>
  <c r="I704"/>
  <c r="G579"/>
  <c r="K983"/>
  <c r="G984"/>
  <c r="D618" i="45" s="1"/>
  <c r="D617" s="1"/>
  <c r="D612" s="1"/>
  <c r="I581" i="43"/>
  <c r="D264" i="45"/>
  <c r="D263" s="1"/>
  <c r="D262" s="1"/>
  <c r="D261" s="1"/>
  <c r="D260" s="1"/>
  <c r="D259" s="1"/>
  <c r="D258" s="1"/>
  <c r="D252" s="1"/>
  <c r="I866" i="43"/>
  <c r="I863" s="1"/>
  <c r="J862"/>
  <c r="H867"/>
  <c r="G867" s="1"/>
  <c r="D251" i="45" s="1"/>
  <c r="J733" i="43"/>
  <c r="I733" s="1"/>
  <c r="G733" s="1"/>
  <c r="K729"/>
  <c r="I657"/>
  <c r="J656"/>
  <c r="I840"/>
  <c r="G840" s="1"/>
  <c r="J781"/>
  <c r="H580"/>
  <c r="F50" i="46"/>
  <c r="I780" i="43"/>
  <c r="G723" l="1"/>
  <c r="H722"/>
  <c r="I589"/>
  <c r="G589" s="1"/>
  <c r="K588" s="1"/>
  <c r="J588" s="1"/>
  <c r="G588" s="1"/>
  <c r="K587" s="1"/>
  <c r="J587" s="1"/>
  <c r="I587" s="1"/>
  <c r="G587" s="1"/>
  <c r="K586" s="1"/>
  <c r="J586" s="1"/>
  <c r="I586" s="1"/>
  <c r="G586" s="1"/>
  <c r="K582" s="1"/>
  <c r="G582" s="1"/>
  <c r="G590"/>
  <c r="G635"/>
  <c r="E48" i="46"/>
  <c r="G578" i="43"/>
  <c r="H577"/>
  <c r="G611"/>
  <c r="I627"/>
  <c r="G628"/>
  <c r="D59" i="45" s="1"/>
  <c r="K882" i="43"/>
  <c r="J882" s="1"/>
  <c r="I882" s="1"/>
  <c r="G882" s="1"/>
  <c r="K881" s="1"/>
  <c r="J881" s="1"/>
  <c r="I881" s="1"/>
  <c r="G881" s="1"/>
  <c r="K880" s="1"/>
  <c r="J880" s="1"/>
  <c r="I880" s="1"/>
  <c r="G880" s="1"/>
  <c r="K879" s="1"/>
  <c r="J879" s="1"/>
  <c r="I879" s="1"/>
  <c r="G879" s="1"/>
  <c r="K878" s="1"/>
  <c r="J878" s="1"/>
  <c r="I878" s="1"/>
  <c r="G878" s="1"/>
  <c r="G883"/>
  <c r="G47" i="46"/>
  <c r="E47" s="1"/>
  <c r="K978" i="43"/>
  <c r="G978" s="1"/>
  <c r="K977" s="1"/>
  <c r="I977" s="1"/>
  <c r="G983"/>
  <c r="J729"/>
  <c r="I729" s="1"/>
  <c r="H729" s="1"/>
  <c r="H728" s="1"/>
  <c r="G781"/>
  <c r="J780"/>
  <c r="I779" s="1"/>
  <c r="H657"/>
  <c r="I656"/>
  <c r="I655" s="1"/>
  <c r="I862"/>
  <c r="I860"/>
  <c r="I859" s="1"/>
  <c r="I855" s="1"/>
  <c r="D250" i="45"/>
  <c r="D249" s="1"/>
  <c r="H866" i="43"/>
  <c r="H863" s="1"/>
  <c r="F49" i="46"/>
  <c r="H779" i="43"/>
  <c r="K581" l="1"/>
  <c r="G581" s="1"/>
  <c r="K580" s="1"/>
  <c r="H576"/>
  <c r="H575" s="1"/>
  <c r="D126" i="45"/>
  <c r="D125" s="1"/>
  <c r="D124" s="1"/>
  <c r="G722" i="43"/>
  <c r="H721"/>
  <c r="J580"/>
  <c r="K577"/>
  <c r="D58" i="45"/>
  <c r="D57" s="1"/>
  <c r="I46" i="46"/>
  <c r="H46" s="1"/>
  <c r="G46" s="1"/>
  <c r="E46" s="1"/>
  <c r="I626" i="43"/>
  <c r="G627"/>
  <c r="G779"/>
  <c r="G780"/>
  <c r="G729"/>
  <c r="K728" s="1"/>
  <c r="I976"/>
  <c r="G977"/>
  <c r="K976" s="1"/>
  <c r="K957" s="1"/>
  <c r="I53" i="46" s="1"/>
  <c r="H656" i="43"/>
  <c r="G656" s="1"/>
  <c r="K655" s="1"/>
  <c r="J655" s="1"/>
  <c r="G657"/>
  <c r="D196" i="45" s="1"/>
  <c r="H777" i="43"/>
  <c r="H862"/>
  <c r="G866"/>
  <c r="D248" i="45"/>
  <c r="D247" s="1"/>
  <c r="J728" i="43"/>
  <c r="I728" s="1"/>
  <c r="J572"/>
  <c r="I572" s="1"/>
  <c r="H572" s="1"/>
  <c r="K571"/>
  <c r="J571"/>
  <c r="I571"/>
  <c r="H571" s="1"/>
  <c r="K569"/>
  <c r="J569"/>
  <c r="I569"/>
  <c r="H569" s="1"/>
  <c r="J563"/>
  <c r="J562" s="1"/>
  <c r="I563"/>
  <c r="H563" s="1"/>
  <c r="H562" s="1"/>
  <c r="H561" s="1"/>
  <c r="H560" s="1"/>
  <c r="K559"/>
  <c r="K558" s="1"/>
  <c r="J559"/>
  <c r="J558" s="1"/>
  <c r="I559"/>
  <c r="H559" s="1"/>
  <c r="J557"/>
  <c r="J556" s="1"/>
  <c r="I557"/>
  <c r="H557" s="1"/>
  <c r="H556" s="1"/>
  <c r="K555"/>
  <c r="K554" s="1"/>
  <c r="J555"/>
  <c r="I555"/>
  <c r="H555" s="1"/>
  <c r="H554" s="1"/>
  <c r="K550"/>
  <c r="K549" s="1"/>
  <c r="J550"/>
  <c r="I550"/>
  <c r="H550" s="1"/>
  <c r="H549" s="1"/>
  <c r="K547"/>
  <c r="K546" s="1"/>
  <c r="J547"/>
  <c r="I547"/>
  <c r="H547"/>
  <c r="K545"/>
  <c r="K544" s="1"/>
  <c r="J545"/>
  <c r="J544" s="1"/>
  <c r="I545"/>
  <c r="H545" s="1"/>
  <c r="K543"/>
  <c r="K542" s="1"/>
  <c r="J543"/>
  <c r="J542" s="1"/>
  <c r="I543"/>
  <c r="H543" s="1"/>
  <c r="K538"/>
  <c r="J538"/>
  <c r="I538"/>
  <c r="I537" s="1"/>
  <c r="H538"/>
  <c r="K535"/>
  <c r="J535"/>
  <c r="I535"/>
  <c r="H535"/>
  <c r="K532"/>
  <c r="J532"/>
  <c r="I532"/>
  <c r="I531" s="1"/>
  <c r="H532"/>
  <c r="J530"/>
  <c r="J529" s="1"/>
  <c r="I530"/>
  <c r="I529" s="1"/>
  <c r="H530"/>
  <c r="K525"/>
  <c r="J525"/>
  <c r="I525"/>
  <c r="H525"/>
  <c r="H524" s="1"/>
  <c r="K522"/>
  <c r="K521" s="1"/>
  <c r="J522"/>
  <c r="I522"/>
  <c r="H522" s="1"/>
  <c r="H521" s="1"/>
  <c r="K516"/>
  <c r="J516"/>
  <c r="I516"/>
  <c r="H516" s="1"/>
  <c r="J511"/>
  <c r="I511" s="1"/>
  <c r="H511"/>
  <c r="H510" s="1"/>
  <c r="H509" s="1"/>
  <c r="J508"/>
  <c r="I508"/>
  <c r="H508" s="1"/>
  <c r="H507" s="1"/>
  <c r="K500"/>
  <c r="K499" s="1"/>
  <c r="J500"/>
  <c r="I500" s="1"/>
  <c r="H500"/>
  <c r="J498"/>
  <c r="I498"/>
  <c r="H498" s="1"/>
  <c r="H497" s="1"/>
  <c r="J492"/>
  <c r="I492"/>
  <c r="H492"/>
  <c r="H491" s="1"/>
  <c r="H490" s="1"/>
  <c r="K489"/>
  <c r="K488" s="1"/>
  <c r="J489"/>
  <c r="I489"/>
  <c r="H489" s="1"/>
  <c r="K486"/>
  <c r="J486"/>
  <c r="I486"/>
  <c r="H486" s="1"/>
  <c r="K483"/>
  <c r="K482" s="1"/>
  <c r="J483"/>
  <c r="I483" s="1"/>
  <c r="H483"/>
  <c r="H482" s="1"/>
  <c r="H481" s="1"/>
  <c r="K480"/>
  <c r="J480"/>
  <c r="I480"/>
  <c r="I479" s="1"/>
  <c r="H480"/>
  <c r="J478"/>
  <c r="J477" s="1"/>
  <c r="I478"/>
  <c r="I477" s="1"/>
  <c r="H478"/>
  <c r="K474"/>
  <c r="J474"/>
  <c r="J473" s="1"/>
  <c r="J472" s="1"/>
  <c r="I474"/>
  <c r="I473" s="1"/>
  <c r="H474"/>
  <c r="K469"/>
  <c r="J469"/>
  <c r="I469"/>
  <c r="I468" s="1"/>
  <c r="H469"/>
  <c r="K466"/>
  <c r="J466"/>
  <c r="J465" s="1"/>
  <c r="I466"/>
  <c r="H466"/>
  <c r="K463"/>
  <c r="J463"/>
  <c r="I463"/>
  <c r="H463"/>
  <c r="K460"/>
  <c r="J460"/>
  <c r="I460"/>
  <c r="H460"/>
  <c r="H459" s="1"/>
  <c r="H458" s="1"/>
  <c r="J457"/>
  <c r="J456" s="1"/>
  <c r="I457"/>
  <c r="H457" s="1"/>
  <c r="K452"/>
  <c r="J452"/>
  <c r="J451" s="1"/>
  <c r="I452"/>
  <c r="H452"/>
  <c r="K450"/>
  <c r="K449" s="1"/>
  <c r="J450"/>
  <c r="I450"/>
  <c r="H450"/>
  <c r="H449" s="1"/>
  <c r="K447"/>
  <c r="K446" s="1"/>
  <c r="J447"/>
  <c r="J446" s="1"/>
  <c r="I447"/>
  <c r="I446" s="1"/>
  <c r="H447"/>
  <c r="K445"/>
  <c r="K444" s="1"/>
  <c r="J445"/>
  <c r="I445"/>
  <c r="H445"/>
  <c r="K442"/>
  <c r="J442"/>
  <c r="I442"/>
  <c r="H442"/>
  <c r="H441" s="1"/>
  <c r="K440"/>
  <c r="K439" s="1"/>
  <c r="J440"/>
  <c r="I440" s="1"/>
  <c r="H440"/>
  <c r="K435"/>
  <c r="K434" s="1"/>
  <c r="J435"/>
  <c r="I435"/>
  <c r="H435"/>
  <c r="J430"/>
  <c r="I430"/>
  <c r="H430" s="1"/>
  <c r="J427"/>
  <c r="I427"/>
  <c r="H427"/>
  <c r="H426" s="1"/>
  <c r="K418"/>
  <c r="I418"/>
  <c r="H418"/>
  <c r="K415"/>
  <c r="K414" s="1"/>
  <c r="J415"/>
  <c r="I415"/>
  <c r="H415"/>
  <c r="H414" s="1"/>
  <c r="K412"/>
  <c r="J412"/>
  <c r="I412"/>
  <c r="H412"/>
  <c r="K410"/>
  <c r="K409" s="1"/>
  <c r="J410"/>
  <c r="I410"/>
  <c r="H410"/>
  <c r="K400"/>
  <c r="K399" s="1"/>
  <c r="J400"/>
  <c r="I400"/>
  <c r="I399" s="1"/>
  <c r="H400"/>
  <c r="H399" s="1"/>
  <c r="H398" s="1"/>
  <c r="H397" s="1"/>
  <c r="K396"/>
  <c r="J396"/>
  <c r="J395" s="1"/>
  <c r="I396"/>
  <c r="I395" s="1"/>
  <c r="H396"/>
  <c r="H395" s="1"/>
  <c r="H394" s="1"/>
  <c r="H393" s="1"/>
  <c r="J386"/>
  <c r="J385" s="1"/>
  <c r="H386"/>
  <c r="H385" s="1"/>
  <c r="K383"/>
  <c r="K382" s="1"/>
  <c r="I383"/>
  <c r="I382" s="1"/>
  <c r="K377"/>
  <c r="J377"/>
  <c r="I377"/>
  <c r="H377"/>
  <c r="H376"/>
  <c r="K375"/>
  <c r="J375"/>
  <c r="I375"/>
  <c r="H375" s="1"/>
  <c r="H374" s="1"/>
  <c r="J368"/>
  <c r="J367" s="1"/>
  <c r="H368"/>
  <c r="H367" s="1"/>
  <c r="J365"/>
  <c r="H365"/>
  <c r="H364" s="1"/>
  <c r="J362"/>
  <c r="H362"/>
  <c r="H361" s="1"/>
  <c r="H360" s="1"/>
  <c r="K359"/>
  <c r="J359" s="1"/>
  <c r="I359"/>
  <c r="H359" s="1"/>
  <c r="H358" s="1"/>
  <c r="K355"/>
  <c r="K354" s="1"/>
  <c r="J355"/>
  <c r="J354" s="1"/>
  <c r="I355"/>
  <c r="I354" s="1"/>
  <c r="H355"/>
  <c r="K353"/>
  <c r="K352" s="1"/>
  <c r="J353"/>
  <c r="J352" s="1"/>
  <c r="I353"/>
  <c r="I352" s="1"/>
  <c r="H353"/>
  <c r="H352" s="1"/>
  <c r="K350"/>
  <c r="I350"/>
  <c r="H350" s="1"/>
  <c r="H349" s="1"/>
  <c r="K347"/>
  <c r="J347"/>
  <c r="J346" s="1"/>
  <c r="I347"/>
  <c r="I346" s="1"/>
  <c r="I345" s="1"/>
  <c r="K344"/>
  <c r="J344"/>
  <c r="J343" s="1"/>
  <c r="I344"/>
  <c r="K341"/>
  <c r="K340" s="1"/>
  <c r="J341"/>
  <c r="J340" s="1"/>
  <c r="I341"/>
  <c r="I340" s="1"/>
  <c r="H341"/>
  <c r="K336"/>
  <c r="J336"/>
  <c r="I336"/>
  <c r="H336"/>
  <c r="H335" s="1"/>
  <c r="H334" s="1"/>
  <c r="H333" s="1"/>
  <c r="K332"/>
  <c r="J332"/>
  <c r="I332" s="1"/>
  <c r="H332" s="1"/>
  <c r="H331" s="1"/>
  <c r="H330" s="1"/>
  <c r="H329" s="1"/>
  <c r="H328"/>
  <c r="G328" s="1"/>
  <c r="K327"/>
  <c r="J327"/>
  <c r="I327"/>
  <c r="H326"/>
  <c r="G326" s="1"/>
  <c r="K325"/>
  <c r="J325"/>
  <c r="I325"/>
  <c r="J323"/>
  <c r="K322"/>
  <c r="K576" l="1"/>
  <c r="K575" s="1"/>
  <c r="G721"/>
  <c r="H705"/>
  <c r="I580"/>
  <c r="J577"/>
  <c r="G626"/>
  <c r="I610"/>
  <c r="G610" s="1"/>
  <c r="K609" s="1"/>
  <c r="J609" s="1"/>
  <c r="I609" s="1"/>
  <c r="G609" s="1"/>
  <c r="H411"/>
  <c r="D242" i="45"/>
  <c r="D241" s="1"/>
  <c r="D240" s="1"/>
  <c r="D238" s="1"/>
  <c r="D237" s="1"/>
  <c r="D236" s="1"/>
  <c r="D235" s="1"/>
  <c r="D234" s="1"/>
  <c r="D233" s="1"/>
  <c r="D232" s="1"/>
  <c r="D231" s="1"/>
  <c r="D230" s="1"/>
  <c r="D229" s="1"/>
  <c r="D228" s="1"/>
  <c r="D227" s="1"/>
  <c r="D226" s="1"/>
  <c r="D225" s="1"/>
  <c r="D224" s="1"/>
  <c r="D246"/>
  <c r="H860" i="43"/>
  <c r="G728"/>
  <c r="I358"/>
  <c r="G440"/>
  <c r="I456"/>
  <c r="G377"/>
  <c r="G400"/>
  <c r="G445"/>
  <c r="G500"/>
  <c r="G489"/>
  <c r="H499"/>
  <c r="I544"/>
  <c r="G480"/>
  <c r="K479" s="1"/>
  <c r="J479" s="1"/>
  <c r="J476" s="1"/>
  <c r="J534"/>
  <c r="J358"/>
  <c r="K358"/>
  <c r="G355"/>
  <c r="G359"/>
  <c r="J414"/>
  <c r="I465"/>
  <c r="H465" s="1"/>
  <c r="H464" s="1"/>
  <c r="J488"/>
  <c r="I488" s="1"/>
  <c r="H531"/>
  <c r="I549"/>
  <c r="G555"/>
  <c r="H456"/>
  <c r="H455" s="1"/>
  <c r="I542"/>
  <c r="J399"/>
  <c r="G399" s="1"/>
  <c r="K398" s="1"/>
  <c r="J398" s="1"/>
  <c r="I398" s="1"/>
  <c r="G398" s="1"/>
  <c r="K397" s="1"/>
  <c r="J397" s="1"/>
  <c r="I397" s="1"/>
  <c r="G397" s="1"/>
  <c r="H327"/>
  <c r="G327" s="1"/>
  <c r="G341"/>
  <c r="H468"/>
  <c r="G516"/>
  <c r="K515" s="1"/>
  <c r="J515" s="1"/>
  <c r="I515" s="1"/>
  <c r="J537"/>
  <c r="J536" s="1"/>
  <c r="I536" s="1"/>
  <c r="G543"/>
  <c r="G550"/>
  <c r="G571"/>
  <c r="H570"/>
  <c r="J439"/>
  <c r="I439" s="1"/>
  <c r="G460"/>
  <c r="K459" s="1"/>
  <c r="J459" s="1"/>
  <c r="I459" s="1"/>
  <c r="G459" s="1"/>
  <c r="K458" s="1"/>
  <c r="J458" s="1"/>
  <c r="I458" s="1"/>
  <c r="G458" s="1"/>
  <c r="K457" s="1"/>
  <c r="G457" s="1"/>
  <c r="K343"/>
  <c r="G412"/>
  <c r="I414"/>
  <c r="H444"/>
  <c r="G450"/>
  <c r="G522"/>
  <c r="G532"/>
  <c r="D336" i="45" s="1"/>
  <c r="D335" s="1"/>
  <c r="I534" i="43"/>
  <c r="H534" s="1"/>
  <c r="G547"/>
  <c r="G569"/>
  <c r="K568" s="1"/>
  <c r="J568" s="1"/>
  <c r="I568" s="1"/>
  <c r="J482"/>
  <c r="I482" s="1"/>
  <c r="G482" s="1"/>
  <c r="K481" s="1"/>
  <c r="J499"/>
  <c r="I499" s="1"/>
  <c r="H537"/>
  <c r="H536" s="1"/>
  <c r="G545"/>
  <c r="G559"/>
  <c r="I562"/>
  <c r="K351"/>
  <c r="I839"/>
  <c r="I351"/>
  <c r="J324"/>
  <c r="J351"/>
  <c r="H496"/>
  <c r="K324"/>
  <c r="H655"/>
  <c r="H654" s="1"/>
  <c r="H325"/>
  <c r="G325" s="1"/>
  <c r="I324"/>
  <c r="G375"/>
  <c r="K374" s="1"/>
  <c r="J374" s="1"/>
  <c r="I374" s="1"/>
  <c r="G374" s="1"/>
  <c r="K373" s="1"/>
  <c r="G396"/>
  <c r="K395" s="1"/>
  <c r="G395" s="1"/>
  <c r="K394" s="1"/>
  <c r="J394" s="1"/>
  <c r="I394" s="1"/>
  <c r="I393" s="1"/>
  <c r="G410"/>
  <c r="G435"/>
  <c r="H439"/>
  <c r="J444"/>
  <c r="I444" s="1"/>
  <c r="J449"/>
  <c r="I449" s="1"/>
  <c r="G449" s="1"/>
  <c r="G469"/>
  <c r="H485"/>
  <c r="H484" s="1"/>
  <c r="G535"/>
  <c r="H542"/>
  <c r="H544"/>
  <c r="H546"/>
  <c r="I556"/>
  <c r="I558"/>
  <c r="G332"/>
  <c r="D432" i="45" s="1"/>
  <c r="D431" s="1"/>
  <c r="D430" s="1"/>
  <c r="D429" s="1"/>
  <c r="D428" s="1"/>
  <c r="G336" i="43"/>
  <c r="H340"/>
  <c r="G340" s="1"/>
  <c r="K339" s="1"/>
  <c r="J339" s="1"/>
  <c r="I339" s="1"/>
  <c r="I349"/>
  <c r="G353"/>
  <c r="H354"/>
  <c r="G354" s="1"/>
  <c r="K411"/>
  <c r="J411" s="1"/>
  <c r="G415"/>
  <c r="D290" i="45" s="1"/>
  <c r="I451" i="43"/>
  <c r="H462"/>
  <c r="H461" s="1"/>
  <c r="G483"/>
  <c r="I485"/>
  <c r="I484" s="1"/>
  <c r="H488"/>
  <c r="H515"/>
  <c r="H514" s="1"/>
  <c r="G525"/>
  <c r="K524" s="1"/>
  <c r="J524" s="1"/>
  <c r="I524" s="1"/>
  <c r="G524" s="1"/>
  <c r="K523" s="1"/>
  <c r="J523" s="1"/>
  <c r="I523" s="1"/>
  <c r="H523" s="1"/>
  <c r="G523" s="1"/>
  <c r="H529"/>
  <c r="J570"/>
  <c r="I570" s="1"/>
  <c r="G976"/>
  <c r="I957"/>
  <c r="H568"/>
  <c r="G376"/>
  <c r="J409"/>
  <c r="I409" s="1"/>
  <c r="J434"/>
  <c r="I434" s="1"/>
  <c r="G447"/>
  <c r="G466"/>
  <c r="G474"/>
  <c r="K473" s="1"/>
  <c r="H477"/>
  <c r="I476"/>
  <c r="J546"/>
  <c r="I546" s="1"/>
  <c r="K541"/>
  <c r="G323"/>
  <c r="H344"/>
  <c r="I368"/>
  <c r="H383"/>
  <c r="I386"/>
  <c r="J418"/>
  <c r="D732" i="45"/>
  <c r="D731" s="1"/>
  <c r="J955" i="43"/>
  <c r="J954" s="1"/>
  <c r="G777"/>
  <c r="K776" s="1"/>
  <c r="J776" s="1"/>
  <c r="I776" s="1"/>
  <c r="H776"/>
  <c r="D195" i="45"/>
  <c r="D194" s="1"/>
  <c r="D193" s="1"/>
  <c r="H409" i="43"/>
  <c r="I411"/>
  <c r="H413"/>
  <c r="H429"/>
  <c r="H428" s="1"/>
  <c r="H434"/>
  <c r="H433" s="1"/>
  <c r="H432" s="1"/>
  <c r="H431" s="1"/>
  <c r="H347"/>
  <c r="J350"/>
  <c r="I362"/>
  <c r="I365"/>
  <c r="J383"/>
  <c r="G863"/>
  <c r="I343"/>
  <c r="G442"/>
  <c r="K441" s="1"/>
  <c r="J441" s="1"/>
  <c r="I441" s="1"/>
  <c r="G441" s="1"/>
  <c r="H446"/>
  <c r="H451"/>
  <c r="H448" s="1"/>
  <c r="G452"/>
  <c r="K451" s="1"/>
  <c r="G463"/>
  <c r="K462" s="1"/>
  <c r="H473"/>
  <c r="H479"/>
  <c r="G486"/>
  <c r="K485" s="1"/>
  <c r="J485" s="1"/>
  <c r="J521"/>
  <c r="I521" s="1"/>
  <c r="G521" s="1"/>
  <c r="K520" s="1"/>
  <c r="K534"/>
  <c r="G538"/>
  <c r="K537" s="1"/>
  <c r="K536" s="1"/>
  <c r="J549"/>
  <c r="J554"/>
  <c r="I554" s="1"/>
  <c r="H558"/>
  <c r="H348"/>
  <c r="G352"/>
  <c r="H363"/>
  <c r="H384"/>
  <c r="H425"/>
  <c r="H520"/>
  <c r="H548"/>
  <c r="H506"/>
  <c r="I381"/>
  <c r="J455"/>
  <c r="I472"/>
  <c r="J471"/>
  <c r="K331"/>
  <c r="J331" s="1"/>
  <c r="I331" s="1"/>
  <c r="G331" s="1"/>
  <c r="K330" s="1"/>
  <c r="J330" s="1"/>
  <c r="I330" s="1"/>
  <c r="G330" s="1"/>
  <c r="K329" s="1"/>
  <c r="J329" s="1"/>
  <c r="I329" s="1"/>
  <c r="G329" s="1"/>
  <c r="K465"/>
  <c r="K531"/>
  <c r="J531" s="1"/>
  <c r="K468"/>
  <c r="J468" s="1"/>
  <c r="J322"/>
  <c r="I322"/>
  <c r="H322"/>
  <c r="J321"/>
  <c r="K320"/>
  <c r="K319" s="1"/>
  <c r="I320"/>
  <c r="H320"/>
  <c r="K318"/>
  <c r="J318"/>
  <c r="J317" s="1"/>
  <c r="I318"/>
  <c r="I317" s="1"/>
  <c r="H318"/>
  <c r="K312"/>
  <c r="J312"/>
  <c r="I312"/>
  <c r="H312"/>
  <c r="K309"/>
  <c r="J309"/>
  <c r="I309"/>
  <c r="H309" s="1"/>
  <c r="H308" s="1"/>
  <c r="G302"/>
  <c r="K301"/>
  <c r="K300" s="1"/>
  <c r="J301"/>
  <c r="J300" s="1"/>
  <c r="I301"/>
  <c r="H301" s="1"/>
  <c r="K296"/>
  <c r="J296"/>
  <c r="I296"/>
  <c r="H296"/>
  <c r="H295" s="1"/>
  <c r="H294" s="1"/>
  <c r="H293"/>
  <c r="H292" s="1"/>
  <c r="K290"/>
  <c r="J290"/>
  <c r="J289" s="1"/>
  <c r="I290"/>
  <c r="H290"/>
  <c r="G287"/>
  <c r="K286"/>
  <c r="I286"/>
  <c r="H285"/>
  <c r="H284" s="1"/>
  <c r="K283"/>
  <c r="K282" s="1"/>
  <c r="I283"/>
  <c r="H283"/>
  <c r="K281"/>
  <c r="J281"/>
  <c r="I281"/>
  <c r="I280" s="1"/>
  <c r="H281"/>
  <c r="H280" s="1"/>
  <c r="K277"/>
  <c r="K276" s="1"/>
  <c r="J277"/>
  <c r="I277"/>
  <c r="I276" s="1"/>
  <c r="H277"/>
  <c r="H274"/>
  <c r="J271"/>
  <c r="I271"/>
  <c r="I270" s="1"/>
  <c r="H271"/>
  <c r="G268"/>
  <c r="K267"/>
  <c r="K266" s="1"/>
  <c r="J267"/>
  <c r="I267"/>
  <c r="H267" s="1"/>
  <c r="K264"/>
  <c r="J264"/>
  <c r="I264"/>
  <c r="I263" s="1"/>
  <c r="H264"/>
  <c r="H263" s="1"/>
  <c r="K256"/>
  <c r="I29" i="46" s="1"/>
  <c r="J256" i="43"/>
  <c r="H29" i="46" s="1"/>
  <c r="I256" i="43"/>
  <c r="G29" i="46" s="1"/>
  <c r="H256" i="43"/>
  <c r="F29" i="46" s="1"/>
  <c r="K254" i="43"/>
  <c r="J254"/>
  <c r="I254"/>
  <c r="H254"/>
  <c r="D345" i="45" l="1"/>
  <c r="D344" s="1"/>
  <c r="D343" s="1"/>
  <c r="K335" i="43"/>
  <c r="J335" s="1"/>
  <c r="I335" s="1"/>
  <c r="G335" s="1"/>
  <c r="K334" s="1"/>
  <c r="J334" s="1"/>
  <c r="I334" s="1"/>
  <c r="G334" s="1"/>
  <c r="K333" s="1"/>
  <c r="J333" s="1"/>
  <c r="I333" s="1"/>
  <c r="G333" s="1"/>
  <c r="D436" i="45"/>
  <c r="J576" i="43"/>
  <c r="J575" s="1"/>
  <c r="J574" s="1"/>
  <c r="H704"/>
  <c r="G705"/>
  <c r="K704" s="1"/>
  <c r="J520"/>
  <c r="J518"/>
  <c r="J517" s="1"/>
  <c r="H495"/>
  <c r="G580"/>
  <c r="I577"/>
  <c r="I576" s="1"/>
  <c r="H837"/>
  <c r="K839"/>
  <c r="J837" s="1"/>
  <c r="J836" s="1"/>
  <c r="J835" s="1"/>
  <c r="H859"/>
  <c r="H855" s="1"/>
  <c r="K289"/>
  <c r="H343"/>
  <c r="G343" s="1"/>
  <c r="K342" s="1"/>
  <c r="J342" s="1"/>
  <c r="I342" s="1"/>
  <c r="H342" s="1"/>
  <c r="G342" s="1"/>
  <c r="D423" i="45"/>
  <c r="D422" s="1"/>
  <c r="G499" i="43"/>
  <c r="K498" s="1"/>
  <c r="G498" s="1"/>
  <c r="K497" s="1"/>
  <c r="J497" s="1"/>
  <c r="I497" s="1"/>
  <c r="G497" s="1"/>
  <c r="K496" s="1"/>
  <c r="G568"/>
  <c r="G531"/>
  <c r="K530" s="1"/>
  <c r="K529" s="1"/>
  <c r="G529" s="1"/>
  <c r="J481"/>
  <c r="G468"/>
  <c r="K467" s="1"/>
  <c r="J467" s="1"/>
  <c r="I467" s="1"/>
  <c r="H467" s="1"/>
  <c r="G467" s="1"/>
  <c r="G534"/>
  <c r="K533" s="1"/>
  <c r="J533" s="1"/>
  <c r="I533" s="1"/>
  <c r="H533" s="1"/>
  <c r="G533" s="1"/>
  <c r="G479"/>
  <c r="K478" s="1"/>
  <c r="G478" s="1"/>
  <c r="K477" s="1"/>
  <c r="G477" s="1"/>
  <c r="K476" s="1"/>
  <c r="G358"/>
  <c r="K357" s="1"/>
  <c r="J357" s="1"/>
  <c r="I357" s="1"/>
  <c r="H357" s="1"/>
  <c r="G357" s="1"/>
  <c r="D348" i="45"/>
  <c r="I541" i="43"/>
  <c r="H528"/>
  <c r="G542"/>
  <c r="G444"/>
  <c r="K443" s="1"/>
  <c r="J443" s="1"/>
  <c r="I443" s="1"/>
  <c r="G414"/>
  <c r="K413" s="1"/>
  <c r="J413" s="1"/>
  <c r="H351"/>
  <c r="G351" s="1"/>
  <c r="G544"/>
  <c r="G549"/>
  <c r="K548" s="1"/>
  <c r="J548" s="1"/>
  <c r="I548" s="1"/>
  <c r="G548" s="1"/>
  <c r="I455"/>
  <c r="G301"/>
  <c r="G312"/>
  <c r="K311" s="1"/>
  <c r="K310" s="1"/>
  <c r="G655"/>
  <c r="G465"/>
  <c r="K464" s="1"/>
  <c r="G409"/>
  <c r="H270"/>
  <c r="K299"/>
  <c r="J320"/>
  <c r="J319" s="1"/>
  <c r="J448"/>
  <c r="G558"/>
  <c r="K557" s="1"/>
  <c r="G557" s="1"/>
  <c r="G488"/>
  <c r="K487" s="1"/>
  <c r="J487" s="1"/>
  <c r="I487" s="1"/>
  <c r="G254"/>
  <c r="K253" s="1"/>
  <c r="J253" s="1"/>
  <c r="I253" s="1"/>
  <c r="H253" s="1"/>
  <c r="G253" s="1"/>
  <c r="K252" s="1"/>
  <c r="J252" s="1"/>
  <c r="I252" s="1"/>
  <c r="G321"/>
  <c r="D342" i="45"/>
  <c r="I408" i="43"/>
  <c r="J408"/>
  <c r="I567"/>
  <c r="H567" s="1"/>
  <c r="H566" s="1"/>
  <c r="H565" s="1"/>
  <c r="I553"/>
  <c r="G473"/>
  <c r="K472" s="1"/>
  <c r="G277"/>
  <c r="G267"/>
  <c r="G286"/>
  <c r="K285" s="1"/>
  <c r="J285" s="1"/>
  <c r="I285" s="1"/>
  <c r="G285" s="1"/>
  <c r="K284" s="1"/>
  <c r="J284" s="1"/>
  <c r="I284" s="1"/>
  <c r="G284" s="1"/>
  <c r="I289"/>
  <c r="J299"/>
  <c r="H472"/>
  <c r="J349"/>
  <c r="H324"/>
  <c r="G324" s="1"/>
  <c r="I300"/>
  <c r="I299"/>
  <c r="K408"/>
  <c r="G439"/>
  <c r="K438" s="1"/>
  <c r="J438" s="1"/>
  <c r="I438" s="1"/>
  <c r="H438" s="1"/>
  <c r="G438" s="1"/>
  <c r="H541"/>
  <c r="H540" s="1"/>
  <c r="H339"/>
  <c r="G339" s="1"/>
  <c r="G862"/>
  <c r="G485"/>
  <c r="K484" s="1"/>
  <c r="G546"/>
  <c r="G451"/>
  <c r="G515"/>
  <c r="K514" s="1"/>
  <c r="H476"/>
  <c r="G434"/>
  <c r="K433" s="1"/>
  <c r="J433" s="1"/>
  <c r="I433" s="1"/>
  <c r="G433" s="1"/>
  <c r="K432" s="1"/>
  <c r="J432" s="1"/>
  <c r="I432" s="1"/>
  <c r="G432" s="1"/>
  <c r="K431" s="1"/>
  <c r="J431" s="1"/>
  <c r="I431" s="1"/>
  <c r="G431" s="1"/>
  <c r="K430" s="1"/>
  <c r="K429" s="1"/>
  <c r="J429" s="1"/>
  <c r="I429" s="1"/>
  <c r="G429" s="1"/>
  <c r="K428" s="1"/>
  <c r="J428" s="1"/>
  <c r="I428" s="1"/>
  <c r="G428" s="1"/>
  <c r="K427" s="1"/>
  <c r="G427" s="1"/>
  <c r="D302" i="45" s="1"/>
  <c r="D301" s="1"/>
  <c r="D300" s="1"/>
  <c r="H494" i="43"/>
  <c r="I448"/>
  <c r="K448"/>
  <c r="J567"/>
  <c r="J541"/>
  <c r="G536"/>
  <c r="H487"/>
  <c r="H408"/>
  <c r="J311"/>
  <c r="I311" s="1"/>
  <c r="H266"/>
  <c r="H265" s="1"/>
  <c r="H276"/>
  <c r="H275" s="1"/>
  <c r="J276"/>
  <c r="G290"/>
  <c r="G296"/>
  <c r="K295" s="1"/>
  <c r="J295" s="1"/>
  <c r="I295" s="1"/>
  <c r="G295" s="1"/>
  <c r="K294" s="1"/>
  <c r="J294" s="1"/>
  <c r="I294" s="1"/>
  <c r="G294" s="1"/>
  <c r="K293" s="1"/>
  <c r="G537"/>
  <c r="H553"/>
  <c r="H552" s="1"/>
  <c r="G957"/>
  <c r="K955" s="1"/>
  <c r="G53" i="46"/>
  <c r="E53" s="1"/>
  <c r="H299" i="43"/>
  <c r="H300"/>
  <c r="H298" s="1"/>
  <c r="H297" s="1"/>
  <c r="K263"/>
  <c r="J263" s="1"/>
  <c r="G263" s="1"/>
  <c r="K260" s="1"/>
  <c r="G264"/>
  <c r="G281"/>
  <c r="K280" s="1"/>
  <c r="J280" s="1"/>
  <c r="G280" s="1"/>
  <c r="K279" s="1"/>
  <c r="H282"/>
  <c r="H279" s="1"/>
  <c r="G309"/>
  <c r="K308" s="1"/>
  <c r="G318"/>
  <c r="K317" s="1"/>
  <c r="G411"/>
  <c r="J484"/>
  <c r="J462"/>
  <c r="I462" s="1"/>
  <c r="G462" s="1"/>
  <c r="K461"/>
  <c r="J382"/>
  <c r="I364"/>
  <c r="I361"/>
  <c r="I360" s="1"/>
  <c r="H346"/>
  <c r="G347"/>
  <c r="K346" s="1"/>
  <c r="J373"/>
  <c r="K372"/>
  <c r="H775"/>
  <c r="H757" s="1"/>
  <c r="G776"/>
  <c r="K775" s="1"/>
  <c r="G418"/>
  <c r="K417" s="1"/>
  <c r="J417"/>
  <c r="I417" s="1"/>
  <c r="H417" s="1"/>
  <c r="I385"/>
  <c r="G383"/>
  <c r="D661" i="45" s="1"/>
  <c r="D660" s="1"/>
  <c r="D659" s="1"/>
  <c r="H382" i="43"/>
  <c r="I367"/>
  <c r="G344"/>
  <c r="J266"/>
  <c r="I266" s="1"/>
  <c r="I269"/>
  <c r="H273"/>
  <c r="H289"/>
  <c r="H317"/>
  <c r="D334" i="45"/>
  <c r="D333" s="1"/>
  <c r="J553" i="43"/>
  <c r="G394"/>
  <c r="K393" s="1"/>
  <c r="J393" s="1"/>
  <c r="G393" s="1"/>
  <c r="K386" s="1"/>
  <c r="G386" s="1"/>
  <c r="D664" i="45" s="1"/>
  <c r="D663" s="1"/>
  <c r="D662" s="1"/>
  <c r="J283" i="43"/>
  <c r="J282" s="1"/>
  <c r="I282" s="1"/>
  <c r="K456"/>
  <c r="G456" s="1"/>
  <c r="K455" s="1"/>
  <c r="G446"/>
  <c r="H443"/>
  <c r="G654"/>
  <c r="K653" s="1"/>
  <c r="J653" s="1"/>
  <c r="H653"/>
  <c r="G554"/>
  <c r="G350"/>
  <c r="K349" s="1"/>
  <c r="H291"/>
  <c r="E29" i="46"/>
  <c r="I319" i="43"/>
  <c r="H319" s="1"/>
  <c r="J464"/>
  <c r="I464" s="1"/>
  <c r="I481"/>
  <c r="D427" i="45"/>
  <c r="D426" s="1"/>
  <c r="I471" i="43"/>
  <c r="J470"/>
  <c r="G256"/>
  <c r="G322"/>
  <c r="J248"/>
  <c r="I248"/>
  <c r="K245"/>
  <c r="J245"/>
  <c r="J244" s="1"/>
  <c r="I245"/>
  <c r="I244" s="1"/>
  <c r="I243" s="1"/>
  <c r="K237"/>
  <c r="J237"/>
  <c r="I237"/>
  <c r="H237"/>
  <c r="H236" s="1"/>
  <c r="K224"/>
  <c r="J224" s="1"/>
  <c r="I224"/>
  <c r="H224"/>
  <c r="K221"/>
  <c r="J221" s="1"/>
  <c r="I221"/>
  <c r="H221" s="1"/>
  <c r="J219"/>
  <c r="K216"/>
  <c r="K215" s="1"/>
  <c r="J216"/>
  <c r="I216"/>
  <c r="H216"/>
  <c r="I214"/>
  <c r="H214"/>
  <c r="H213" s="1"/>
  <c r="K207"/>
  <c r="K206" s="1"/>
  <c r="J207"/>
  <c r="I207"/>
  <c r="H207" s="1"/>
  <c r="H206" s="1"/>
  <c r="K203"/>
  <c r="K202" s="1"/>
  <c r="J203"/>
  <c r="J202" s="1"/>
  <c r="I203"/>
  <c r="H203"/>
  <c r="K197"/>
  <c r="J197"/>
  <c r="I197"/>
  <c r="H197"/>
  <c r="K190"/>
  <c r="J190"/>
  <c r="I190"/>
  <c r="H190"/>
  <c r="K186"/>
  <c r="K185" s="1"/>
  <c r="J186"/>
  <c r="I186"/>
  <c r="H186"/>
  <c r="K181"/>
  <c r="K180" s="1"/>
  <c r="J181"/>
  <c r="I181"/>
  <c r="H181"/>
  <c r="H180" s="1"/>
  <c r="K178"/>
  <c r="K177" s="1"/>
  <c r="J178"/>
  <c r="I178"/>
  <c r="H178"/>
  <c r="H177" s="1"/>
  <c r="K172"/>
  <c r="K171" s="1"/>
  <c r="J172"/>
  <c r="I172"/>
  <c r="H172"/>
  <c r="K169"/>
  <c r="K168" s="1"/>
  <c r="J169"/>
  <c r="I169"/>
  <c r="H169"/>
  <c r="K163"/>
  <c r="J163"/>
  <c r="I163"/>
  <c r="H163" s="1"/>
  <c r="H162" s="1"/>
  <c r="H161" s="1"/>
  <c r="K160"/>
  <c r="K159" s="1"/>
  <c r="J160"/>
  <c r="I160"/>
  <c r="H160"/>
  <c r="H159" s="1"/>
  <c r="K158"/>
  <c r="K157" s="1"/>
  <c r="J158"/>
  <c r="I158"/>
  <c r="H158"/>
  <c r="H157" s="1"/>
  <c r="K156"/>
  <c r="K155" s="1"/>
  <c r="J156"/>
  <c r="I156"/>
  <c r="H156"/>
  <c r="H155" s="1"/>
  <c r="K150"/>
  <c r="K149" s="1"/>
  <c r="J150"/>
  <c r="I150"/>
  <c r="H150"/>
  <c r="K148"/>
  <c r="K147" s="1"/>
  <c r="J148"/>
  <c r="J147" s="1"/>
  <c r="I148"/>
  <c r="I147" s="1"/>
  <c r="H148"/>
  <c r="H147" s="1"/>
  <c r="K145"/>
  <c r="K144" s="1"/>
  <c r="J145"/>
  <c r="J144" s="1"/>
  <c r="I145"/>
  <c r="H145" s="1"/>
  <c r="H144" s="1"/>
  <c r="J135"/>
  <c r="I135"/>
  <c r="H135" s="1"/>
  <c r="H134" s="1"/>
  <c r="H133" s="1"/>
  <c r="H132" s="1"/>
  <c r="K122"/>
  <c r="K121" s="1"/>
  <c r="J122"/>
  <c r="J121" s="1"/>
  <c r="I122"/>
  <c r="H122" s="1"/>
  <c r="K112"/>
  <c r="K111" s="1"/>
  <c r="J112"/>
  <c r="J111" s="1"/>
  <c r="I112"/>
  <c r="I111" s="1"/>
  <c r="H112"/>
  <c r="H111" s="1"/>
  <c r="K110"/>
  <c r="K109" s="1"/>
  <c r="J110"/>
  <c r="J109" s="1"/>
  <c r="I110"/>
  <c r="I109" s="1"/>
  <c r="H110"/>
  <c r="H109" s="1"/>
  <c r="J107"/>
  <c r="J106" s="1"/>
  <c r="I107"/>
  <c r="H107" s="1"/>
  <c r="H106" s="1"/>
  <c r="K105"/>
  <c r="K104" s="1"/>
  <c r="J105"/>
  <c r="J104" s="1"/>
  <c r="I105"/>
  <c r="H105" s="1"/>
  <c r="H104" s="1"/>
  <c r="K99"/>
  <c r="K98" s="1"/>
  <c r="J99"/>
  <c r="J98" s="1"/>
  <c r="I99"/>
  <c r="I98" s="1"/>
  <c r="H99"/>
  <c r="H98" s="1"/>
  <c r="H97" s="1"/>
  <c r="H96" s="1"/>
  <c r="H95" s="1"/>
  <c r="H94" s="1"/>
  <c r="F18" i="46" s="1"/>
  <c r="K93" i="43"/>
  <c r="J93"/>
  <c r="I93"/>
  <c r="H93"/>
  <c r="K87"/>
  <c r="K86" s="1"/>
  <c r="J87"/>
  <c r="J86" s="1"/>
  <c r="I87"/>
  <c r="I86" s="1"/>
  <c r="H87"/>
  <c r="K84"/>
  <c r="K83" s="1"/>
  <c r="J84"/>
  <c r="J83" s="1"/>
  <c r="I84"/>
  <c r="I83" s="1"/>
  <c r="H84"/>
  <c r="K82"/>
  <c r="K81" s="1"/>
  <c r="J82"/>
  <c r="J81" s="1"/>
  <c r="I82"/>
  <c r="I81" s="1"/>
  <c r="H82"/>
  <c r="H81" s="1"/>
  <c r="K80"/>
  <c r="J80"/>
  <c r="H80" s="1"/>
  <c r="K75"/>
  <c r="J75"/>
  <c r="I75"/>
  <c r="H75" s="1"/>
  <c r="K71"/>
  <c r="K70" s="1"/>
  <c r="J71"/>
  <c r="J70" s="1"/>
  <c r="I71"/>
  <c r="I70" s="1"/>
  <c r="H71"/>
  <c r="K69"/>
  <c r="K68" s="1"/>
  <c r="J69"/>
  <c r="J68" s="1"/>
  <c r="I69"/>
  <c r="I68" s="1"/>
  <c r="H69"/>
  <c r="K67"/>
  <c r="J67"/>
  <c r="I67"/>
  <c r="H67"/>
  <c r="J61"/>
  <c r="J60" s="1"/>
  <c r="I61"/>
  <c r="H61" s="1"/>
  <c r="J55"/>
  <c r="J54" s="1"/>
  <c r="I55"/>
  <c r="H55" s="1"/>
  <c r="K52"/>
  <c r="K51" s="1"/>
  <c r="J52"/>
  <c r="J51" s="1"/>
  <c r="I52"/>
  <c r="I51" s="1"/>
  <c r="H52"/>
  <c r="H51" s="1"/>
  <c r="K50"/>
  <c r="K49" s="1"/>
  <c r="J50"/>
  <c r="J49" s="1"/>
  <c r="I50"/>
  <c r="I49" s="1"/>
  <c r="H50"/>
  <c r="K48"/>
  <c r="K47" s="1"/>
  <c r="J48"/>
  <c r="J47" s="1"/>
  <c r="I48"/>
  <c r="I47" s="1"/>
  <c r="H48"/>
  <c r="K42"/>
  <c r="K30" s="1"/>
  <c r="J42"/>
  <c r="J41" s="1"/>
  <c r="I42"/>
  <c r="I41" s="1"/>
  <c r="I40" s="1"/>
  <c r="H42"/>
  <c r="J39"/>
  <c r="I39" s="1"/>
  <c r="H39"/>
  <c r="K36"/>
  <c r="J36"/>
  <c r="I36"/>
  <c r="H36"/>
  <c r="K35"/>
  <c r="K34" s="1"/>
  <c r="J35"/>
  <c r="J34" s="1"/>
  <c r="I35"/>
  <c r="H35" s="1"/>
  <c r="H34" s="1"/>
  <c r="J33"/>
  <c r="J32" s="1"/>
  <c r="I33"/>
  <c r="H33" s="1"/>
  <c r="H32" s="1"/>
  <c r="J27"/>
  <c r="I27"/>
  <c r="H27" s="1"/>
  <c r="H26" s="1"/>
  <c r="H25" s="1"/>
  <c r="K24"/>
  <c r="K23" s="1"/>
  <c r="J24"/>
  <c r="J23" s="1"/>
  <c r="I24"/>
  <c r="I23" s="1"/>
  <c r="H24"/>
  <c r="H23" s="1"/>
  <c r="H22"/>
  <c r="H21" s="1"/>
  <c r="K19"/>
  <c r="J19"/>
  <c r="I19" s="1"/>
  <c r="H19" s="1"/>
  <c r="D653" i="45"/>
  <c r="D652" s="1"/>
  <c r="D655"/>
  <c r="D654" s="1"/>
  <c r="D674"/>
  <c r="D673" s="1"/>
  <c r="D672" s="1"/>
  <c r="D671" s="1"/>
  <c r="D678"/>
  <c r="D677" s="1"/>
  <c r="D676" s="1"/>
  <c r="D675" s="1"/>
  <c r="D684"/>
  <c r="D683" s="1"/>
  <c r="D703"/>
  <c r="D702" s="1"/>
  <c r="D701" s="1"/>
  <c r="D747"/>
  <c r="D746" s="1"/>
  <c r="D745" s="1"/>
  <c r="D754"/>
  <c r="D753" s="1"/>
  <c r="D752" s="1"/>
  <c r="D763"/>
  <c r="D762" s="1"/>
  <c r="D761" s="1"/>
  <c r="D769"/>
  <c r="D768" s="1"/>
  <c r="D767" s="1"/>
  <c r="D760"/>
  <c r="D759" s="1"/>
  <c r="D766"/>
  <c r="D765" s="1"/>
  <c r="D764" s="1"/>
  <c r="G704" i="43" l="1"/>
  <c r="J514"/>
  <c r="K513"/>
  <c r="I520"/>
  <c r="I518"/>
  <c r="I517" s="1"/>
  <c r="G955"/>
  <c r="K954"/>
  <c r="G954" s="1"/>
  <c r="K953" s="1"/>
  <c r="K952" s="1"/>
  <c r="K951" s="1"/>
  <c r="H252"/>
  <c r="G252" s="1"/>
  <c r="K251" s="1"/>
  <c r="J251" s="1"/>
  <c r="I251" s="1"/>
  <c r="G320"/>
  <c r="G577"/>
  <c r="H836"/>
  <c r="K305"/>
  <c r="J308"/>
  <c r="G464"/>
  <c r="G455"/>
  <c r="H839"/>
  <c r="J860"/>
  <c r="G861"/>
  <c r="D245" i="45" s="1"/>
  <c r="D682"/>
  <c r="D681" s="1"/>
  <c r="D680" s="1"/>
  <c r="I496" i="43"/>
  <c r="D347" i="45"/>
  <c r="D346" s="1"/>
  <c r="J496" i="43"/>
  <c r="I413"/>
  <c r="G413" s="1"/>
  <c r="D758" i="45"/>
  <c r="G530" i="43"/>
  <c r="D332" i="45" s="1"/>
  <c r="D421"/>
  <c r="D420" s="1"/>
  <c r="D419" s="1"/>
  <c r="G487" i="43"/>
  <c r="H454"/>
  <c r="J310"/>
  <c r="J247"/>
  <c r="J246" s="1"/>
  <c r="G472"/>
  <c r="K471" s="1"/>
  <c r="D341" i="45"/>
  <c r="D340" s="1"/>
  <c r="D339" s="1"/>
  <c r="D338" s="1"/>
  <c r="D337" s="1"/>
  <c r="K437" i="43"/>
  <c r="K556"/>
  <c r="K553" s="1"/>
  <c r="G553" s="1"/>
  <c r="K552" s="1"/>
  <c r="H269"/>
  <c r="I108"/>
  <c r="G299"/>
  <c r="K298" s="1"/>
  <c r="J298" s="1"/>
  <c r="K41"/>
  <c r="J168"/>
  <c r="G408"/>
  <c r="G75"/>
  <c r="K74" s="1"/>
  <c r="J74" s="1"/>
  <c r="I74" s="1"/>
  <c r="I121"/>
  <c r="G218"/>
  <c r="K217" s="1"/>
  <c r="J217" s="1"/>
  <c r="I217" s="1"/>
  <c r="G221"/>
  <c r="K220" s="1"/>
  <c r="I220" s="1"/>
  <c r="I219" s="1"/>
  <c r="G158"/>
  <c r="G80"/>
  <c r="K79" s="1"/>
  <c r="J79" s="1"/>
  <c r="I104"/>
  <c r="G104" s="1"/>
  <c r="G197"/>
  <c r="G224"/>
  <c r="K223" s="1"/>
  <c r="K222" s="1"/>
  <c r="J171"/>
  <c r="I171" s="1"/>
  <c r="I170" s="1"/>
  <c r="G186"/>
  <c r="G190"/>
  <c r="G430"/>
  <c r="D305" i="45" s="1"/>
  <c r="D304" s="1"/>
  <c r="D303" s="1"/>
  <c r="K426" i="43"/>
  <c r="J426" s="1"/>
  <c r="I426" s="1"/>
  <c r="G426" s="1"/>
  <c r="K425" s="1"/>
  <c r="J425" s="1"/>
  <c r="I425" s="1"/>
  <c r="G425" s="1"/>
  <c r="J437"/>
  <c r="H83"/>
  <c r="G83" s="1"/>
  <c r="G93"/>
  <c r="J157"/>
  <c r="I157" s="1"/>
  <c r="G157" s="1"/>
  <c r="J215"/>
  <c r="H471"/>
  <c r="H470" s="1"/>
  <c r="G24"/>
  <c r="G82"/>
  <c r="J149"/>
  <c r="J146" s="1"/>
  <c r="G216"/>
  <c r="H217"/>
  <c r="H223"/>
  <c r="H222" s="1"/>
  <c r="J260"/>
  <c r="I437"/>
  <c r="I298"/>
  <c r="G541"/>
  <c r="K540" s="1"/>
  <c r="J540" s="1"/>
  <c r="I540" s="1"/>
  <c r="G540" s="1"/>
  <c r="K539" s="1"/>
  <c r="J539" s="1"/>
  <c r="I539" s="1"/>
  <c r="G48"/>
  <c r="G67"/>
  <c r="K66" s="1"/>
  <c r="J66" s="1"/>
  <c r="I66" s="1"/>
  <c r="G71"/>
  <c r="D514" i="45" s="1"/>
  <c r="D513" s="1"/>
  <c r="I144" i="43"/>
  <c r="G144" s="1"/>
  <c r="K143" s="1"/>
  <c r="J143" s="1"/>
  <c r="I143" s="1"/>
  <c r="J177"/>
  <c r="I177" s="1"/>
  <c r="G177" s="1"/>
  <c r="K176" s="1"/>
  <c r="I34"/>
  <c r="G34" s="1"/>
  <c r="K33" s="1"/>
  <c r="G84"/>
  <c r="J159"/>
  <c r="J180"/>
  <c r="I180" s="1"/>
  <c r="G180" s="1"/>
  <c r="K179" s="1"/>
  <c r="J179" s="1"/>
  <c r="I179" s="1"/>
  <c r="G207"/>
  <c r="G237"/>
  <c r="K236" s="1"/>
  <c r="J236" s="1"/>
  <c r="I236" s="1"/>
  <c r="G236" s="1"/>
  <c r="K235" s="1"/>
  <c r="G289"/>
  <c r="K288" s="1"/>
  <c r="J288" s="1"/>
  <c r="I288" s="1"/>
  <c r="H288" s="1"/>
  <c r="G288" s="1"/>
  <c r="G484"/>
  <c r="G145"/>
  <c r="G172"/>
  <c r="I202"/>
  <c r="G349"/>
  <c r="K348" s="1"/>
  <c r="K338" s="1"/>
  <c r="G36"/>
  <c r="H38"/>
  <c r="H70"/>
  <c r="G70" s="1"/>
  <c r="I106"/>
  <c r="G122"/>
  <c r="G163"/>
  <c r="K162" s="1"/>
  <c r="J162" s="1"/>
  <c r="I162" s="1"/>
  <c r="G162" s="1"/>
  <c r="K161" s="1"/>
  <c r="J161" s="1"/>
  <c r="I161" s="1"/>
  <c r="G161" s="1"/>
  <c r="I168"/>
  <c r="G178"/>
  <c r="G203"/>
  <c r="I215"/>
  <c r="G476"/>
  <c r="I32"/>
  <c r="H31"/>
  <c r="H475"/>
  <c r="G448"/>
  <c r="G300"/>
  <c r="K454"/>
  <c r="G266"/>
  <c r="K265" s="1"/>
  <c r="J265" s="1"/>
  <c r="I265" s="1"/>
  <c r="G265" s="1"/>
  <c r="G317"/>
  <c r="K316" s="1"/>
  <c r="J316" s="1"/>
  <c r="I316" s="1"/>
  <c r="H316" s="1"/>
  <c r="G316" s="1"/>
  <c r="K315" s="1"/>
  <c r="J315" s="1"/>
  <c r="K528"/>
  <c r="J528" s="1"/>
  <c r="I528" s="1"/>
  <c r="G528" s="1"/>
  <c r="K527" s="1"/>
  <c r="D418" i="45"/>
  <c r="D417" s="1"/>
  <c r="D416" s="1"/>
  <c r="G282" i="43"/>
  <c r="G276"/>
  <c r="K275" s="1"/>
  <c r="J275" s="1"/>
  <c r="I275" s="1"/>
  <c r="G275" s="1"/>
  <c r="K274" s="1"/>
  <c r="K273" s="1"/>
  <c r="G147"/>
  <c r="K146" s="1"/>
  <c r="I223"/>
  <c r="I222" s="1"/>
  <c r="J103"/>
  <c r="G50"/>
  <c r="H66"/>
  <c r="G69"/>
  <c r="D512" i="45" s="1"/>
  <c r="D511" s="1"/>
  <c r="G35" i="43"/>
  <c r="G42"/>
  <c r="D540" i="45" s="1"/>
  <c r="D539" s="1"/>
  <c r="D538" s="1"/>
  <c r="H47" i="43"/>
  <c r="G47" s="1"/>
  <c r="H74"/>
  <c r="H73" s="1"/>
  <c r="H72" s="1"/>
  <c r="H79"/>
  <c r="G99"/>
  <c r="G105"/>
  <c r="G148"/>
  <c r="J155"/>
  <c r="I155" s="1"/>
  <c r="G155" s="1"/>
  <c r="G169"/>
  <c r="H171"/>
  <c r="H170" s="1"/>
  <c r="G181"/>
  <c r="H202"/>
  <c r="J206"/>
  <c r="I206" s="1"/>
  <c r="G206" s="1"/>
  <c r="K205" s="1"/>
  <c r="J205" s="1"/>
  <c r="I205" s="1"/>
  <c r="H215"/>
  <c r="K244"/>
  <c r="H18"/>
  <c r="H17" s="1"/>
  <c r="G110"/>
  <c r="I149"/>
  <c r="I146" s="1"/>
  <c r="G156"/>
  <c r="I159"/>
  <c r="H185"/>
  <c r="H220"/>
  <c r="H219" s="1"/>
  <c r="G52"/>
  <c r="J18"/>
  <c r="I18" s="1"/>
  <c r="I54"/>
  <c r="I53" s="1"/>
  <c r="I60"/>
  <c r="G87"/>
  <c r="H92"/>
  <c r="H91" s="1"/>
  <c r="G112"/>
  <c r="H121"/>
  <c r="G150"/>
  <c r="H154"/>
  <c r="H153" s="1"/>
  <c r="H152" s="1"/>
  <c r="H151" s="1"/>
  <c r="F22" i="46" s="1"/>
  <c r="G160" i="43"/>
  <c r="J185"/>
  <c r="I185" s="1"/>
  <c r="J461"/>
  <c r="I461" s="1"/>
  <c r="H311"/>
  <c r="I310"/>
  <c r="G109"/>
  <c r="J108"/>
  <c r="H176"/>
  <c r="G319"/>
  <c r="I79"/>
  <c r="H245"/>
  <c r="J293"/>
  <c r="K292"/>
  <c r="H652"/>
  <c r="K385"/>
  <c r="G385" s="1"/>
  <c r="K384" s="1"/>
  <c r="J384" s="1"/>
  <c r="I384" s="1"/>
  <c r="G384" s="1"/>
  <c r="J953"/>
  <c r="H756"/>
  <c r="I373"/>
  <c r="J372"/>
  <c r="G346"/>
  <c r="K345" s="1"/>
  <c r="J345" s="1"/>
  <c r="H345"/>
  <c r="J46"/>
  <c r="H86"/>
  <c r="G86" s="1"/>
  <c r="K85" s="1"/>
  <c r="J85" s="1"/>
  <c r="I85" s="1"/>
  <c r="H149"/>
  <c r="H146" s="1"/>
  <c r="I247"/>
  <c r="I470"/>
  <c r="D293" i="45"/>
  <c r="H248" i="43"/>
  <c r="J274"/>
  <c r="J348"/>
  <c r="I348" s="1"/>
  <c r="I653"/>
  <c r="G653" s="1"/>
  <c r="K652" s="1"/>
  <c r="J648" s="1"/>
  <c r="J652"/>
  <c r="G443"/>
  <c r="H437"/>
  <c r="H272"/>
  <c r="H381"/>
  <c r="G382"/>
  <c r="K381" s="1"/>
  <c r="J381" s="1"/>
  <c r="J775"/>
  <c r="K757"/>
  <c r="G19"/>
  <c r="K18" s="1"/>
  <c r="H41"/>
  <c r="H49"/>
  <c r="G49" s="1"/>
  <c r="H54"/>
  <c r="H60"/>
  <c r="H68"/>
  <c r="G68" s="1"/>
  <c r="H168"/>
  <c r="G283"/>
  <c r="G417"/>
  <c r="K416" s="1"/>
  <c r="H551"/>
  <c r="J552"/>
  <c r="I552" s="1"/>
  <c r="K108"/>
  <c r="G23"/>
  <c r="K22" s="1"/>
  <c r="H205"/>
  <c r="H204" s="1"/>
  <c r="I46"/>
  <c r="K46"/>
  <c r="H143"/>
  <c r="H539"/>
  <c r="G98"/>
  <c r="K97" s="1"/>
  <c r="J97" s="1"/>
  <c r="I97" s="1"/>
  <c r="G97" s="1"/>
  <c r="K96" s="1"/>
  <c r="J96" s="1"/>
  <c r="I96" s="1"/>
  <c r="G96" s="1"/>
  <c r="K95" s="1"/>
  <c r="J95" s="1"/>
  <c r="I95" s="1"/>
  <c r="G95" s="1"/>
  <c r="K94" s="1"/>
  <c r="H179"/>
  <c r="K92"/>
  <c r="J279"/>
  <c r="I279" s="1"/>
  <c r="H564"/>
  <c r="D425" i="45"/>
  <c r="D424" s="1"/>
  <c r="G481" i="43"/>
  <c r="I260"/>
  <c r="H20"/>
  <c r="G51"/>
  <c r="G81"/>
  <c r="H103"/>
  <c r="H108"/>
  <c r="G111"/>
  <c r="K154"/>
  <c r="I514" l="1"/>
  <c r="J513"/>
  <c r="G520"/>
  <c r="H251"/>
  <c r="G251" s="1"/>
  <c r="K250" s="1"/>
  <c r="J250" s="1"/>
  <c r="I250" s="1"/>
  <c r="J176"/>
  <c r="J174"/>
  <c r="J173" s="1"/>
  <c r="G576"/>
  <c r="I575"/>
  <c r="H835"/>
  <c r="H823" s="1"/>
  <c r="J305"/>
  <c r="I308"/>
  <c r="I305" s="1"/>
  <c r="D331" i="45"/>
  <c r="D330" s="1"/>
  <c r="D329" s="1"/>
  <c r="K407" i="43"/>
  <c r="D244" i="45"/>
  <c r="D243" s="1"/>
  <c r="D239" s="1"/>
  <c r="D223" s="1"/>
  <c r="D222" s="1"/>
  <c r="D221" s="1"/>
  <c r="D220" s="1"/>
  <c r="D219" s="1"/>
  <c r="D218" s="1"/>
  <c r="D217" s="1"/>
  <c r="D216" s="1"/>
  <c r="D215" s="1"/>
  <c r="D214" s="1"/>
  <c r="D213" s="1"/>
  <c r="D212" s="1"/>
  <c r="D211" s="1"/>
  <c r="D210" s="1"/>
  <c r="D209" s="1"/>
  <c r="D208" s="1"/>
  <c r="D192" s="1"/>
  <c r="J859" i="43"/>
  <c r="G860"/>
  <c r="G496"/>
  <c r="D757" i="45"/>
  <c r="D756" s="1"/>
  <c r="D510"/>
  <c r="D509" s="1"/>
  <c r="D508" s="1"/>
  <c r="D507" s="1"/>
  <c r="J65" i="43"/>
  <c r="I65" s="1"/>
  <c r="D546" i="45"/>
  <c r="D545" s="1"/>
  <c r="D544" s="1"/>
  <c r="G66" i="43"/>
  <c r="K65" s="1"/>
  <c r="I103"/>
  <c r="I102" s="1"/>
  <c r="G217"/>
  <c r="G298"/>
  <c r="K297" s="1"/>
  <c r="J297" s="1"/>
  <c r="I297" s="1"/>
  <c r="G297" s="1"/>
  <c r="G556"/>
  <c r="H212"/>
  <c r="D415" i="45"/>
  <c r="G121" i="43"/>
  <c r="K120" s="1"/>
  <c r="I154"/>
  <c r="G471"/>
  <c r="K470" s="1"/>
  <c r="G470" s="1"/>
  <c r="J102"/>
  <c r="H78"/>
  <c r="H85"/>
  <c r="G85" s="1"/>
  <c r="H90"/>
  <c r="H89" s="1"/>
  <c r="H88" s="1"/>
  <c r="F17" i="46" s="1"/>
  <c r="H315" i="43"/>
  <c r="H314" s="1"/>
  <c r="G220"/>
  <c r="K219" s="1"/>
  <c r="G219" s="1"/>
  <c r="J454"/>
  <c r="G223"/>
  <c r="G41"/>
  <c r="K40" s="1"/>
  <c r="J40" s="1"/>
  <c r="G215"/>
  <c r="K214" s="1"/>
  <c r="J214" s="1"/>
  <c r="G214" s="1"/>
  <c r="K213" s="1"/>
  <c r="I213" s="1"/>
  <c r="I212" s="1"/>
  <c r="D543" i="45"/>
  <c r="D542" s="1"/>
  <c r="D541" s="1"/>
  <c r="G143" i="43"/>
  <c r="G222"/>
  <c r="G202"/>
  <c r="K201" s="1"/>
  <c r="J201" s="1"/>
  <c r="I201" s="1"/>
  <c r="H278"/>
  <c r="G552"/>
  <c r="G18"/>
  <c r="K17" s="1"/>
  <c r="J17" s="1"/>
  <c r="I17" s="1"/>
  <c r="G17" s="1"/>
  <c r="J527"/>
  <c r="H201"/>
  <c r="H200" s="1"/>
  <c r="I315"/>
  <c r="I314" s="1"/>
  <c r="H40"/>
  <c r="K142"/>
  <c r="J142" s="1"/>
  <c r="G159"/>
  <c r="H65"/>
  <c r="H64" s="1"/>
  <c r="H120"/>
  <c r="I246"/>
  <c r="I242" s="1"/>
  <c r="G79"/>
  <c r="K78" s="1"/>
  <c r="K77" s="1"/>
  <c r="G74"/>
  <c r="K73" s="1"/>
  <c r="J73" s="1"/>
  <c r="I73" s="1"/>
  <c r="G73" s="1"/>
  <c r="K72" s="1"/>
  <c r="J72" s="1"/>
  <c r="I72" s="1"/>
  <c r="G72" s="1"/>
  <c r="D532" i="45"/>
  <c r="D531" s="1"/>
  <c r="J154" i="43"/>
  <c r="H46"/>
  <c r="G46" s="1"/>
  <c r="G171"/>
  <c r="K170" s="1"/>
  <c r="J170" s="1"/>
  <c r="G170" s="1"/>
  <c r="G108"/>
  <c r="K107" s="1"/>
  <c r="K106" s="1"/>
  <c r="G149"/>
  <c r="I142"/>
  <c r="G311"/>
  <c r="H310"/>
  <c r="H305" s="1"/>
  <c r="G185"/>
  <c r="K184" s="1"/>
  <c r="G179"/>
  <c r="G461"/>
  <c r="I454"/>
  <c r="J78"/>
  <c r="I78" s="1"/>
  <c r="I77" s="1"/>
  <c r="G381"/>
  <c r="K380" s="1"/>
  <c r="K379" s="1"/>
  <c r="J647"/>
  <c r="J646"/>
  <c r="J634" s="1"/>
  <c r="J22"/>
  <c r="K21"/>
  <c r="K20" s="1"/>
  <c r="G168"/>
  <c r="K167" s="1"/>
  <c r="H167"/>
  <c r="H59"/>
  <c r="H436"/>
  <c r="G437"/>
  <c r="K436" s="1"/>
  <c r="J436" s="1"/>
  <c r="I436" s="1"/>
  <c r="I652"/>
  <c r="D292" i="45"/>
  <c r="D291" s="1"/>
  <c r="D289" s="1"/>
  <c r="D288" s="1"/>
  <c r="D287" s="1"/>
  <c r="D286" s="1"/>
  <c r="D285" s="1"/>
  <c r="G345" i="43"/>
  <c r="H338"/>
  <c r="I953"/>
  <c r="J952"/>
  <c r="J951" s="1"/>
  <c r="I293"/>
  <c r="J292"/>
  <c r="G245"/>
  <c r="D730" i="45" s="1"/>
  <c r="D729" s="1"/>
  <c r="D728" s="1"/>
  <c r="D727" s="1"/>
  <c r="D726" s="1"/>
  <c r="D725" s="1"/>
  <c r="D724" s="1"/>
  <c r="D723" s="1"/>
  <c r="D722" s="1"/>
  <c r="D721" s="1"/>
  <c r="H244" i="43"/>
  <c r="J338"/>
  <c r="K32"/>
  <c r="G32" s="1"/>
  <c r="K31" s="1"/>
  <c r="G33"/>
  <c r="J416"/>
  <c r="J407" s="1"/>
  <c r="H53"/>
  <c r="I775"/>
  <c r="J757"/>
  <c r="J756" s="1"/>
  <c r="I754" s="1"/>
  <c r="I753" s="1"/>
  <c r="J380"/>
  <c r="I338"/>
  <c r="G348"/>
  <c r="I274"/>
  <c r="J273"/>
  <c r="H247"/>
  <c r="J235"/>
  <c r="K234"/>
  <c r="H373"/>
  <c r="I372"/>
  <c r="G205"/>
  <c r="K204" s="1"/>
  <c r="J204" s="1"/>
  <c r="I204" s="1"/>
  <c r="G204" s="1"/>
  <c r="G539"/>
  <c r="J94"/>
  <c r="I18" i="46"/>
  <c r="G146" i="43"/>
  <c r="H142"/>
  <c r="J314"/>
  <c r="H453"/>
  <c r="G279"/>
  <c r="H102"/>
  <c r="G260"/>
  <c r="H574"/>
  <c r="I527"/>
  <c r="J92"/>
  <c r="K91"/>
  <c r="K90"/>
  <c r="H250" l="1"/>
  <c r="G250" s="1"/>
  <c r="K249" s="1"/>
  <c r="G514"/>
  <c r="J512" s="1"/>
  <c r="I513"/>
  <c r="I512" s="1"/>
  <c r="G519"/>
  <c r="H518"/>
  <c r="I176"/>
  <c r="I174"/>
  <c r="I173" s="1"/>
  <c r="G575"/>
  <c r="K574" s="1"/>
  <c r="I574"/>
  <c r="G308"/>
  <c r="G859"/>
  <c r="J855"/>
  <c r="J120"/>
  <c r="I120" s="1"/>
  <c r="G120" s="1"/>
  <c r="K119"/>
  <c r="G107"/>
  <c r="G40"/>
  <c r="K39" s="1"/>
  <c r="G39" s="1"/>
  <c r="K38" s="1"/>
  <c r="J38" s="1"/>
  <c r="I38" s="1"/>
  <c r="G38" s="1"/>
  <c r="K37" s="1"/>
  <c r="J37" s="1"/>
  <c r="I37" s="1"/>
  <c r="H37" s="1"/>
  <c r="G37" s="1"/>
  <c r="G154"/>
  <c r="K153" s="1"/>
  <c r="J153" s="1"/>
  <c r="I153" s="1"/>
  <c r="G153" s="1"/>
  <c r="K152" s="1"/>
  <c r="J152" s="1"/>
  <c r="I152" s="1"/>
  <c r="G152" s="1"/>
  <c r="K151" s="1"/>
  <c r="J151" s="1"/>
  <c r="I151" s="1"/>
  <c r="G151" s="1"/>
  <c r="G454"/>
  <c r="H77"/>
  <c r="H76" s="1"/>
  <c r="G213"/>
  <c r="G201"/>
  <c r="K200" s="1"/>
  <c r="J200" s="1"/>
  <c r="I200" s="1"/>
  <c r="G200" s="1"/>
  <c r="G78"/>
  <c r="K212"/>
  <c r="J212" s="1"/>
  <c r="G212" s="1"/>
  <c r="K211" s="1"/>
  <c r="J211" s="1"/>
  <c r="I211" s="1"/>
  <c r="H211" s="1"/>
  <c r="G211" s="1"/>
  <c r="K210" s="1"/>
  <c r="J210" s="1"/>
  <c r="I210" s="1"/>
  <c r="G65"/>
  <c r="K64" s="1"/>
  <c r="J64" s="1"/>
  <c r="I64" s="1"/>
  <c r="G64" s="1"/>
  <c r="K63" s="1"/>
  <c r="J63" s="1"/>
  <c r="I63" s="1"/>
  <c r="H45"/>
  <c r="H44" s="1"/>
  <c r="H43" s="1"/>
  <c r="F14" i="46" s="1"/>
  <c r="H249" i="43"/>
  <c r="F27" i="46" s="1"/>
  <c r="G315" i="43"/>
  <c r="K314" s="1"/>
  <c r="G314" s="1"/>
  <c r="K406"/>
  <c r="J184"/>
  <c r="K183"/>
  <c r="G310"/>
  <c r="J77"/>
  <c r="G436"/>
  <c r="G373"/>
  <c r="D651" i="45" s="1"/>
  <c r="D650" s="1"/>
  <c r="D649" s="1"/>
  <c r="H372" i="43"/>
  <c r="I273"/>
  <c r="G273" s="1"/>
  <c r="K272" s="1"/>
  <c r="J272" s="1"/>
  <c r="I272" s="1"/>
  <c r="G274"/>
  <c r="I380"/>
  <c r="H380" s="1"/>
  <c r="J379"/>
  <c r="G775"/>
  <c r="I757"/>
  <c r="I416"/>
  <c r="I407" s="1"/>
  <c r="J406"/>
  <c r="J31"/>
  <c r="I31" s="1"/>
  <c r="G31" s="1"/>
  <c r="J30"/>
  <c r="H243"/>
  <c r="G244"/>
  <c r="K243" s="1"/>
  <c r="J243" s="1"/>
  <c r="J242" s="1"/>
  <c r="J241" s="1"/>
  <c r="I238" s="1"/>
  <c r="I952"/>
  <c r="G952" s="1"/>
  <c r="G953"/>
  <c r="G652"/>
  <c r="H648"/>
  <c r="H58"/>
  <c r="J167"/>
  <c r="I22"/>
  <c r="J21"/>
  <c r="J20" s="1"/>
  <c r="I235"/>
  <c r="J234"/>
  <c r="K103"/>
  <c r="G106"/>
  <c r="G293"/>
  <c r="I292"/>
  <c r="G292" s="1"/>
  <c r="K291" s="1"/>
  <c r="D284" i="45"/>
  <c r="D281" s="1"/>
  <c r="D280" s="1"/>
  <c r="I647" i="43"/>
  <c r="I646"/>
  <c r="I634" s="1"/>
  <c r="H246"/>
  <c r="G338"/>
  <c r="H199"/>
  <c r="K199"/>
  <c r="J199" s="1"/>
  <c r="I199" s="1"/>
  <c r="I241"/>
  <c r="G142"/>
  <c r="K141" s="1"/>
  <c r="J141" s="1"/>
  <c r="I141" s="1"/>
  <c r="H141"/>
  <c r="I92"/>
  <c r="J91"/>
  <c r="J90"/>
  <c r="H527"/>
  <c r="F40" i="46"/>
  <c r="H63" i="43"/>
  <c r="F34" i="46"/>
  <c r="J249" i="43"/>
  <c r="I27" i="46"/>
  <c r="I94" i="43"/>
  <c r="H18" i="46"/>
  <c r="D735" i="45" l="1"/>
  <c r="D734" s="1"/>
  <c r="D733" s="1"/>
  <c r="G518" i="43"/>
  <c r="H517"/>
  <c r="G574"/>
  <c r="H238"/>
  <c r="G176"/>
  <c r="G307"/>
  <c r="D451" i="45" s="1"/>
  <c r="G306" i="43"/>
  <c r="J839"/>
  <c r="G855"/>
  <c r="G77"/>
  <c r="K76" s="1"/>
  <c r="J76" s="1"/>
  <c r="I76" s="1"/>
  <c r="G76" s="1"/>
  <c r="H30"/>
  <c r="H29" s="1"/>
  <c r="H28" s="1"/>
  <c r="H210"/>
  <c r="H209" s="1"/>
  <c r="H242"/>
  <c r="H241" s="1"/>
  <c r="G199"/>
  <c r="K198" s="1"/>
  <c r="K196" s="1"/>
  <c r="J194" s="1"/>
  <c r="I951"/>
  <c r="G951" s="1"/>
  <c r="K950" s="1"/>
  <c r="J950" s="1"/>
  <c r="I950" s="1"/>
  <c r="G950" s="1"/>
  <c r="K949" s="1"/>
  <c r="K929" s="1"/>
  <c r="G243"/>
  <c r="H304"/>
  <c r="H303" s="1"/>
  <c r="G305"/>
  <c r="K304" s="1"/>
  <c r="J304" s="1"/>
  <c r="I304" s="1"/>
  <c r="I184"/>
  <c r="J183"/>
  <c r="J198"/>
  <c r="I198" s="1"/>
  <c r="H198" s="1"/>
  <c r="K102"/>
  <c r="G102" s="1"/>
  <c r="I101" s="1"/>
  <c r="G103"/>
  <c r="H235"/>
  <c r="I234"/>
  <c r="I21"/>
  <c r="G22"/>
  <c r="D530" i="45" s="1"/>
  <c r="D529" s="1"/>
  <c r="I167" i="43"/>
  <c r="H57"/>
  <c r="I507"/>
  <c r="H416"/>
  <c r="H407" s="1"/>
  <c r="I406"/>
  <c r="H379"/>
  <c r="G380"/>
  <c r="D658" i="45" s="1"/>
  <c r="D657" s="1"/>
  <c r="D656" s="1"/>
  <c r="D648" s="1"/>
  <c r="G272" i="43"/>
  <c r="K271" s="1"/>
  <c r="I259"/>
  <c r="H259" s="1"/>
  <c r="J291"/>
  <c r="K278"/>
  <c r="G648"/>
  <c r="H646"/>
  <c r="H634" s="1"/>
  <c r="H647"/>
  <c r="G647" s="1"/>
  <c r="K646" s="1"/>
  <c r="I756"/>
  <c r="G757"/>
  <c r="K756" s="1"/>
  <c r="G372"/>
  <c r="K371" s="1"/>
  <c r="H371"/>
  <c r="I30"/>
  <c r="I379"/>
  <c r="G18" i="46"/>
  <c r="E18" s="1"/>
  <c r="G94" i="43"/>
  <c r="I249"/>
  <c r="H27" i="46"/>
  <c r="H62" i="43"/>
  <c r="G63"/>
  <c r="G527"/>
  <c r="H526"/>
  <c r="G141"/>
  <c r="K140" s="1"/>
  <c r="H140"/>
  <c r="I91"/>
  <c r="G91" s="1"/>
  <c r="I90"/>
  <c r="G90" s="1"/>
  <c r="K89" s="1"/>
  <c r="J89" s="1"/>
  <c r="I89" s="1"/>
  <c r="G89" s="1"/>
  <c r="K88" s="1"/>
  <c r="J88" s="1"/>
  <c r="I88" s="1"/>
  <c r="G88" s="1"/>
  <c r="G92"/>
  <c r="I43" i="46" l="1"/>
  <c r="H43" s="1"/>
  <c r="J754" i="43"/>
  <c r="J753" s="1"/>
  <c r="H754"/>
  <c r="G517"/>
  <c r="H513"/>
  <c r="K634"/>
  <c r="K608" s="1"/>
  <c r="G175"/>
  <c r="D369" i="45" s="1"/>
  <c r="H174" i="43"/>
  <c r="G30"/>
  <c r="K29" s="1"/>
  <c r="J29" s="1"/>
  <c r="I29" s="1"/>
  <c r="G29" s="1"/>
  <c r="K28" s="1"/>
  <c r="J28" s="1"/>
  <c r="I28" s="1"/>
  <c r="G28" s="1"/>
  <c r="K27" s="1"/>
  <c r="I837"/>
  <c r="G838"/>
  <c r="D191" i="45" s="1"/>
  <c r="D450"/>
  <c r="G210" i="43"/>
  <c r="K209" s="1"/>
  <c r="G101"/>
  <c r="K62"/>
  <c r="I16" i="46" s="1"/>
  <c r="G839" i="43"/>
  <c r="K834" s="1"/>
  <c r="G834" s="1"/>
  <c r="J196"/>
  <c r="J949"/>
  <c r="J929" s="1"/>
  <c r="G304"/>
  <c r="K303" s="1"/>
  <c r="J303" s="1"/>
  <c r="I303" s="1"/>
  <c r="G303" s="1"/>
  <c r="G43" i="46"/>
  <c r="F43" s="1"/>
  <c r="E43" s="1"/>
  <c r="H184" i="43"/>
  <c r="I183"/>
  <c r="I608"/>
  <c r="D103" i="45"/>
  <c r="D102" s="1"/>
  <c r="H258" i="43"/>
  <c r="I506"/>
  <c r="K899"/>
  <c r="I52" i="46"/>
  <c r="G198" i="43"/>
  <c r="H196"/>
  <c r="J371"/>
  <c r="G646"/>
  <c r="I291"/>
  <c r="J278"/>
  <c r="G271"/>
  <c r="K270"/>
  <c r="J270" s="1"/>
  <c r="G270" s="1"/>
  <c r="K269" s="1"/>
  <c r="H378"/>
  <c r="H370" s="1"/>
  <c r="G379"/>
  <c r="K378" s="1"/>
  <c r="J378" s="1"/>
  <c r="I378" s="1"/>
  <c r="G416"/>
  <c r="H56"/>
  <c r="G167"/>
  <c r="I20"/>
  <c r="G21"/>
  <c r="I949"/>
  <c r="G235"/>
  <c r="H234"/>
  <c r="G756"/>
  <c r="K752" s="1"/>
  <c r="J752" s="1"/>
  <c r="I752" s="1"/>
  <c r="H752" s="1"/>
  <c r="G752" s="1"/>
  <c r="F36" i="46"/>
  <c r="G27"/>
  <c r="E27" s="1"/>
  <c r="G249" i="43"/>
  <c r="K248" s="1"/>
  <c r="I17" i="46"/>
  <c r="H17" s="1"/>
  <c r="G17" s="1"/>
  <c r="E17" s="1"/>
  <c r="J209" i="43"/>
  <c r="F13" i="46"/>
  <c r="J140" i="43"/>
  <c r="J62"/>
  <c r="I62" s="1"/>
  <c r="G16" i="46" s="1"/>
  <c r="F16" s="1"/>
  <c r="G755" i="43" l="1"/>
  <c r="G754"/>
  <c r="H753"/>
  <c r="G753" s="1"/>
  <c r="H512"/>
  <c r="G513"/>
  <c r="K512" s="1"/>
  <c r="J608"/>
  <c r="K607"/>
  <c r="D368" i="45"/>
  <c r="D367" s="1"/>
  <c r="G174" i="43"/>
  <c r="H173"/>
  <c r="D190" i="45"/>
  <c r="D189" s="1"/>
  <c r="D188" s="1"/>
  <c r="I836" i="43"/>
  <c r="G837"/>
  <c r="I196"/>
  <c r="G196" s="1"/>
  <c r="K193" s="1"/>
  <c r="J193" s="1"/>
  <c r="I193" s="1"/>
  <c r="I194"/>
  <c r="K833"/>
  <c r="J833" s="1"/>
  <c r="I833" s="1"/>
  <c r="G833" s="1"/>
  <c r="K832" s="1"/>
  <c r="J832" s="1"/>
  <c r="D187" i="45"/>
  <c r="D186" s="1"/>
  <c r="D185" s="1"/>
  <c r="D184" s="1"/>
  <c r="D183" s="1"/>
  <c r="D182" s="1"/>
  <c r="D181" s="1"/>
  <c r="D180" s="1"/>
  <c r="D179" s="1"/>
  <c r="D178" s="1"/>
  <c r="D177" s="1"/>
  <c r="J370" i="43"/>
  <c r="G949"/>
  <c r="K370"/>
  <c r="K369" s="1"/>
  <c r="H183"/>
  <c r="G183" s="1"/>
  <c r="K182" s="1"/>
  <c r="K166" s="1"/>
  <c r="J182"/>
  <c r="J166" s="1"/>
  <c r="G184"/>
  <c r="H182"/>
  <c r="G378"/>
  <c r="G20"/>
  <c r="F15" i="46"/>
  <c r="G634" i="43"/>
  <c r="H608"/>
  <c r="K26"/>
  <c r="J26" s="1"/>
  <c r="G27"/>
  <c r="K247"/>
  <c r="G247" s="1"/>
  <c r="K246" s="1"/>
  <c r="G248"/>
  <c r="D744" i="45" s="1"/>
  <c r="D743" s="1"/>
  <c r="D742" s="1"/>
  <c r="D741" s="1"/>
  <c r="D740" s="1"/>
  <c r="D739" s="1"/>
  <c r="D738" s="1"/>
  <c r="D737" s="1"/>
  <c r="D736" s="1"/>
  <c r="D720" s="1"/>
  <c r="K751" i="43"/>
  <c r="D712" i="45"/>
  <c r="G234" i="43"/>
  <c r="K233" s="1"/>
  <c r="K229" s="1"/>
  <c r="H233"/>
  <c r="H229" s="1"/>
  <c r="I929"/>
  <c r="J899"/>
  <c r="H406"/>
  <c r="G407"/>
  <c r="J269"/>
  <c r="K259"/>
  <c r="G291"/>
  <c r="I278"/>
  <c r="G278" s="1"/>
  <c r="I371"/>
  <c r="I370" s="1"/>
  <c r="H257"/>
  <c r="H255" s="1"/>
  <c r="F28" i="46" s="1"/>
  <c r="H52"/>
  <c r="H25"/>
  <c r="H16"/>
  <c r="E16" s="1"/>
  <c r="I140" i="43"/>
  <c r="I209"/>
  <c r="G25" i="46" s="1"/>
  <c r="F25" s="1"/>
  <c r="G62" i="43"/>
  <c r="K61" s="1"/>
  <c r="H21" i="46"/>
  <c r="D537" i="45" l="1"/>
  <c r="D536" s="1"/>
  <c r="D535" s="1"/>
  <c r="D534" s="1"/>
  <c r="D533" s="1"/>
  <c r="D528" s="1"/>
  <c r="D718"/>
  <c r="D717" s="1"/>
  <c r="D716" s="1"/>
  <c r="H493" i="43"/>
  <c r="F35" i="46" s="1"/>
  <c r="G512" i="43"/>
  <c r="K511" s="1"/>
  <c r="G173"/>
  <c r="H166"/>
  <c r="D176" i="45"/>
  <c r="D171"/>
  <c r="D170" s="1"/>
  <c r="D169" s="1"/>
  <c r="D168" s="1"/>
  <c r="D167" s="1"/>
  <c r="D166" s="1"/>
  <c r="D165" s="1"/>
  <c r="D164" s="1"/>
  <c r="D163" s="1"/>
  <c r="D162" s="1"/>
  <c r="D161" s="1"/>
  <c r="D160" s="1"/>
  <c r="D159" s="1"/>
  <c r="D158" s="1"/>
  <c r="D157" s="1"/>
  <c r="D156" s="1"/>
  <c r="D155" s="1"/>
  <c r="D154" s="1"/>
  <c r="D153" s="1"/>
  <c r="D152" s="1"/>
  <c r="D151" s="1"/>
  <c r="D150" s="1"/>
  <c r="D149" s="1"/>
  <c r="D148" s="1"/>
  <c r="D147" s="1"/>
  <c r="I835" i="43"/>
  <c r="G835" s="1"/>
  <c r="G836"/>
  <c r="G195"/>
  <c r="D387" i="45" s="1"/>
  <c r="H194" i="43"/>
  <c r="I832"/>
  <c r="G832" s="1"/>
  <c r="K831" s="1"/>
  <c r="J831"/>
  <c r="J823" s="1"/>
  <c r="I821" s="1"/>
  <c r="I820" s="1"/>
  <c r="I819" s="1"/>
  <c r="I793" s="1"/>
  <c r="G21" i="46"/>
  <c r="F21" s="1"/>
  <c r="I182" i="43"/>
  <c r="I166" s="1"/>
  <c r="G370"/>
  <c r="G371"/>
  <c r="H228"/>
  <c r="I26"/>
  <c r="J25"/>
  <c r="J16" s="1"/>
  <c r="J191"/>
  <c r="K60"/>
  <c r="G60" s="1"/>
  <c r="K59" s="1"/>
  <c r="J59" s="1"/>
  <c r="I59" s="1"/>
  <c r="G59" s="1"/>
  <c r="K58" s="1"/>
  <c r="J58" s="1"/>
  <c r="I58" s="1"/>
  <c r="G58" s="1"/>
  <c r="K57" s="1"/>
  <c r="J57" s="1"/>
  <c r="I57" s="1"/>
  <c r="G57" s="1"/>
  <c r="K56" s="1"/>
  <c r="J56" s="1"/>
  <c r="I56" s="1"/>
  <c r="G56" s="1"/>
  <c r="K55" s="1"/>
  <c r="G61"/>
  <c r="G269"/>
  <c r="J259"/>
  <c r="G259" s="1"/>
  <c r="K258" s="1"/>
  <c r="J258" s="1"/>
  <c r="G406"/>
  <c r="G52" i="46"/>
  <c r="E52" s="1"/>
  <c r="I51" s="1"/>
  <c r="H51" s="1"/>
  <c r="G929" i="43"/>
  <c r="I899"/>
  <c r="G899" s="1"/>
  <c r="J233"/>
  <c r="J751"/>
  <c r="K750"/>
  <c r="K242"/>
  <c r="G242" s="1"/>
  <c r="K241" s="1"/>
  <c r="G246"/>
  <c r="G608"/>
  <c r="H33" i="46"/>
  <c r="G33" s="1"/>
  <c r="F33" s="1"/>
  <c r="G209" i="43"/>
  <c r="G140"/>
  <c r="H405" l="1"/>
  <c r="G511"/>
  <c r="D695" i="45" s="1"/>
  <c r="D694" s="1"/>
  <c r="D693" s="1"/>
  <c r="K510" i="43"/>
  <c r="J510" s="1"/>
  <c r="I510" s="1"/>
  <c r="G510" s="1"/>
  <c r="K509" s="1"/>
  <c r="J509" s="1"/>
  <c r="I509" s="1"/>
  <c r="I233"/>
  <c r="I229" s="1"/>
  <c r="G241"/>
  <c r="K823"/>
  <c r="G194"/>
  <c r="H193"/>
  <c r="D386" i="45"/>
  <c r="D93"/>
  <c r="D92" s="1"/>
  <c r="D90" s="1"/>
  <c r="D89" s="1"/>
  <c r="D88" s="1"/>
  <c r="D87" s="1"/>
  <c r="D86" s="1"/>
  <c r="D85" s="1"/>
  <c r="I831" i="43"/>
  <c r="I823" s="1"/>
  <c r="I15" i="46"/>
  <c r="H15" s="1"/>
  <c r="G15" s="1"/>
  <c r="E15" s="1"/>
  <c r="G166" i="43"/>
  <c r="G182"/>
  <c r="I41" i="46"/>
  <c r="K54" i="43"/>
  <c r="G54" s="1"/>
  <c r="K53" s="1"/>
  <c r="G55"/>
  <c r="D527" i="45" s="1"/>
  <c r="D526" s="1"/>
  <c r="D525" s="1"/>
  <c r="I191" i="43"/>
  <c r="J189"/>
  <c r="G26"/>
  <c r="K25" s="1"/>
  <c r="K16" s="1"/>
  <c r="I25"/>
  <c r="G51" i="46"/>
  <c r="H49"/>
  <c r="I751" i="43"/>
  <c r="J750"/>
  <c r="I258"/>
  <c r="G258" s="1"/>
  <c r="K257" s="1"/>
  <c r="K255" s="1"/>
  <c r="I28" i="46" s="1"/>
  <c r="J257" i="43"/>
  <c r="F32" i="46"/>
  <c r="G509" i="43" l="1"/>
  <c r="K508" s="1"/>
  <c r="I495"/>
  <c r="G233"/>
  <c r="I228"/>
  <c r="J238"/>
  <c r="J229" s="1"/>
  <c r="G239"/>
  <c r="H821"/>
  <c r="K792"/>
  <c r="J821"/>
  <c r="J820" s="1"/>
  <c r="J819" s="1"/>
  <c r="J793" s="1"/>
  <c r="J792" s="1"/>
  <c r="J791" s="1"/>
  <c r="J790" s="1"/>
  <c r="H192"/>
  <c r="G193"/>
  <c r="K192" s="1"/>
  <c r="J192" s="1"/>
  <c r="I192" s="1"/>
  <c r="G831"/>
  <c r="H751"/>
  <c r="I750"/>
  <c r="H191"/>
  <c r="I189"/>
  <c r="J53"/>
  <c r="G53" s="1"/>
  <c r="K45"/>
  <c r="I257"/>
  <c r="J255"/>
  <c r="E51" i="46"/>
  <c r="I50" s="1"/>
  <c r="G49"/>
  <c r="G25" i="43"/>
  <c r="I16"/>
  <c r="H16" s="1"/>
  <c r="I494" l="1"/>
  <c r="K507"/>
  <c r="J507" s="1"/>
  <c r="G508"/>
  <c r="D692" i="45" s="1"/>
  <c r="D691" s="1"/>
  <c r="D690" s="1"/>
  <c r="D679" s="1"/>
  <c r="G238" i="43"/>
  <c r="G229"/>
  <c r="K228" s="1"/>
  <c r="K227" s="1"/>
  <c r="H45" i="46"/>
  <c r="H44" s="1"/>
  <c r="G821" i="43"/>
  <c r="H820"/>
  <c r="G822"/>
  <c r="D175" i="45" s="1"/>
  <c r="D37"/>
  <c r="D36" s="1"/>
  <c r="D35" s="1"/>
  <c r="D34" s="1"/>
  <c r="D33" s="1"/>
  <c r="D32" s="1"/>
  <c r="D31" s="1"/>
  <c r="D30" s="1"/>
  <c r="D29" s="1"/>
  <c r="D28" s="1"/>
  <c r="D27" s="1"/>
  <c r="D26" s="1"/>
  <c r="D25" s="1"/>
  <c r="D24" s="1"/>
  <c r="G192" i="43"/>
  <c r="K191" s="1"/>
  <c r="K189" s="1"/>
  <c r="G823"/>
  <c r="I792"/>
  <c r="J45"/>
  <c r="I45" s="1"/>
  <c r="G45" s="1"/>
  <c r="K44" s="1"/>
  <c r="J44" s="1"/>
  <c r="I44" s="1"/>
  <c r="G44" s="1"/>
  <c r="K43" s="1"/>
  <c r="I14" i="46" s="1"/>
  <c r="H28"/>
  <c r="H189" i="43"/>
  <c r="G751"/>
  <c r="D711" i="45" s="1"/>
  <c r="D710" s="1"/>
  <c r="H750" i="43"/>
  <c r="H15"/>
  <c r="G16"/>
  <c r="K15" s="1"/>
  <c r="J15" s="1"/>
  <c r="I49" i="46"/>
  <c r="E49" s="1"/>
  <c r="E50"/>
  <c r="G257" i="43"/>
  <c r="I255"/>
  <c r="I227"/>
  <c r="J506" l="1"/>
  <c r="G507"/>
  <c r="K506" s="1"/>
  <c r="K495" s="1"/>
  <c r="I493"/>
  <c r="J228"/>
  <c r="J227" s="1"/>
  <c r="H26" i="46" s="1"/>
  <c r="D174" i="45"/>
  <c r="D173" s="1"/>
  <c r="D172" s="1"/>
  <c r="D146" s="1"/>
  <c r="D145" s="1"/>
  <c r="D144" s="1"/>
  <c r="D143" s="1"/>
  <c r="D142" s="1"/>
  <c r="D141" s="1"/>
  <c r="D140" s="1"/>
  <c r="D139" s="1"/>
  <c r="D138" s="1"/>
  <c r="D137" s="1"/>
  <c r="D136" s="1"/>
  <c r="D135" s="1"/>
  <c r="D134" s="1"/>
  <c r="D133" s="1"/>
  <c r="D132" s="1"/>
  <c r="D131" s="1"/>
  <c r="D130" s="1"/>
  <c r="D129" s="1"/>
  <c r="D128" s="1"/>
  <c r="D127" s="1"/>
  <c r="D123" s="1"/>
  <c r="D122" s="1"/>
  <c r="D121" s="1"/>
  <c r="D120" s="1"/>
  <c r="G820" i="43"/>
  <c r="H819"/>
  <c r="J43"/>
  <c r="I43" s="1"/>
  <c r="G43" s="1"/>
  <c r="G191"/>
  <c r="I791"/>
  <c r="H227"/>
  <c r="G26" i="46"/>
  <c r="H14" i="43"/>
  <c r="G255"/>
  <c r="G28" i="46"/>
  <c r="E28" s="1"/>
  <c r="I15" i="43"/>
  <c r="I14" s="1"/>
  <c r="J14"/>
  <c r="H747"/>
  <c r="G750"/>
  <c r="K749" s="1"/>
  <c r="I26" i="46"/>
  <c r="H188" i="43"/>
  <c r="G189"/>
  <c r="K188" s="1"/>
  <c r="J188" s="1"/>
  <c r="I188" s="1"/>
  <c r="D119" i="45" l="1"/>
  <c r="D118" s="1"/>
  <c r="D117" s="1"/>
  <c r="D116" s="1"/>
  <c r="D115" s="1"/>
  <c r="D114" s="1"/>
  <c r="D113" s="1"/>
  <c r="D112" s="1"/>
  <c r="D111" s="1"/>
  <c r="D110" s="1"/>
  <c r="D109" s="1"/>
  <c r="D107" s="1"/>
  <c r="G228" i="43"/>
  <c r="J495"/>
  <c r="G495" s="1"/>
  <c r="K494" s="1"/>
  <c r="J494" s="1"/>
  <c r="G506"/>
  <c r="H14" i="46"/>
  <c r="G819" i="43"/>
  <c r="H793"/>
  <c r="G14" i="46"/>
  <c r="G225" i="43"/>
  <c r="G226"/>
  <c r="D587" i="45" s="1"/>
  <c r="G45" i="46"/>
  <c r="I790" i="43"/>
  <c r="F26" i="46"/>
  <c r="E26" s="1"/>
  <c r="I25" s="1"/>
  <c r="H187" i="43"/>
  <c r="H165" s="1"/>
  <c r="H164" s="1"/>
  <c r="G188"/>
  <c r="K187" s="1"/>
  <c r="G12" i="46"/>
  <c r="G227" i="43"/>
  <c r="K748"/>
  <c r="J748" s="1"/>
  <c r="I748" s="1"/>
  <c r="G748" s="1"/>
  <c r="K747" s="1"/>
  <c r="K740" s="1"/>
  <c r="G749"/>
  <c r="D709" i="45" s="1"/>
  <c r="D708" s="1"/>
  <c r="D707" s="1"/>
  <c r="H12" i="46"/>
  <c r="G15" i="43"/>
  <c r="K14" s="1"/>
  <c r="E14" i="46" l="1"/>
  <c r="I13" s="1"/>
  <c r="H13" s="1"/>
  <c r="G13" s="1"/>
  <c r="E13" s="1"/>
  <c r="D105" i="45"/>
  <c r="D104" s="1"/>
  <c r="D99" s="1"/>
  <c r="D98" s="1"/>
  <c r="D97" s="1"/>
  <c r="D96" s="1"/>
  <c r="D91" s="1"/>
  <c r="D84" s="1"/>
  <c r="D80" s="1"/>
  <c r="D79" s="1"/>
  <c r="D78" s="1"/>
  <c r="D77" s="1"/>
  <c r="D76" s="1"/>
  <c r="D108"/>
  <c r="J493" i="43"/>
  <c r="G494"/>
  <c r="K493" s="1"/>
  <c r="D75" i="45"/>
  <c r="D74" s="1"/>
  <c r="D73" s="1"/>
  <c r="D72" s="1"/>
  <c r="D71" s="1"/>
  <c r="D70" s="1"/>
  <c r="D69" s="1"/>
  <c r="D68" s="1"/>
  <c r="D67" s="1"/>
  <c r="D66" s="1"/>
  <c r="D65" s="1"/>
  <c r="D64" s="1"/>
  <c r="D63" s="1"/>
  <c r="D62" s="1"/>
  <c r="D61" s="1"/>
  <c r="D60" s="1"/>
  <c r="D56" s="1"/>
  <c r="D55" s="1"/>
  <c r="D54" s="1"/>
  <c r="D53" s="1"/>
  <c r="D52" s="1"/>
  <c r="D51" s="1"/>
  <c r="D50" s="1"/>
  <c r="D49" s="1"/>
  <c r="D48" s="1"/>
  <c r="D47" s="1"/>
  <c r="D46" s="1"/>
  <c r="D45" s="1"/>
  <c r="D44" s="1"/>
  <c r="D43" s="1"/>
  <c r="D42" s="1"/>
  <c r="D41" s="1"/>
  <c r="D23" s="1"/>
  <c r="G793" i="43"/>
  <c r="H792"/>
  <c r="J745"/>
  <c r="J744" s="1"/>
  <c r="D586" i="45"/>
  <c r="G44" i="46"/>
  <c r="I12"/>
  <c r="E25"/>
  <c r="J747" i="43"/>
  <c r="J187"/>
  <c r="K165"/>
  <c r="K164" s="1"/>
  <c r="G14"/>
  <c r="F12" i="46"/>
  <c r="F23"/>
  <c r="F20" s="1"/>
  <c r="H139" i="43"/>
  <c r="J740" l="1"/>
  <c r="G493"/>
  <c r="K492" s="1"/>
  <c r="D22" i="45"/>
  <c r="D21" s="1"/>
  <c r="D20" s="1"/>
  <c r="D19" s="1"/>
  <c r="D18" s="1"/>
  <c r="D17" s="1"/>
  <c r="D16" s="1"/>
  <c r="D15" s="1"/>
  <c r="D14" s="1"/>
  <c r="D11" s="1"/>
  <c r="D10" s="1"/>
  <c r="D9" s="1"/>
  <c r="H791" i="43"/>
  <c r="G792"/>
  <c r="K791" s="1"/>
  <c r="I747"/>
  <c r="I745"/>
  <c r="I744" s="1"/>
  <c r="I187"/>
  <c r="J165"/>
  <c r="J164" s="1"/>
  <c r="E12" i="46"/>
  <c r="I23"/>
  <c r="K139" i="43"/>
  <c r="J137" s="1"/>
  <c r="J136" s="1"/>
  <c r="K703"/>
  <c r="J701" s="1"/>
  <c r="J700" s="1"/>
  <c r="J699" s="1"/>
  <c r="J607" s="1"/>
  <c r="H41" i="46" s="1"/>
  <c r="I740" i="43" l="1"/>
  <c r="G492"/>
  <c r="D772" i="45" s="1"/>
  <c r="D771" s="1"/>
  <c r="D770" s="1"/>
  <c r="D755" s="1"/>
  <c r="K491" i="43"/>
  <c r="J491" s="1"/>
  <c r="I45" i="46"/>
  <c r="K790" i="43"/>
  <c r="F45" i="46"/>
  <c r="H790" i="43"/>
  <c r="G791"/>
  <c r="G747"/>
  <c r="J703"/>
  <c r="I701" s="1"/>
  <c r="I700" s="1"/>
  <c r="I699" s="1"/>
  <c r="I607" s="1"/>
  <c r="G41" i="46" s="1"/>
  <c r="I42"/>
  <c r="K573" i="43"/>
  <c r="H23" i="46"/>
  <c r="J139" i="43"/>
  <c r="I137" s="1"/>
  <c r="I136" s="1"/>
  <c r="G187"/>
  <c r="I165"/>
  <c r="I491" l="1"/>
  <c r="J490"/>
  <c r="J475" s="1"/>
  <c r="J453" s="1"/>
  <c r="F44" i="46"/>
  <c r="E45"/>
  <c r="I44" s="1"/>
  <c r="G790" i="43"/>
  <c r="G746"/>
  <c r="D706" i="45" s="1"/>
  <c r="H745" i="43"/>
  <c r="G165"/>
  <c r="I164"/>
  <c r="I703"/>
  <c r="J573"/>
  <c r="H42" i="46"/>
  <c r="G491" i="43" l="1"/>
  <c r="K490" s="1"/>
  <c r="K475" s="1"/>
  <c r="K453" s="1"/>
  <c r="I490"/>
  <c r="G702"/>
  <c r="D715" i="45" s="1"/>
  <c r="H701" i="43"/>
  <c r="E44" i="46"/>
  <c r="D705" i="45"/>
  <c r="D704" s="1"/>
  <c r="G745" i="43"/>
  <c r="H744"/>
  <c r="H740" s="1"/>
  <c r="G42" i="46"/>
  <c r="I573" i="43"/>
  <c r="G23" i="46"/>
  <c r="E23" s="1"/>
  <c r="I22" s="1"/>
  <c r="H22" s="1"/>
  <c r="G22" s="1"/>
  <c r="E22" s="1"/>
  <c r="I21" s="1"/>
  <c r="E21" s="1"/>
  <c r="I20" s="1"/>
  <c r="H20" s="1"/>
  <c r="G20" s="1"/>
  <c r="E20" s="1"/>
  <c r="I139" i="43"/>
  <c r="G164"/>
  <c r="G139" l="1"/>
  <c r="K135" s="1"/>
  <c r="G135" s="1"/>
  <c r="D646" i="45" s="1"/>
  <c r="D645" s="1"/>
  <c r="D644" s="1"/>
  <c r="D643" s="1"/>
  <c r="G490" i="43"/>
  <c r="I475"/>
  <c r="D714" i="45"/>
  <c r="D713" s="1"/>
  <c r="D700" s="1"/>
  <c r="G701" i="43"/>
  <c r="H700"/>
  <c r="G744"/>
  <c r="K134"/>
  <c r="J134" s="1"/>
  <c r="I134" s="1"/>
  <c r="G134" s="1"/>
  <c r="K133" s="1"/>
  <c r="J133" s="1"/>
  <c r="I133" s="1"/>
  <c r="G133" s="1"/>
  <c r="K132" s="1"/>
  <c r="J132" s="1"/>
  <c r="I132" s="1"/>
  <c r="G132" s="1"/>
  <c r="K131" s="1"/>
  <c r="G138" l="1"/>
  <c r="H137"/>
  <c r="G475"/>
  <c r="I453"/>
  <c r="G453" s="1"/>
  <c r="G700"/>
  <c r="H699"/>
  <c r="H703"/>
  <c r="G740"/>
  <c r="J131"/>
  <c r="K130"/>
  <c r="G137" l="1"/>
  <c r="H136"/>
  <c r="G136" s="1"/>
  <c r="G699"/>
  <c r="H607"/>
  <c r="H573" s="1"/>
  <c r="G573" s="1"/>
  <c r="K572" s="1"/>
  <c r="F42" i="46"/>
  <c r="G703" i="43"/>
  <c r="J128"/>
  <c r="K127"/>
  <c r="I566"/>
  <c r="I131"/>
  <c r="J130"/>
  <c r="I128" s="1"/>
  <c r="F41" i="46" l="1"/>
  <c r="E41" s="1"/>
  <c r="I40" s="1"/>
  <c r="G607" i="43"/>
  <c r="K570"/>
  <c r="G572"/>
  <c r="F39" i="46"/>
  <c r="E42"/>
  <c r="J127" i="43"/>
  <c r="H131"/>
  <c r="I130"/>
  <c r="I127" s="1"/>
  <c r="I565"/>
  <c r="H40" i="46" l="1"/>
  <c r="I39"/>
  <c r="K567" i="43"/>
  <c r="G567" s="1"/>
  <c r="K566" s="1"/>
  <c r="J566" s="1"/>
  <c r="G570"/>
  <c r="G129"/>
  <c r="H128"/>
  <c r="G131"/>
  <c r="D642" i="45" s="1"/>
  <c r="D641" s="1"/>
  <c r="H130" i="43"/>
  <c r="I564"/>
  <c r="G38" i="46"/>
  <c r="F38" s="1"/>
  <c r="G40" l="1"/>
  <c r="H39"/>
  <c r="J565" i="43"/>
  <c r="G566"/>
  <c r="K565" s="1"/>
  <c r="G128"/>
  <c r="H127"/>
  <c r="D640" i="45"/>
  <c r="D639" s="1"/>
  <c r="D638" s="1"/>
  <c r="D637" s="1"/>
  <c r="F37" i="46"/>
  <c r="G130" i="43"/>
  <c r="E40" i="46" l="1"/>
  <c r="G39"/>
  <c r="E39" s="1"/>
  <c r="I38"/>
  <c r="K564" i="43"/>
  <c r="H38" i="46"/>
  <c r="J564" i="43"/>
  <c r="G565"/>
  <c r="G127"/>
  <c r="K126" s="1"/>
  <c r="J124" s="1"/>
  <c r="J123" s="1"/>
  <c r="J119" s="1"/>
  <c r="H126"/>
  <c r="E38" i="46" l="1"/>
  <c r="I37" s="1"/>
  <c r="H37" s="1"/>
  <c r="G37" s="1"/>
  <c r="E37" s="1"/>
  <c r="G564" i="43"/>
  <c r="K563" s="1"/>
  <c r="K562" s="1"/>
  <c r="G562" s="1"/>
  <c r="K561" s="1"/>
  <c r="J561" s="1"/>
  <c r="I561" s="1"/>
  <c r="G561" s="1"/>
  <c r="K560" s="1"/>
  <c r="K551" s="1"/>
  <c r="K526" s="1"/>
  <c r="J126"/>
  <c r="I124" s="1"/>
  <c r="I123" s="1"/>
  <c r="I119" s="1"/>
  <c r="K118"/>
  <c r="K100" s="1"/>
  <c r="J560" l="1"/>
  <c r="G563"/>
  <c r="D751" i="45" s="1"/>
  <c r="D750" s="1"/>
  <c r="D749" s="1"/>
  <c r="D748" s="1"/>
  <c r="D719" s="1"/>
  <c r="J116" i="43"/>
  <c r="J115" s="1"/>
  <c r="J114" s="1"/>
  <c r="J113" s="1"/>
  <c r="I126"/>
  <c r="J118"/>
  <c r="K405"/>
  <c r="J403" s="1"/>
  <c r="J402" s="1"/>
  <c r="J401" s="1"/>
  <c r="J369" s="1"/>
  <c r="I36" i="46"/>
  <c r="K13" i="43"/>
  <c r="I19" i="46"/>
  <c r="J100" i="43" l="1"/>
  <c r="J13" s="1"/>
  <c r="I560"/>
  <c r="J551"/>
  <c r="J526" s="1"/>
  <c r="J405" s="1"/>
  <c r="I403" s="1"/>
  <c r="I402" s="1"/>
  <c r="I401" s="1"/>
  <c r="I369" s="1"/>
  <c r="I116"/>
  <c r="I115" s="1"/>
  <c r="I114" s="1"/>
  <c r="I113" s="1"/>
  <c r="G125"/>
  <c r="D589" i="45" s="1"/>
  <c r="H124" i="43"/>
  <c r="I11" i="46"/>
  <c r="I118" i="43"/>
  <c r="G126"/>
  <c r="H36" i="46" l="1"/>
  <c r="I100" i="43"/>
  <c r="H19" i="46"/>
  <c r="H11" s="1"/>
  <c r="G560" i="43"/>
  <c r="I551"/>
  <c r="G117"/>
  <c r="D447" i="45" s="1"/>
  <c r="H116" i="43"/>
  <c r="D588" i="45"/>
  <c r="G124" i="43"/>
  <c r="H123"/>
  <c r="I526" l="1"/>
  <c r="G551"/>
  <c r="D446" i="45"/>
  <c r="D445" s="1"/>
  <c r="G116" i="43"/>
  <c r="H115"/>
  <c r="G123"/>
  <c r="H119"/>
  <c r="I13"/>
  <c r="G19" i="46"/>
  <c r="G34"/>
  <c r="G36" l="1"/>
  <c r="E36" s="1"/>
  <c r="I35" s="1"/>
  <c r="H35" s="1"/>
  <c r="G35" s="1"/>
  <c r="E35" s="1"/>
  <c r="I34" s="1"/>
  <c r="H34" s="1"/>
  <c r="H32" s="1"/>
  <c r="G526" i="43"/>
  <c r="I405"/>
  <c r="G405" s="1"/>
  <c r="G404"/>
  <c r="D699" i="45" s="1"/>
  <c r="H403" i="43"/>
  <c r="D582" i="45"/>
  <c r="D581" s="1"/>
  <c r="D580" s="1"/>
  <c r="D579" s="1"/>
  <c r="D578" s="1"/>
  <c r="D577" s="1"/>
  <c r="D576" s="1"/>
  <c r="D575" s="1"/>
  <c r="D574" s="1"/>
  <c r="D573" s="1"/>
  <c r="D572" s="1"/>
  <c r="D571" s="1"/>
  <c r="D570" s="1"/>
  <c r="D569" s="1"/>
  <c r="D568" s="1"/>
  <c r="D567" s="1"/>
  <c r="D602" s="1"/>
  <c r="D601" s="1"/>
  <c r="D600" s="1"/>
  <c r="D566" s="1"/>
  <c r="G115" i="43"/>
  <c r="H114"/>
  <c r="H118"/>
  <c r="G119"/>
  <c r="G32" i="46"/>
  <c r="G11"/>
  <c r="E34" l="1"/>
  <c r="I33" s="1"/>
  <c r="D698" i="45"/>
  <c r="D697" s="1"/>
  <c r="D696" s="1"/>
  <c r="D647" s="1"/>
  <c r="G403" i="43"/>
  <c r="H402"/>
  <c r="D565" i="45"/>
  <c r="D564" s="1"/>
  <c r="D563" s="1"/>
  <c r="G114" i="43"/>
  <c r="H113"/>
  <c r="H100" s="1"/>
  <c r="G118"/>
  <c r="H30" i="46"/>
  <c r="G30" s="1"/>
  <c r="F30" s="1"/>
  <c r="I32" l="1"/>
  <c r="E32" s="1"/>
  <c r="E33"/>
  <c r="G402" i="43"/>
  <c r="H401"/>
  <c r="D562" i="45"/>
  <c r="D561" s="1"/>
  <c r="D560" s="1"/>
  <c r="G113" i="43"/>
  <c r="G100"/>
  <c r="D522" i="45"/>
  <c r="D521" s="1"/>
  <c r="D520" s="1"/>
  <c r="D519" s="1"/>
  <c r="D518" s="1"/>
  <c r="D517" s="1"/>
  <c r="D516" s="1"/>
  <c r="D515" s="1"/>
  <c r="D506" s="1"/>
  <c r="D505" s="1"/>
  <c r="D504" s="1"/>
  <c r="D503" s="1"/>
  <c r="D502" s="1"/>
  <c r="D501" s="1"/>
  <c r="D500" s="1"/>
  <c r="D499" s="1"/>
  <c r="D498" s="1"/>
  <c r="D497" s="1"/>
  <c r="D496" s="1"/>
  <c r="D495" s="1"/>
  <c r="G401" i="43" l="1"/>
  <c r="H369"/>
  <c r="G369" s="1"/>
  <c r="K368" s="1"/>
  <c r="D559" i="45"/>
  <c r="D558" s="1"/>
  <c r="D557" s="1"/>
  <c r="D556" s="1"/>
  <c r="D555" s="1"/>
  <c r="D554" s="1"/>
  <c r="D553" s="1"/>
  <c r="D552" s="1"/>
  <c r="D551" s="1"/>
  <c r="D550" s="1"/>
  <c r="D549" s="1"/>
  <c r="F19" i="46"/>
  <c r="E19" s="1"/>
  <c r="H13" i="43"/>
  <c r="D494" i="45"/>
  <c r="D493" s="1"/>
  <c r="D491" s="1"/>
  <c r="D490" s="1"/>
  <c r="D489" s="1"/>
  <c r="D488" s="1"/>
  <c r="K367" i="43" l="1"/>
  <c r="G367" s="1"/>
  <c r="K366" s="1"/>
  <c r="J366" s="1"/>
  <c r="I366" s="1"/>
  <c r="H366" s="1"/>
  <c r="G368"/>
  <c r="D636" i="45" s="1"/>
  <c r="F11" i="46"/>
  <c r="E11" s="1"/>
  <c r="G13" i="43"/>
  <c r="D487" i="45"/>
  <c r="D486" s="1"/>
  <c r="D485" s="1"/>
  <c r="D484" s="1"/>
  <c r="D483" s="1"/>
  <c r="D482" s="1"/>
  <c r="D481" s="1"/>
  <c r="D480" s="1"/>
  <c r="D479" s="1"/>
  <c r="D478" s="1"/>
  <c r="D477" s="1"/>
  <c r="D476" s="1"/>
  <c r="D475" s="1"/>
  <c r="D474" s="1"/>
  <c r="D473" s="1"/>
  <c r="D472" s="1"/>
  <c r="D471" s="1"/>
  <c r="D470" s="1"/>
  <c r="G366" i="43" l="1"/>
  <c r="K365" s="1"/>
  <c r="H356"/>
  <c r="D635" i="45"/>
  <c r="D634" s="1"/>
  <c r="D469"/>
  <c r="D465" s="1"/>
  <c r="D464" s="1"/>
  <c r="D463" s="1"/>
  <c r="D459" s="1"/>
  <c r="D458" s="1"/>
  <c r="D457" s="1"/>
  <c r="D456" s="1"/>
  <c r="D455" s="1"/>
  <c r="D454" s="1"/>
  <c r="D453" s="1"/>
  <c r="D452" s="1"/>
  <c r="K364" i="43" l="1"/>
  <c r="J364" s="1"/>
  <c r="G364" s="1"/>
  <c r="K363" s="1"/>
  <c r="J363" s="1"/>
  <c r="I363" s="1"/>
  <c r="G365"/>
  <c r="D633" i="45" s="1"/>
  <c r="D449"/>
  <c r="D632" l="1"/>
  <c r="D631" s="1"/>
  <c r="I356" i="43"/>
  <c r="I337" s="1"/>
  <c r="G363"/>
  <c r="K362" s="1"/>
  <c r="D441" i="45"/>
  <c r="D440" s="1"/>
  <c r="D439" s="1"/>
  <c r="D448"/>
  <c r="K361" i="43" l="1"/>
  <c r="J361" s="1"/>
  <c r="G362"/>
  <c r="D630" i="45" s="1"/>
  <c r="H337" i="43"/>
  <c r="I313"/>
  <c r="D438" i="45"/>
  <c r="D437" s="1"/>
  <c r="D435" s="1"/>
  <c r="D434" s="1"/>
  <c r="D412"/>
  <c r="I208" i="43" l="1"/>
  <c r="I1021" s="1"/>
  <c r="G31" i="46"/>
  <c r="H313" i="43"/>
  <c r="D629" i="45"/>
  <c r="D628" s="1"/>
  <c r="D627" s="1"/>
  <c r="G361" i="43"/>
  <c r="K360" s="1"/>
  <c r="K356" s="1"/>
  <c r="K337" s="1"/>
  <c r="K313" s="1"/>
  <c r="I31" i="46" s="1"/>
  <c r="J360" i="43"/>
  <c r="D433" i="45"/>
  <c r="D414" s="1"/>
  <c r="D413" s="1"/>
  <c r="G58" i="46"/>
  <c r="H58"/>
  <c r="I59"/>
  <c r="I58" s="1"/>
  <c r="D626" i="45" l="1"/>
  <c r="D625" s="1"/>
  <c r="D624" s="1"/>
  <c r="D610" s="1"/>
  <c r="D609" s="1"/>
  <c r="G360" i="43"/>
  <c r="J356"/>
  <c r="K208"/>
  <c r="K1021" s="1"/>
  <c r="F31" i="46"/>
  <c r="F24" s="1"/>
  <c r="H208" i="43"/>
  <c r="D411" i="45"/>
  <c r="D410" s="1"/>
  <c r="D409" s="1"/>
  <c r="D408" s="1"/>
  <c r="D407" s="1"/>
  <c r="D406" s="1"/>
  <c r="D405" s="1"/>
  <c r="D404" s="1"/>
  <c r="D403" s="1"/>
  <c r="D402" s="1"/>
  <c r="D401" s="1"/>
  <c r="D400" s="1"/>
  <c r="D399" s="1"/>
  <c r="D398" s="1"/>
  <c r="D397" s="1"/>
  <c r="D396" s="1"/>
  <c r="D395" s="1"/>
  <c r="D394" s="1"/>
  <c r="D393" s="1"/>
  <c r="D392" s="1"/>
  <c r="D391" s="1"/>
  <c r="D390" s="1"/>
  <c r="D389" s="1"/>
  <c r="D388" s="1"/>
  <c r="D385" s="1"/>
  <c r="D384" s="1"/>
  <c r="D383" s="1"/>
  <c r="D382" s="1"/>
  <c r="D381" s="1"/>
  <c r="D380" s="1"/>
  <c r="D379" s="1"/>
  <c r="D378" s="1"/>
  <c r="D377" s="1"/>
  <c r="D376" s="1"/>
  <c r="D375" s="1"/>
  <c r="D374" s="1"/>
  <c r="D373" s="1"/>
  <c r="D372" s="1"/>
  <c r="D371" s="1"/>
  <c r="D370" s="1"/>
  <c r="D366" s="1"/>
  <c r="D365" s="1"/>
  <c r="D364" s="1"/>
  <c r="D363" s="1"/>
  <c r="D362" s="1"/>
  <c r="D361" s="1"/>
  <c r="D360" s="1"/>
  <c r="D359" s="1"/>
  <c r="D358" s="1"/>
  <c r="D357" s="1"/>
  <c r="D356" s="1"/>
  <c r="D355" s="1"/>
  <c r="D354" s="1"/>
  <c r="D353" s="1"/>
  <c r="D352" s="1"/>
  <c r="D351" s="1"/>
  <c r="E59" i="46"/>
  <c r="E58"/>
  <c r="H1021" i="43" l="1"/>
  <c r="D608" i="45"/>
  <c r="F60" i="46"/>
  <c r="G356" i="43"/>
  <c r="J337"/>
  <c r="D350" i="45"/>
  <c r="D349" s="1"/>
  <c r="J313" i="43" l="1"/>
  <c r="H31" i="46" s="1"/>
  <c r="G337" i="43"/>
  <c r="D607" i="45"/>
  <c r="D606" s="1"/>
  <c r="D605" s="1"/>
  <c r="D604" s="1"/>
  <c r="D603" s="1"/>
  <c r="D599" s="1"/>
  <c r="D598" s="1"/>
  <c r="D597" s="1"/>
  <c r="D596" s="1"/>
  <c r="D595" s="1"/>
  <c r="D594" s="1"/>
  <c r="D593" s="1"/>
  <c r="D592" s="1"/>
  <c r="D591" s="1"/>
  <c r="D590" s="1"/>
  <c r="D585" s="1"/>
  <c r="D584" s="1"/>
  <c r="D583" s="1"/>
  <c r="D524" l="1"/>
  <c r="D523" s="1"/>
  <c r="D773" s="1"/>
  <c r="J208" i="43"/>
  <c r="G313"/>
  <c r="E31" i="46" l="1"/>
  <c r="I30" s="1"/>
  <c r="H24"/>
  <c r="J1021" i="43"/>
  <c r="G1021" s="1"/>
  <c r="G208"/>
  <c r="G24" i="46" l="1"/>
  <c r="H60"/>
  <c r="I24"/>
  <c r="I60" s="1"/>
  <c r="E30"/>
  <c r="G60" l="1"/>
  <c r="E60" s="1"/>
  <c r="E24"/>
</calcChain>
</file>

<file path=xl/sharedStrings.xml><?xml version="1.0" encoding="utf-8"?>
<sst xmlns="http://schemas.openxmlformats.org/spreadsheetml/2006/main" count="13671" uniqueCount="713">
  <si>
    <t>ВСЕГО РАСХОДОВ</t>
  </si>
  <si>
    <t>№ п/п</t>
  </si>
  <si>
    <t>Национальная безопасность и правоохранительная деятельность</t>
  </si>
  <si>
    <t>Наименование</t>
  </si>
  <si>
    <t>Сумма -всего</t>
  </si>
  <si>
    <t>Расходы, осуществляемые по вопросам местного значения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</si>
  <si>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</si>
  <si>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</si>
  <si>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</si>
  <si>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</si>
  <si>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</si>
  <si>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</si>
  <si>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</si>
  <si>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Расходы, осуществляемые за счет иных межбюджетных трансфертов</t>
  </si>
  <si>
    <t>01</t>
  </si>
  <si>
    <t>00</t>
  </si>
  <si>
    <t>02</t>
  </si>
  <si>
    <t>03</t>
  </si>
  <si>
    <t>04</t>
  </si>
  <si>
    <t>05</t>
  </si>
  <si>
    <t>07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</si>
  <si>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</si>
  <si>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</si>
  <si>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</si>
  <si>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</si>
  <si>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</si>
  <si>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</si>
  <si>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</si>
  <si>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</si>
  <si>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</si>
  <si>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</si>
  <si>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</si>
  <si>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</si>
  <si>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10</t>
  </si>
  <si>
    <t xml:space="preserve">Культура </t>
  </si>
  <si>
    <t>Бюджетные инвестиции</t>
  </si>
  <si>
    <t>Физическая культура и спорт</t>
  </si>
  <si>
    <t>Благоустройство</t>
  </si>
  <si>
    <t>12</t>
  </si>
  <si>
    <t>14</t>
  </si>
  <si>
    <t>Национальная  экономика</t>
  </si>
  <si>
    <t>11</t>
  </si>
  <si>
    <t>Связь и информатика</t>
  </si>
  <si>
    <t>Дорожное хозяйство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</si>
  <si>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</si>
  <si>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</si>
  <si>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</si>
  <si>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Общеэкономические вопросы</t>
  </si>
  <si>
    <t>612</t>
  </si>
  <si>
    <t>600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</si>
  <si>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</si>
  <si>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</si>
  <si>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</si>
  <si>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</si>
  <si>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</si>
  <si>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</si>
  <si>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</si>
  <si>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</si>
  <si>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</si>
  <si>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</si>
  <si>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</si>
  <si>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</si>
  <si>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</si>
  <si>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</si>
  <si>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620</t>
  </si>
  <si>
    <t>621</t>
  </si>
  <si>
    <t>Субсидии автономным учреждениям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</si>
  <si>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</si>
  <si>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</si>
  <si>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</si>
  <si>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</si>
  <si>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</si>
  <si>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</si>
  <si>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</si>
  <si>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</si>
  <si>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</si>
  <si>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</si>
  <si>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</si>
  <si>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410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</si>
  <si>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</si>
  <si>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</si>
  <si>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Предоставление субсидий муниципальным бюджетным, автономным учреждениям и иным не коммерческим организациям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</si>
  <si>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</si>
  <si>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</si>
  <si>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</si>
  <si>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 xml:space="preserve">Средства массовой информации </t>
  </si>
  <si>
    <t>Закупка товаров, работ и услуг для государственных (муниципальных) нужд</t>
  </si>
  <si>
    <t xml:space="preserve">Фонд оплаты труда казенных учреждений и взносы по обязательному социальному страхованию </t>
  </si>
  <si>
    <t>Предоставление субсидий бюджетным, автономным учреждениям и иным некоммерческим организациям</t>
  </si>
  <si>
    <t>Иные выплаты персоналу казенных учреждений,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</si>
  <si>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</si>
  <si>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</si>
  <si>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(в т.ч. дорожный фонд)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</si>
  <si>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</si>
  <si>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"Культура города Урай" на 2012-2016 годы</t>
  </si>
  <si>
    <t xml:space="preserve">Муниципальная программа "Культура города Урай" на 2012-2016 годы 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</si>
  <si>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</si>
  <si>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</si>
  <si>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Муниципальная программа "Совершенствование и развитие муниципального управления в городе Урай" на 2015-2017 год</t>
  </si>
  <si>
    <t>1.</t>
  </si>
  <si>
    <t>Дума города Урай</t>
  </si>
  <si>
    <t>011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</si>
  <si>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</si>
  <si>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</si>
  <si>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</si>
  <si>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</si>
  <si>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</si>
  <si>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</si>
  <si>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</si>
  <si>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</si>
  <si>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</si>
  <si>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</si>
  <si>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</si>
  <si>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</si>
  <si>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</si>
  <si>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</si>
  <si>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</si>
  <si>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</si>
  <si>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</si>
  <si>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</si>
  <si>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</si>
  <si>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</si>
  <si>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13</t>
  </si>
  <si>
    <t>Глава муниципального образования</t>
  </si>
  <si>
    <t>Расходы на обеспечение функций органов местного самоуправления</t>
  </si>
  <si>
    <t>к решению Думы города Урай</t>
  </si>
  <si>
    <t>Другие вопросы в области культуры, кинематографии"</t>
  </si>
  <si>
    <t>Муниципальная программа "Профилактика правонарушений на территории города Урай" на 2015-2017 годы</t>
  </si>
  <si>
    <t>Органы юстиции</t>
  </si>
  <si>
    <t xml:space="preserve">Транспорт            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</si>
  <si>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</si>
  <si>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</si>
  <si>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</si>
  <si>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</si>
  <si>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Резервные фонды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</si>
  <si>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</si>
  <si>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</si>
  <si>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</si>
  <si>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</si>
  <si>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</si>
  <si>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730</t>
  </si>
  <si>
    <t>Муниципальная программа "Совершенствование и развитие муниципального управления в городе Урай" на 2015-2017 годы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</si>
  <si>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</si>
  <si>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</si>
  <si>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</si>
  <si>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</si>
  <si>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</si>
  <si>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</si>
  <si>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</si>
  <si>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</si>
  <si>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</si>
  <si>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</si>
  <si>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</si>
  <si>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</si>
  <si>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Охрана семьи и детства</t>
  </si>
  <si>
    <t>323</t>
  </si>
  <si>
    <t>Другие вопросы в области социальной политики</t>
  </si>
  <si>
    <t>Муниципальная программа "Поддержка социально ориентированных некоммерческих организаций в городе Урай" на 2015-2017 годы</t>
  </si>
  <si>
    <t>3.</t>
  </si>
  <si>
    <t xml:space="preserve">Управление образования администрации города Урай </t>
  </si>
  <si>
    <t>Дошкольное образование</t>
  </si>
  <si>
    <t>Муниципальная программа "Развитие образования города Урай" на 2014-2018 годы</t>
  </si>
  <si>
    <t>Другие вопросы в области образования</t>
  </si>
  <si>
    <t>Публичные нормативные социальные выплаты гражданам</t>
  </si>
  <si>
    <t>310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</si>
  <si>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</si>
  <si>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</si>
  <si>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</si>
  <si>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</si>
  <si>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</si>
  <si>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</si>
  <si>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</si>
  <si>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</si>
  <si>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</si>
  <si>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3.1.</t>
  </si>
  <si>
    <t>3.2.</t>
  </si>
  <si>
    <t>3.3.</t>
  </si>
  <si>
    <t>3.4.</t>
  </si>
  <si>
    <t>Дорожное хозяйство, всего</t>
  </si>
  <si>
    <t>3.4.1.</t>
  </si>
  <si>
    <t>в том числе средства дорожного фонда</t>
  </si>
  <si>
    <t>3.5.</t>
  </si>
  <si>
    <t>3.6.</t>
  </si>
  <si>
    <t>4.1.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</si>
  <si>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</si>
  <si>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</si>
  <si>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</si>
  <si>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</si>
  <si>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</si>
  <si>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</si>
  <si>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</si>
  <si>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</si>
  <si>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</si>
  <si>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7.2.</t>
  </si>
  <si>
    <t>8.</t>
  </si>
  <si>
    <t>9.</t>
  </si>
  <si>
    <t>9.1.</t>
  </si>
  <si>
    <t>10.</t>
  </si>
  <si>
    <t>10.1.</t>
  </si>
  <si>
    <t>6.2.</t>
  </si>
  <si>
    <t>Расходы на обеспечение деятельности (оказание услуг) муниципальных учреждений</t>
  </si>
  <si>
    <t>4</t>
  </si>
  <si>
    <t>5</t>
  </si>
  <si>
    <t>11.</t>
  </si>
  <si>
    <t>12.</t>
  </si>
  <si>
    <t>Подпрограмма 4 "Организация каникулярного отдыха детей и подростков"</t>
  </si>
  <si>
    <t>Расходы, осуществляемые за счет субсидий из бюджета автономного округа</t>
  </si>
  <si>
    <t>Иные выплаты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</si>
  <si>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123</t>
  </si>
  <si>
    <t xml:space="preserve">(муниципальным программам и непрограммным направлениям деятельности), </t>
  </si>
  <si>
    <t>3</t>
  </si>
  <si>
    <t>243</t>
  </si>
  <si>
    <t>Подпрограмма I "Создание условий для совершенствования системы муниципального управления"</t>
  </si>
  <si>
    <t xml:space="preserve">Фонд оплаты труда государственных (муниципальных) органов </t>
  </si>
  <si>
    <t>Муниципальная программа "Молодежь города Урай" на 2016-2020 годы</t>
  </si>
  <si>
    <t>30 0 00 00000</t>
  </si>
  <si>
    <t>Мероприятия муниципальной программы</t>
  </si>
  <si>
    <t>30 0 02 20700</t>
  </si>
  <si>
    <t>30 0 01 00590</t>
  </si>
  <si>
    <t>Муниципальная программа "Развитие физической культуры, спорта и туризма  в городе Урай" на 2016-2018 годы</t>
  </si>
  <si>
    <t>06 0 00 00000</t>
  </si>
  <si>
    <t>Подпрограмма I "Развитие физической культуры и спорта в городе Урай"</t>
  </si>
  <si>
    <t>06 1 00 00000</t>
  </si>
  <si>
    <t>Предоставление субсидий  бюджетным, автономным учреждениям и иным некоммерческим организациям</t>
  </si>
  <si>
    <t>10 0 00 00000</t>
  </si>
  <si>
    <t>10 0 01 20700</t>
  </si>
  <si>
    <t>Субсидии некоммерческим организациям (за исключением государственных (муниципальных) учреждений)</t>
  </si>
  <si>
    <t>630</t>
  </si>
  <si>
    <t>05 0 00 00000</t>
  </si>
  <si>
    <t>Подпрограмма 4 «Художественное образование»</t>
  </si>
  <si>
    <t>05 4 00 00000</t>
  </si>
  <si>
    <t>Основное мероприятие "Укрепление материально-технической базы детских школ искусств"</t>
  </si>
  <si>
    <t>05 4 01 00000</t>
  </si>
  <si>
    <t>05 4 01 82090</t>
  </si>
  <si>
    <t>05 4 01 S2090</t>
  </si>
  <si>
    <t>Основное мероприятие "Обеспечение муниципальной поддержки детских школ искусств"</t>
  </si>
  <si>
    <t>05 4 02 00000</t>
  </si>
  <si>
    <t>05 4 02 00590</t>
  </si>
  <si>
    <t>05 4 02 82440</t>
  </si>
  <si>
    <t xml:space="preserve">07 </t>
  </si>
  <si>
    <t>Подпрограмма 1 "Развитие физической культуры и спорта в городе Урай"</t>
  </si>
  <si>
    <t>06 1 01 00590</t>
  </si>
  <si>
    <t>06 1 01 82440</t>
  </si>
  <si>
    <t>Муниципальная программа "Информационное общество - Урай" на 2016-2018 годы</t>
  </si>
  <si>
    <t>17 0 00 00000</t>
  </si>
  <si>
    <t>17 0 01 00590</t>
  </si>
  <si>
    <t>Предоставление субсидий  бюджетным, автономным учреждениям и иным не коммерческим организациям</t>
  </si>
  <si>
    <t>Предоставление субсидий бюджетным, автономным учреждениям и иным не коммерческим организациям</t>
  </si>
  <si>
    <t>17 0 02 20700</t>
  </si>
  <si>
    <t>21 0 00 00000</t>
  </si>
  <si>
    <t>Подпрограмма 1 "Создание условий для совершенствования системы муниципального управления"</t>
  </si>
  <si>
    <t>21 1 00 00000</t>
  </si>
  <si>
    <t>21 1 06 85060</t>
  </si>
  <si>
    <t>21 1 06 S5060</t>
  </si>
  <si>
    <t>Фонд оплаты труда казенных учреждений</t>
  </si>
  <si>
    <t>21 1 01 02110</t>
  </si>
  <si>
    <t>21 1 01 02040</t>
  </si>
  <si>
    <t>21 1 01 02120</t>
  </si>
  <si>
    <t>21 1 01 02250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</si>
  <si>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</si>
  <si>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</si>
  <si>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Председатель представительного органа муниципального образования</t>
  </si>
  <si>
    <t>21 1 01 02030</t>
  </si>
  <si>
    <t>13 0 00 00000</t>
  </si>
  <si>
    <t>Подпрограмма 1 "Профилактика правонарушений"</t>
  </si>
  <si>
    <t>13 1 00 00000</t>
  </si>
  <si>
    <t>13 1 01 84250</t>
  </si>
  <si>
    <t>13 1 02 84270</t>
  </si>
  <si>
    <t>Подпрограмма 3 "Развитие муниципальной службы и резерва управленческих кадров"</t>
  </si>
  <si>
    <t>21 3 00 00000</t>
  </si>
  <si>
    <t>Подпрограмма 4 "Управление и распоряжение муниципальным имуществом муниципального образования город Урай"</t>
  </si>
  <si>
    <t>21 4 00 00000</t>
  </si>
  <si>
    <t>Прочие мероприятия органов местного самоуправления</t>
  </si>
  <si>
    <t>21 1 01 02400</t>
  </si>
  <si>
    <t>21 1 03 D9300</t>
  </si>
  <si>
    <t>Защита населения и территории от чрезвычайных ситуаций природного и техногенного характера, гражданская оборона</t>
  </si>
  <si>
    <t>14 0 00 00000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</si>
  <si>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</si>
  <si>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14 1 00 00000</t>
  </si>
  <si>
    <t>14 1 01 00590</t>
  </si>
  <si>
    <t>13 1 03 82300</t>
  </si>
  <si>
    <t>13 1 03 S2300</t>
  </si>
  <si>
    <t>13 1 04 82310</t>
  </si>
  <si>
    <t>13 1 04 S2310</t>
  </si>
  <si>
    <t>Подпрограмма 2 "Профилактика незаконного оборота и потребления наркотических средств и психотропных веществ"</t>
  </si>
  <si>
    <t>13 2 00 00000</t>
  </si>
  <si>
    <t>Подпрограмма 3 "Профилактика терроризма и экстремизма"</t>
  </si>
  <si>
    <t>13 3 00 00000</t>
  </si>
  <si>
    <t>20 0 00 00000</t>
  </si>
  <si>
    <t>Подпрограмма 1 "Организация бюджетного процесса в муниципальном образовании"</t>
  </si>
  <si>
    <t>20 1 00 00000</t>
  </si>
  <si>
    <t>20 1 01 02040</t>
  </si>
  <si>
    <t>Уплата прочих налогов, сборов</t>
  </si>
  <si>
    <t>Уплата налога на имущество организаций и земельного налога</t>
  </si>
  <si>
    <t>851</t>
  </si>
  <si>
    <t>Подпрограмма 2 "Обеспечение сбалансированности и устойчивости местного бюджета"</t>
  </si>
  <si>
    <t>20 2 00 00000</t>
  </si>
  <si>
    <t>20 2 01 02400</t>
  </si>
  <si>
    <t>Обслуживание  муниципального долга</t>
  </si>
  <si>
    <t>Пособия, компенсации и иные социальные выплаты гражданам, кроме публичных нормативных обязательств</t>
  </si>
  <si>
    <t>02 0 00 00000</t>
  </si>
  <si>
    <t xml:space="preserve">Подпрограмма 1 "Модернизация образования" </t>
  </si>
  <si>
    <t>02 1 00 00000</t>
  </si>
  <si>
    <t>Основное мероприятие "Дошкольное образование"</t>
  </si>
  <si>
    <t>02 1 01 00000</t>
  </si>
  <si>
    <t>02 1 01 00590</t>
  </si>
  <si>
    <t>02 1 01 84020</t>
  </si>
  <si>
    <t>Основное мероприятие "Общее и дополнительное образование"</t>
  </si>
  <si>
    <t>02 1 02 00000</t>
  </si>
  <si>
    <t>Расходы на обеспечение деятельности(оказание услуг) муниципальных учреждений</t>
  </si>
  <si>
    <t>02 1 02 00590</t>
  </si>
  <si>
    <t>02 1 02 82440</t>
  </si>
  <si>
    <t>02 1 02 84010</t>
  </si>
  <si>
    <t>02 1 02 84040</t>
  </si>
  <si>
    <t xml:space="preserve">Подпрограмма 1 "Модернизация образования"      </t>
  </si>
  <si>
    <t>Подпрограмма 3"Обеспечение условий для реализации образовательных программ"</t>
  </si>
  <si>
    <t>02 3 00 00000</t>
  </si>
  <si>
    <t>02 3 01 82460</t>
  </si>
  <si>
    <t>02 3 02 84030</t>
  </si>
  <si>
    <t>02 4 01 82050</t>
  </si>
  <si>
    <t>02 4 01 S2050</t>
  </si>
  <si>
    <t>02 4 02 84080</t>
  </si>
  <si>
    <t>02 4 00 00000</t>
  </si>
  <si>
    <t>Основное мероприятие "Развитие муниципальной системы образования"</t>
  </si>
  <si>
    <t>02 1 03 00000</t>
  </si>
  <si>
    <t>02 1 03 00590</t>
  </si>
  <si>
    <t xml:space="preserve">Подпрограмма 2 "Развитие кадрового потенциала"    </t>
  </si>
  <si>
    <t>02 2 00 00000</t>
  </si>
  <si>
    <t>02 1 03 02040</t>
  </si>
  <si>
    <t>Обеспечение проведения выборов и референдумов</t>
  </si>
  <si>
    <t>27 1 01 00590</t>
  </si>
  <si>
    <t>Подпрограмма 2 "Мероприятия в сфере укрепления пожарной безопасности в городе Урай"</t>
  </si>
  <si>
    <t>14 2 00 00000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</si>
  <si>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</si>
  <si>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транспортной системы города Урай" на 2016-2020 годы</t>
  </si>
  <si>
    <t>18 0 00 00000</t>
  </si>
  <si>
    <t>Подпрограмма 2 "Транспорт"</t>
  </si>
  <si>
    <t>18 2 00 00000</t>
  </si>
  <si>
    <t>Подпрограмма 1 "Дорожное хозяйство"</t>
  </si>
  <si>
    <t>18 1 00 00000</t>
  </si>
  <si>
    <t>Основное мероприятие "Реконструкция автомобильных дорог"</t>
  </si>
  <si>
    <t>18 1 01 00000</t>
  </si>
  <si>
    <t>18 1 01 82390</t>
  </si>
  <si>
    <t>Капитальные вложения в объекты государственной (муниципальной) собственности</t>
  </si>
  <si>
    <t>18 1 01 82430</t>
  </si>
  <si>
    <t>18 1 01 S2430</t>
  </si>
  <si>
    <t>Основное мероприятие "Капитальный ремонт и ремонт автомобильных дорог"</t>
  </si>
  <si>
    <t>18 1 02 00000</t>
  </si>
  <si>
    <t>18 1 02 82390</t>
  </si>
  <si>
    <t>18 1 02 82430</t>
  </si>
  <si>
    <t>18 1 02 S2430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</si>
  <si>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</si>
  <si>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35 0 00 00000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</si>
  <si>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</si>
  <si>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35 1 00 00000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</si>
  <si>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</si>
  <si>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16 0 00 00000</t>
  </si>
  <si>
    <t>Подпрограмма 1 "Развитие малого и среднего предпринимательства"</t>
  </si>
  <si>
    <t>16 1 00 00000</t>
  </si>
  <si>
    <t>Подпрограмма 2 "Развитие потребительского рынка"</t>
  </si>
  <si>
    <t>16 2 00 00000</t>
  </si>
  <si>
    <t>Подпрограмма 3 "Развитие сельскохозяйственных товаропроизводителей"</t>
  </si>
  <si>
    <t>16 3 00 00000</t>
  </si>
  <si>
    <t>21 1 02 00590</t>
  </si>
  <si>
    <t>21 1 05 84120</t>
  </si>
  <si>
    <t>Муниципальная программа "Обеспечение градостроительной деятельности на территории города Урай" на  2015-2017 годы</t>
  </si>
  <si>
    <t>27 0 00 00000</t>
  </si>
  <si>
    <t>Подпрограмма 1 "Обеспечение территории города Урай документами градорегулирования"</t>
  </si>
  <si>
    <t>27 1 00 00000</t>
  </si>
  <si>
    <t>Подпрограмма 2 "Управление земельными ресурсами"</t>
  </si>
  <si>
    <t>27 2 00 00000</t>
  </si>
  <si>
    <t>Подпрограмма 3 "Развитие информационной системы обеспечения градостроительной деятельности"</t>
  </si>
  <si>
    <t>27 3 00 00000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</si>
  <si>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</si>
  <si>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11 0 00 00000</t>
  </si>
  <si>
    <t>11 0 01 20700</t>
  </si>
  <si>
    <t>11 0 02 82170</t>
  </si>
  <si>
    <t>11 0 02 82430</t>
  </si>
  <si>
    <t>11 0 02 S2430</t>
  </si>
  <si>
    <t>35 1 03 82430</t>
  </si>
  <si>
    <t>Закупка товаров, работ, услуг в целях капитального ремонта государственного (муниципального) имущества</t>
  </si>
  <si>
    <t>35 1 03 S2430</t>
  </si>
  <si>
    <t>12 0 00 00000</t>
  </si>
  <si>
    <t>12 0 02 82190</t>
  </si>
  <si>
    <t>12 0 02 82430</t>
  </si>
  <si>
    <t>12 0 02 S2430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</si>
  <si>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</si>
  <si>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36 0 00 00000</t>
  </si>
  <si>
    <t>36 0 02 82180</t>
  </si>
  <si>
    <t>36 0 02 82430</t>
  </si>
  <si>
    <t>36 0 02 S2430</t>
  </si>
  <si>
    <t>Подпрограмма 4 "Благоустройство и озеленение города Урай"</t>
  </si>
  <si>
    <t>274 00 00000</t>
  </si>
  <si>
    <t>27 4 01 82430</t>
  </si>
  <si>
    <t>27 4 01 S2430</t>
  </si>
  <si>
    <t>Прочие мероприятия в сфере жилищно-коммунального хозяйства</t>
  </si>
  <si>
    <t>12 0 01 20700</t>
  </si>
  <si>
    <t>35 1 01 00590</t>
  </si>
  <si>
    <t>Подпрограмма 2 "Создание условий для развития энергосбережения и повышения энергетической эффективности в городе Урай"</t>
  </si>
  <si>
    <t>35 2 00 00000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</si>
  <si>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</si>
  <si>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</si>
  <si>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в границах города Урай" на 2012-2016 годы</t>
  </si>
  <si>
    <t>15 0 00 00000</t>
  </si>
  <si>
    <t>15 0 01 20700</t>
  </si>
  <si>
    <t>Основное мероприятие "Совершенствование подготовки и повышение квалификации кадров"</t>
  </si>
  <si>
    <t>05 4 03 00000</t>
  </si>
  <si>
    <t>Основное мероприятие "Создание условий для поиска, поддержки и сопровождения талантливых детей и молодежи "Одаренные дети"</t>
  </si>
  <si>
    <t>05 4 04 00000</t>
  </si>
  <si>
    <t>Подпрограмма 1 "Библиотечное дело"</t>
  </si>
  <si>
    <t>05 1 00 00000</t>
  </si>
  <si>
    <t>Основное мероприятие "Комплектование и сохранность библиотечных фондов"</t>
  </si>
  <si>
    <t>05 1 01 00000</t>
  </si>
  <si>
    <t>05 1 01 82070</t>
  </si>
  <si>
    <t>05 1 01 S2070</t>
  </si>
  <si>
    <t>Основное мероприятие "Совершенствование подготовки и повышения квалификации библиотечных кадров"</t>
  </si>
  <si>
    <t>05 1 02 00000</t>
  </si>
  <si>
    <t>Основное мероприятие "Реализация проектов"</t>
  </si>
  <si>
    <t>05 1 03 00000</t>
  </si>
  <si>
    <t>Основное мероприятие "Обеспечение муниципальной поддержки библиотек"</t>
  </si>
  <si>
    <t>05 1 04 00000</t>
  </si>
  <si>
    <t>05 1 04 00590</t>
  </si>
  <si>
    <t>05 1 04 82440</t>
  </si>
  <si>
    <t>Подпрограмма 2 «Музейное дело»</t>
  </si>
  <si>
    <t>05 2 00 00000</t>
  </si>
  <si>
    <t>Основное мероприятие "Обеспечение муниципальной поддержки музеев"</t>
  </si>
  <si>
    <t>05 2 01 00000</t>
  </si>
  <si>
    <t>05 2 01 00590</t>
  </si>
  <si>
    <t>05 2 01 82440</t>
  </si>
  <si>
    <t>Основное мероприятие "Организация выставочной деятельности"</t>
  </si>
  <si>
    <t>05 2 02 00000</t>
  </si>
  <si>
    <t>Подпрограмма 5 «Народное творчество и традиционная культура. Развитие культурно-досуговой деятельности»</t>
  </si>
  <si>
    <t>05 5 00 00000</t>
  </si>
  <si>
    <t>05 5 01 00000</t>
  </si>
  <si>
    <t>Основное мероприятие "Поддержка и развитие театрального, хореографического, вокального и хорового искусства"</t>
  </si>
  <si>
    <t>05 5 02 00000</t>
  </si>
  <si>
    <t>Основное мероприятие "Обеспечение муниципальной поддержки досуговых учреждений культуры"</t>
  </si>
  <si>
    <t>05 5 03 00000</t>
  </si>
  <si>
    <t>05 5 03 00590</t>
  </si>
  <si>
    <t>05 5 03 82440</t>
  </si>
  <si>
    <t>Другие вопросы в области культуры, кинематографии</t>
  </si>
  <si>
    <t>21 1 04 84100</t>
  </si>
  <si>
    <t xml:space="preserve">Пособия, компенсации и иные социальные выплаты
гражданам, кроме публичных нормативных обязательств
</t>
  </si>
  <si>
    <t>11 0 03 R0200</t>
  </si>
  <si>
    <t>11 0 03 82430</t>
  </si>
  <si>
    <t xml:space="preserve">11 0 03 S2430 </t>
  </si>
  <si>
    <t>Приобретение товаров, работ, услуг в пользу граждан
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</si>
  <si>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</si>
  <si>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313</t>
  </si>
  <si>
    <t>1.7.</t>
  </si>
  <si>
    <t>Защита населения и территории от  чрезвычайных ситуаций природного и техногенного характера, гражданская оборона</t>
  </si>
  <si>
    <t>Обслуживание государственного внутреннего  и муниципального долга</t>
  </si>
  <si>
    <t>в том числе дорожный фонд</t>
  </si>
  <si>
    <t>6.3.</t>
  </si>
  <si>
    <t>6.4.</t>
  </si>
  <si>
    <t>11.1.</t>
  </si>
  <si>
    <t>27 4 00 00000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</si>
  <si>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ХМАО-Югре на 2016-2020 годы" </t>
  </si>
  <si>
    <t>05 1 01 51440</t>
  </si>
  <si>
    <t>Судебная система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</si>
  <si>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</si>
  <si>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21 1 03 59300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</si>
  <si>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</si>
  <si>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>1.8.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</si>
  <si>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</si>
  <si>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ХМАО – Югры на 2016–2020 годы" 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</si>
  <si>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(средства федерального бюджета)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</si>
  <si>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за счет средств бюджета автономного округа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</si>
  <si>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</si>
  <si>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</si>
  <si>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</si>
  <si>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</si>
  <si>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</si>
  <si>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 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</si>
  <si>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2016-2020 годы"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</si>
  <si>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</si>
  <si>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</si>
  <si>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ХМАО-Югре на 2016-2020 годы" </t>
  </si>
  <si>
    <t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</si>
  <si>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</si>
  <si>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</si>
  <si>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</si>
  <si>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домах)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</si>
  <si>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</si>
  <si>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</si>
  <si>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</si>
  <si>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</si>
  <si>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ХМАО – Югре" на 2016 – 2020 годы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</si>
  <si>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</si>
  <si>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</si>
  <si>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</si>
  <si>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</si>
  <si>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</si>
  <si>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</si>
  <si>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Субвенции на организацию отдыха и оздоровления детей 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</si>
  <si>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</si>
  <si>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</si>
  <si>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2016-2020 годы» 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</si>
  <si>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</si>
  <si>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</si>
  <si>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</si>
  <si>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</si>
  <si>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ХМАО – Югры" на 2016–2020 годы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</si>
  <si>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ХМАО – Югры" на 2016–2020 годы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</si>
  <si>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</si>
  <si>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</si>
  <si>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</si>
  <si>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</si>
  <si>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Субсидии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</si>
  <si>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"Ресурсное обеспечение системы образования, науки и молодежной политики"  государственной программы "Развитие образования в Ханты-Мансийском автономном округе – Югре на 2016–2020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</si>
  <si>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</si>
  <si>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Софинансирование из средств местного бюджета 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</si>
  <si>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</si>
  <si>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</si>
  <si>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</si>
  <si>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"Развитие физической культуры, спорта и туризма в городе Урай"на 2016-2018 годы</t>
  </si>
  <si>
    <t xml:space="preserve"> на 2016 год</t>
  </si>
  <si>
    <t xml:space="preserve">                          группам (группам и подгруппам) видов расходов классификации расходов бюджетов </t>
  </si>
  <si>
    <t xml:space="preserve"> классификации расходов бюджетов на 2016 год</t>
  </si>
  <si>
    <r>
      <t xml:space="preserve"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  </r>
    <r>
      <rPr>
        <b/>
        <sz val="11"/>
        <rFont val="Times New Roman"/>
        <family val="1"/>
        <charset val="204"/>
      </rPr>
      <t/>
    </r>
  </si>
  <si>
    <t>Сумма на год</t>
  </si>
  <si>
    <t>Всего</t>
  </si>
  <si>
    <t>16 3 02 84150</t>
  </si>
  <si>
    <t>35 1 04 84200</t>
  </si>
  <si>
    <t>21 1 09 84220</t>
  </si>
  <si>
    <t>35 1 04 20903</t>
  </si>
  <si>
    <t>35 2 02 84230</t>
  </si>
  <si>
    <t>11 0 04 R0820</t>
  </si>
  <si>
    <t>Подпрограмма 5 "Социальная поддержка детей -сирот и детей, оставшихся без попечения родителей, а также лиц из числа детей-сирот, оставшихся без попечения родителей"</t>
  </si>
  <si>
    <t>02 5 00 00000</t>
  </si>
  <si>
    <t>02 5 01 84060</t>
  </si>
  <si>
    <t>02 5 02 84070</t>
  </si>
  <si>
    <t>02 5 03 84090</t>
  </si>
  <si>
    <t>11 0 05 51350</t>
  </si>
  <si>
    <t>02 1 01 84050</t>
  </si>
  <si>
    <t>21 1 08 51200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</si>
  <si>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</si>
  <si>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36 0 01 20700</t>
  </si>
  <si>
    <t>Мероприятия  муниципальной программы</t>
  </si>
  <si>
    <t>21 3 01 20700</t>
  </si>
  <si>
    <t>02 2 01 20700</t>
  </si>
  <si>
    <t>02 4 03 20700</t>
  </si>
  <si>
    <t>02 1 02 20700</t>
  </si>
  <si>
    <t>02 3 03 20700</t>
  </si>
  <si>
    <t>02 1 01 20700</t>
  </si>
  <si>
    <t>13 3 01 20700</t>
  </si>
  <si>
    <t>13 2 01 20700</t>
  </si>
  <si>
    <t>13 1 05 20700</t>
  </si>
  <si>
    <t>06 1 02 20700</t>
  </si>
  <si>
    <t>05 5 04 20700</t>
  </si>
  <si>
    <t>05 5 02 20700</t>
  </si>
  <si>
    <t>05 5 01 20700</t>
  </si>
  <si>
    <t>21 4 01 20700</t>
  </si>
  <si>
    <t>14 1 02 20700</t>
  </si>
  <si>
    <t>05 2 02 20700</t>
  </si>
  <si>
    <t>05 1 03 20700</t>
  </si>
  <si>
    <t>05 1 02 20700</t>
  </si>
  <si>
    <t>14 2 01 20700</t>
  </si>
  <si>
    <t>21 1 06 20700</t>
  </si>
  <si>
    <t>18 2 01 20700</t>
  </si>
  <si>
    <t>18 1 02 20700</t>
  </si>
  <si>
    <t>35 1 02 20700</t>
  </si>
  <si>
    <t>16 1 01 20700</t>
  </si>
  <si>
    <t>16 2 01 20700</t>
  </si>
  <si>
    <t>16 3 01 20700</t>
  </si>
  <si>
    <t>05 4 04 20700</t>
  </si>
  <si>
    <t>05 4 03 20700</t>
  </si>
  <si>
    <t>35 2 01 20700</t>
  </si>
  <si>
    <t>27 4 01 20700</t>
  </si>
  <si>
    <t>27 3 01 20700</t>
  </si>
  <si>
    <t>27 2 01 20700</t>
  </si>
  <si>
    <t>27 1 02 20700</t>
  </si>
  <si>
    <t>02 1 03 84050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</si>
  <si>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</si>
  <si>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</si>
  <si>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от 17 декабря 2015 №143</t>
  </si>
  <si>
    <t>05 5 04 00000</t>
  </si>
  <si>
    <t>Основное мероприятие "Организация фестивалей, конкурсов и праздников"</t>
  </si>
  <si>
    <t>Основное мероприятие «Укрепление материально-технической базы культурно-досуговых учреждений»</t>
  </si>
  <si>
    <t>05 5 05 00000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</si>
  <si>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</si>
  <si>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05 5 05 20700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</si>
  <si>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</si>
  <si>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  </t>
  </si>
  <si>
    <t>11 0 02 S2170</t>
  </si>
  <si>
    <t>21 1 02 82370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</si>
  <si>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</si>
  <si>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Иные межбюджетные трансферты в рамках наказов избирателей депутатам Думы Ханты-Мансийского автономного округа - Югры</t>
  </si>
  <si>
    <t>Муниципальная программа "Поддержка социально ориентированных некоммерческих  организаций в городе Урай" на 2015 - 2017 годы</t>
  </si>
  <si>
    <t>10 0 01 85160</t>
  </si>
  <si>
    <t>06 1 02 85160</t>
  </si>
  <si>
    <t>05 4 01 85160</t>
  </si>
  <si>
    <t>02 3 03 85160</t>
  </si>
  <si>
    <t>05 4 01 20700</t>
  </si>
  <si>
    <t>18 1 01 20700</t>
  </si>
  <si>
    <t xml:space="preserve">Софинансирование из средств местного бюджета cубсидии на мероприятия подпрограммы «Обеспечение жильем молодых семей» федеральной целевой программы «Жилище» на 2015-2020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Ханты-Мансийского автономного округа - Югры в 2016-2020 годах» </t>
  </si>
  <si>
    <t xml:space="preserve">11 0 03 S0200 </t>
  </si>
  <si>
    <t>Здравоохранение</t>
  </si>
  <si>
    <t>Другие вопросы в области здравоохранения</t>
  </si>
  <si>
    <t>Муниципальная программа «Модернизация здравоохранения муниципального образования городской округ город Урай» на 2013-2017 годы</t>
  </si>
  <si>
    <t>Подпрограмма 1 «Укрепление материально-технической базы медицинских учреждений»</t>
  </si>
  <si>
    <t xml:space="preserve">Мероприятия муниципальной программы  </t>
  </si>
  <si>
    <t>01 0 00 00000</t>
  </si>
  <si>
    <t>01 1 00 00000</t>
  </si>
  <si>
    <t>01 1 02 20700</t>
  </si>
  <si>
    <t>8.1</t>
  </si>
  <si>
    <t>9.2.</t>
  </si>
  <si>
    <t>9.3.</t>
  </si>
  <si>
    <t>9.4.</t>
  </si>
  <si>
    <t>12.1.</t>
  </si>
  <si>
    <t xml:space="preserve">           Изменения распределения бюджетных ассигнований по разделам, подразделам, целевым статьям </t>
  </si>
  <si>
    <t xml:space="preserve">Изменения распределения бюджетных ассигнований по целевым статьям (муниципальным программам 
и непрограммным направлениям деятельности), группам (группам и подгруппам) видов расходов классификации расходов бюджетов на 2016 год
</t>
  </si>
  <si>
    <t>Изменения распределения бюджетных ассигнований  по разделам и подразделам</t>
  </si>
  <si>
    <t>Изменения ведомственной структуры расходов бюджета городского округа город Урай на 2016 год</t>
  </si>
  <si>
    <t xml:space="preserve">Софинансирование из средств местного бюджета cубсидии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</si>
  <si>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18 1 01 S2390</t>
  </si>
  <si>
    <t>18 1 02 S2390</t>
  </si>
  <si>
    <t xml:space="preserve">Софинансирование из средств местного бюджета 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 </t>
  </si>
  <si>
    <t>12 0 02 S2190</t>
  </si>
  <si>
    <t>36 0 02 S2180</t>
  </si>
  <si>
    <t>Софинансирование из средств местного бюджета 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</si>
  <si>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</si>
  <si>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</si>
  <si>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>27 1 03 82170</t>
  </si>
  <si>
    <t>27 1 03 S2170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</si>
  <si>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 (проектирование и строительство объектов инженерной инфраструктуры территорий, предназначенных для жилищного строительства)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</si>
  <si>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</si>
  <si>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 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</si>
  <si>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</si>
  <si>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16 1 02 82380</t>
  </si>
  <si>
    <t>Софинансирование из средств местного бюджета cубсидии на государственную поддержку малого и среднего предпринимательства в рамках подпрограммы  "Развитие малого и среднего предпринимательства" государственной программы "Социально-экономическое развитие, инвестиции и инновации Ханты - Мансийского автономного округа - Югры на 2016-2020 годы"</t>
  </si>
  <si>
    <t>16 1 02 S2380</t>
  </si>
  <si>
    <t>Иные межбюджетные трансферты на организацию и проведение единого государственного экзамена</t>
  </si>
  <si>
    <t>02 3 03 85020</t>
  </si>
  <si>
    <t>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</si>
  <si>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01 1 02 82010</t>
  </si>
  <si>
    <t>Софинансирование из средств местного бюджета 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</si>
  <si>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S2010</t>
  </si>
  <si>
    <t>22 1 01 02040</t>
  </si>
  <si>
    <t>Уплата иных платежей</t>
  </si>
  <si>
    <t>853</t>
  </si>
  <si>
    <t>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</si>
  <si>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21 1 02 82360</t>
  </si>
  <si>
    <t>Софинансирование из средств местного бюджета 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</si>
  <si>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S2360</t>
  </si>
  <si>
    <t>21 1 10 84060</t>
  </si>
  <si>
    <t>21 1 11 00000</t>
  </si>
  <si>
    <t>21 1 11 84070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</si>
  <si>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</si>
  <si>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</si>
  <si>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</si>
  <si>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21 1 12 84090</t>
  </si>
  <si>
    <t>Подпрограмма 2 "Предоставление муниципальных услуг органами администрации города Урай"</t>
  </si>
  <si>
    <t>21 2 00 00000</t>
  </si>
  <si>
    <t>21 2 01 00590</t>
  </si>
  <si>
    <t>21 2 01 82360</t>
  </si>
  <si>
    <t>21 2 01 S2360</t>
  </si>
  <si>
    <t>21 2 01 82370</t>
  </si>
  <si>
    <t>22 1 03 D9300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</si>
  <si>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</si>
  <si>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 xml:space="preserve">Взносы по обязательному социальному страхованию
на выплаты по оплате труда работников и иные выплаты
работникам казенных учреждений
</t>
  </si>
  <si>
    <t>119</t>
  </si>
  <si>
    <t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</si>
  <si>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11 0 02 82172</t>
  </si>
  <si>
    <t>Софинансирование из средств местного бюджета 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</si>
  <si>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S2172</t>
  </si>
  <si>
    <t xml:space="preserve">Субсидии для реализации полномочий в области градостроительной деятельности </t>
  </si>
  <si>
    <t>27 1 03 82171</t>
  </si>
  <si>
    <t xml:space="preserve">Софинансирование из средств местного бюджета cубсидии для реализации полномочий в области  градостроительной деятельности </t>
  </si>
  <si>
    <t>27 1 03 S2171</t>
  </si>
  <si>
    <t>05 5 04 85160</t>
  </si>
  <si>
    <t>05 5 05 85160</t>
  </si>
  <si>
    <t>Субвенции на проведение Всероссийской сельскохозяйственной переписи в 2016 году</t>
  </si>
  <si>
    <t>16 3 03 53910</t>
  </si>
  <si>
    <t>Закупка товаров, работ, услуг в целях капитального ремонта  государственного (муниципального) имущества</t>
  </si>
  <si>
    <t>Иные межбюджетные трансферты на реализацию мероприятий по поддержке российского казачества</t>
  </si>
  <si>
    <t>02 1 02 85110</t>
  </si>
  <si>
    <t>Основное мероприятие "Совершенствование подготовки и повышение квалификации музейных кадров"</t>
  </si>
  <si>
    <t>05 2 03 00000</t>
  </si>
  <si>
    <t>05 2 03 20700</t>
  </si>
  <si>
    <t>Иные межбюджетные трансферты на реализацию проекта, признанного победителем конкурсного отбора образовательных организаций, имеющих статус региональных инновационных площадок</t>
  </si>
  <si>
    <t>02 1 01 85220</t>
  </si>
  <si>
    <t>Cубсидии на мероприятия подпрограммы "Обеспечение жильем молодых семей" федеральной целевой программы "Жилище" на 2015-2020 годы (федеральный бюджет)</t>
  </si>
  <si>
    <t>11 0 03 50200</t>
  </si>
  <si>
    <t>Иные межбюджетные трансферты победителям конкурсов муниципальных образований Ханты-Мансийского автономного округа-Югры в области создания условий для деятельности народных дружин.</t>
  </si>
  <si>
    <t>13 1 03 85120</t>
  </si>
  <si>
    <t>Иные межбюджетные трасферты на организацию деятельности молодежных трудовых отрядов</t>
  </si>
  <si>
    <t>30 0 01 85210</t>
  </si>
  <si>
    <t>Основное мероприятие "Укрепление материально-технической базы библиотек"</t>
  </si>
  <si>
    <t>05 1 05 00000</t>
  </si>
  <si>
    <t>05 1 05 85160</t>
  </si>
  <si>
    <t>17 0 01 85160</t>
  </si>
  <si>
    <t>Субвенции на предоставление субсидий организациям на 1 килограмм реализованного и (или) отгруженного на собственную переработку молока</t>
  </si>
  <si>
    <t>16 3 04 R0430</t>
  </si>
  <si>
    <t>Подпрограмма 5 «Обеспечение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строительства»</t>
  </si>
  <si>
    <t>27 5 01 20700</t>
  </si>
  <si>
    <t>27 5 00 00000</t>
  </si>
  <si>
    <t>Иные межбюджетные трасферты на реализацию мероприятий в сфере молодежной политики</t>
  </si>
  <si>
    <t>30 0 02 85030</t>
  </si>
  <si>
    <t>02 2 01 85220</t>
  </si>
  <si>
    <t>Cубсидии на благоустройство территорий муниципальных образований</t>
  </si>
  <si>
    <t>27 4 01 82200</t>
  </si>
  <si>
    <t>35 1 02 82 200</t>
  </si>
  <si>
    <t>Иные межбюджетные трансферты на оказание финансовой поддержки в виде грантов победителя конкурса "Лучший оздоровительный лагерь ХМАО - Югры"</t>
  </si>
  <si>
    <t>30 0 02 85170</t>
  </si>
  <si>
    <t>02 4 03 85170</t>
  </si>
  <si>
    <t>Непрограммные направления деятельности</t>
  </si>
  <si>
    <t>80 0 00 00000</t>
  </si>
  <si>
    <t>80 0 00 02400</t>
  </si>
  <si>
    <t>Приложение 5.4</t>
  </si>
  <si>
    <t>Приложение 6.4</t>
  </si>
  <si>
    <t>Приложение 7.4</t>
  </si>
  <si>
    <t>Приложение 8.4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</si>
</sst>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.0"/>
    <numFmt numFmtId="167" formatCode="&quot;+&quot;\ #,##0.0;&quot;-&quot;\ #,##0.0;&quot;&quot;\ 0.0"/>
  </numFmts>
  <fonts count="46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00206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0" fillId="2" borderId="1">
      <alignment horizontal="left" vertical="top" wrapText="1"/>
    </xf>
    <xf numFmtId="0" fontId="1" fillId="0" borderId="0"/>
    <xf numFmtId="164" fontId="15" fillId="0" borderId="0" applyFont="0" applyFill="0" applyBorder="0" applyAlignment="0" applyProtection="0"/>
  </cellStyleXfs>
  <cellXfs count="374">
    <xf numFmtId="0" fontId="0" fillId="0" borderId="0" xfId="0"/>
    <xf numFmtId="0" fontId="11" fillId="3" borderId="3" xfId="0" applyFont="1" applyFill="1" applyBorder="1" applyAlignment="1">
      <alignment wrapText="1"/>
    </xf>
    <xf numFmtId="49" fontId="11" fillId="3" borderId="3" xfId="0" applyNumberFormat="1" applyFont="1" applyFill="1" applyBorder="1" applyAlignment="1">
      <alignment horizontal="center"/>
    </xf>
    <xf numFmtId="165" fontId="12" fillId="3" borderId="3" xfId="0" applyNumberFormat="1" applyFont="1" applyFill="1" applyBorder="1"/>
    <xf numFmtId="49" fontId="11" fillId="3" borderId="3" xfId="0" applyNumberFormat="1" applyFont="1" applyFill="1" applyBorder="1" applyAlignment="1">
      <alignment horizontal="center" wrapText="1"/>
    </xf>
    <xf numFmtId="165" fontId="11" fillId="3" borderId="3" xfId="0" applyNumberFormat="1" applyFont="1" applyFill="1" applyBorder="1" applyAlignment="1">
      <alignment wrapText="1"/>
    </xf>
    <xf numFmtId="0" fontId="11" fillId="3" borderId="3" xfId="0" applyFont="1" applyFill="1" applyBorder="1" applyAlignment="1">
      <alignment horizontal="right"/>
    </xf>
    <xf numFmtId="165" fontId="11" fillId="3" borderId="3" xfId="0" applyNumberFormat="1" applyFont="1" applyFill="1" applyBorder="1"/>
    <xf numFmtId="0" fontId="11" fillId="3" borderId="3" xfId="0" applyFont="1" applyFill="1" applyBorder="1" applyAlignment="1">
      <alignment horizontal="left" wrapText="1"/>
    </xf>
    <xf numFmtId="0" fontId="11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/>
    <xf numFmtId="165" fontId="4" fillId="3" borderId="3" xfId="0" applyNumberFormat="1" applyFont="1" applyFill="1" applyBorder="1"/>
    <xf numFmtId="0" fontId="5" fillId="3" borderId="3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49" fontId="5" fillId="3" borderId="3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0" fontId="11" fillId="3" borderId="3" xfId="4" applyNumberFormat="1" applyFont="1" applyFill="1" applyBorder="1" applyAlignment="1" applyProtection="1">
      <alignment wrapText="1"/>
      <protection hidden="1"/>
    </xf>
    <xf numFmtId="0" fontId="11" fillId="3" borderId="0" xfId="0" applyFont="1" applyFill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5" fillId="3" borderId="0" xfId="0" applyFont="1" applyFill="1" applyAlignment="1"/>
    <xf numFmtId="0" fontId="1" fillId="3" borderId="0" xfId="0" applyFont="1" applyFill="1"/>
    <xf numFmtId="166" fontId="18" fillId="3" borderId="0" xfId="0" applyNumberFormat="1" applyFont="1" applyFill="1"/>
    <xf numFmtId="0" fontId="5" fillId="3" borderId="0" xfId="0" applyFont="1" applyFill="1"/>
    <xf numFmtId="0" fontId="20" fillId="3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6" fillId="3" borderId="0" xfId="0" applyFont="1" applyFill="1"/>
    <xf numFmtId="0" fontId="18" fillId="3" borderId="0" xfId="0" applyFont="1" applyFill="1"/>
    <xf numFmtId="0" fontId="21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49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166" fontId="18" fillId="3" borderId="0" xfId="0" applyNumberFormat="1" applyFont="1" applyFill="1" applyAlignment="1">
      <alignment wrapText="1"/>
    </xf>
    <xf numFmtId="166" fontId="1" fillId="3" borderId="0" xfId="0" applyNumberFormat="1" applyFont="1" applyFill="1" applyAlignment="1">
      <alignment wrapText="1"/>
    </xf>
    <xf numFmtId="0" fontId="16" fillId="3" borderId="3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/>
    </xf>
    <xf numFmtId="0" fontId="22" fillId="3" borderId="0" xfId="0" applyFont="1" applyFill="1" applyAlignment="1">
      <alignment wrapText="1"/>
    </xf>
    <xf numFmtId="49" fontId="23" fillId="3" borderId="0" xfId="0" applyNumberFormat="1" applyFont="1" applyFill="1" applyAlignment="1">
      <alignment horizontal="center"/>
    </xf>
    <xf numFmtId="0" fontId="23" fillId="3" borderId="0" xfId="0" applyFont="1" applyFill="1"/>
    <xf numFmtId="166" fontId="1" fillId="3" borderId="0" xfId="0" applyNumberFormat="1" applyFont="1" applyFill="1"/>
    <xf numFmtId="166" fontId="24" fillId="3" borderId="0" xfId="0" applyNumberFormat="1" applyFont="1" applyFill="1"/>
    <xf numFmtId="0" fontId="23" fillId="3" borderId="0" xfId="0" applyFont="1" applyFill="1" applyAlignment="1">
      <alignment horizontal="center"/>
    </xf>
    <xf numFmtId="0" fontId="25" fillId="3" borderId="0" xfId="0" applyFont="1" applyFill="1"/>
    <xf numFmtId="0" fontId="22" fillId="3" borderId="0" xfId="0" applyFont="1" applyFill="1"/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17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3" xfId="0" applyFont="1" applyFill="1" applyBorder="1" applyAlignment="1">
      <alignment horizontal="right"/>
    </xf>
    <xf numFmtId="0" fontId="11" fillId="3" borderId="4" xfId="0" applyFont="1" applyFill="1" applyBorder="1" applyAlignment="1">
      <alignment wrapText="1"/>
    </xf>
    <xf numFmtId="0" fontId="4" fillId="0" borderId="3" xfId="1" applyNumberFormat="1" applyFont="1" applyFill="1" applyBorder="1" applyAlignment="1" applyProtection="1">
      <alignment horizontal="left" vertical="top" wrapText="1"/>
      <protection hidden="1"/>
    </xf>
    <xf numFmtId="0" fontId="11" fillId="0" borderId="3" xfId="1" applyNumberFormat="1" applyFont="1" applyFill="1" applyBorder="1" applyAlignment="1" applyProtection="1">
      <alignment horizontal="left" vertical="top" wrapText="1"/>
      <protection hidden="1"/>
    </xf>
    <xf numFmtId="49" fontId="11" fillId="3" borderId="3" xfId="0" applyNumberFormat="1" applyFont="1" applyFill="1" applyBorder="1" applyAlignment="1">
      <alignment horizontal="right" wrapText="1"/>
    </xf>
    <xf numFmtId="49" fontId="12" fillId="3" borderId="3" xfId="0" applyNumberFormat="1" applyFont="1" applyFill="1" applyBorder="1" applyAlignment="1">
      <alignment horizontal="right" wrapText="1"/>
    </xf>
    <xf numFmtId="0" fontId="11" fillId="0" borderId="3" xfId="1" applyNumberFormat="1" applyFont="1" applyFill="1" applyBorder="1" applyAlignment="1" applyProtection="1">
      <alignment horizontal="left" wrapText="1"/>
      <protection hidden="1"/>
    </xf>
    <xf numFmtId="0" fontId="12" fillId="3" borderId="4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right" wrapText="1"/>
    </xf>
    <xf numFmtId="166" fontId="4" fillId="3" borderId="0" xfId="0" applyNumberFormat="1" applyFont="1" applyFill="1" applyAlignment="1">
      <alignment wrapText="1"/>
    </xf>
    <xf numFmtId="0" fontId="5" fillId="3" borderId="2" xfId="0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horizontal="right" wrapText="1"/>
    </xf>
    <xf numFmtId="49" fontId="4" fillId="3" borderId="3" xfId="0" applyNumberFormat="1" applyFont="1" applyFill="1" applyBorder="1" applyAlignment="1">
      <alignment horizontal="right" wrapText="1"/>
    </xf>
    <xf numFmtId="0" fontId="5" fillId="3" borderId="4" xfId="0" applyFont="1" applyFill="1" applyBorder="1"/>
    <xf numFmtId="0" fontId="4" fillId="3" borderId="4" xfId="0" applyFont="1" applyFill="1" applyBorder="1"/>
    <xf numFmtId="0" fontId="11" fillId="3" borderId="0" xfId="0" applyFont="1" applyFill="1" applyProtection="1">
      <protection locked="0"/>
    </xf>
    <xf numFmtId="0" fontId="29" fillId="3" borderId="0" xfId="0" applyFont="1" applyFill="1" applyProtection="1">
      <protection locked="0"/>
    </xf>
    <xf numFmtId="0" fontId="27" fillId="3" borderId="3" xfId="0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wrapText="1"/>
      <protection locked="0"/>
    </xf>
    <xf numFmtId="49" fontId="12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0" applyFont="1" applyFill="1" applyBorder="1" applyAlignment="1" applyProtection="1">
      <alignment wrapText="1"/>
      <protection locked="0"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4" applyNumberFormat="1" applyFont="1" applyFill="1" applyBorder="1" applyAlignment="1" applyProtection="1">
      <alignment wrapText="1"/>
      <protection locked="0" hidden="1"/>
    </xf>
    <xf numFmtId="0" fontId="4" fillId="3" borderId="3" xfId="0" applyFont="1" applyFill="1" applyBorder="1" applyAlignment="1" applyProtection="1">
      <alignment wrapText="1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right"/>
      <protection locked="0"/>
    </xf>
    <xf numFmtId="0" fontId="11" fillId="0" borderId="3" xfId="1" applyNumberFormat="1" applyFont="1" applyFill="1" applyBorder="1" applyAlignment="1" applyProtection="1">
      <alignment horizontal="left" wrapText="1"/>
      <protection locked="0" hidden="1"/>
    </xf>
    <xf numFmtId="0" fontId="4" fillId="0" borderId="3" xfId="1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1" applyNumberFormat="1" applyFont="1" applyFill="1" applyBorder="1" applyAlignment="1" applyProtection="1">
      <alignment horizontal="left" vertical="top" wrapText="1"/>
      <protection locked="0" hidden="1"/>
    </xf>
    <xf numFmtId="49" fontId="4" fillId="3" borderId="3" xfId="0" applyNumberFormat="1" applyFont="1" applyFill="1" applyBorder="1" applyAlignment="1" applyProtection="1">
      <alignment horizontal="center" wrapText="1"/>
      <protection locked="0"/>
    </xf>
    <xf numFmtId="0" fontId="4" fillId="3" borderId="3" xfId="0" applyNumberFormat="1" applyFont="1" applyFill="1" applyBorder="1" applyAlignment="1">
      <alignment wrapText="1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Alignment="1" applyProtection="1">
      <alignment horizontal="center"/>
      <protection locked="0"/>
    </xf>
    <xf numFmtId="0" fontId="26" fillId="3" borderId="0" xfId="0" applyFont="1" applyFill="1" applyProtection="1">
      <protection locked="0"/>
    </xf>
    <xf numFmtId="0" fontId="34" fillId="0" borderId="0" xfId="0" applyFont="1"/>
    <xf numFmtId="0" fontId="35" fillId="0" borderId="3" xfId="0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left" wrapText="1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4" applyNumberFormat="1" applyFont="1" applyFill="1" applyBorder="1" applyAlignment="1" applyProtection="1">
      <alignment wrapText="1"/>
      <protection locked="0" hidden="1"/>
    </xf>
    <xf numFmtId="0" fontId="36" fillId="0" borderId="0" xfId="0" applyFont="1"/>
    <xf numFmtId="49" fontId="35" fillId="0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/>
    </xf>
    <xf numFmtId="49" fontId="26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NumberFormat="1" applyFont="1" applyFill="1" applyBorder="1" applyAlignment="1">
      <alignment wrapText="1"/>
    </xf>
    <xf numFmtId="0" fontId="0" fillId="0" borderId="0" xfId="0" applyFill="1"/>
    <xf numFmtId="0" fontId="29" fillId="3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0" xfId="0" applyFont="1"/>
    <xf numFmtId="0" fontId="30" fillId="0" borderId="3" xfId="0" applyFont="1" applyFill="1" applyBorder="1"/>
    <xf numFmtId="0" fontId="30" fillId="0" borderId="0" xfId="0" applyFont="1"/>
    <xf numFmtId="0" fontId="37" fillId="0" borderId="0" xfId="0" applyFont="1"/>
    <xf numFmtId="0" fontId="38" fillId="0" borderId="3" xfId="0" applyFont="1" applyFill="1" applyBorder="1"/>
    <xf numFmtId="0" fontId="38" fillId="0" borderId="0" xfId="0" applyFont="1"/>
    <xf numFmtId="0" fontId="39" fillId="0" borderId="0" xfId="0" applyFont="1"/>
    <xf numFmtId="49" fontId="12" fillId="0" borderId="3" xfId="0" applyNumberFormat="1" applyFont="1" applyFill="1" applyBorder="1" applyAlignment="1" applyProtection="1">
      <alignment horizontal="center" wrapText="1"/>
      <protection locked="0"/>
    </xf>
    <xf numFmtId="0" fontId="26" fillId="0" borderId="3" xfId="0" applyNumberFormat="1" applyFont="1" applyFill="1" applyBorder="1" applyAlignment="1" applyProtection="1">
      <alignment wrapText="1"/>
      <protection locked="0"/>
    </xf>
    <xf numFmtId="0" fontId="35" fillId="0" borderId="3" xfId="0" applyNumberFormat="1" applyFont="1" applyFill="1" applyBorder="1" applyAlignment="1">
      <alignment wrapText="1"/>
    </xf>
    <xf numFmtId="49" fontId="35" fillId="0" borderId="3" xfId="0" applyNumberFormat="1" applyFont="1" applyFill="1" applyBorder="1" applyAlignment="1">
      <alignment horizontal="center"/>
    </xf>
    <xf numFmtId="0" fontId="40" fillId="0" borderId="0" xfId="0" applyFont="1"/>
    <xf numFmtId="0" fontId="35" fillId="0" borderId="3" xfId="0" applyNumberFormat="1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 wrapText="1"/>
      <protection locked="0"/>
    </xf>
    <xf numFmtId="0" fontId="35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/>
    <xf numFmtId="49" fontId="11" fillId="0" borderId="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/>
    <xf numFmtId="49" fontId="41" fillId="3" borderId="3" xfId="0" applyNumberFormat="1" applyFont="1" applyFill="1" applyBorder="1" applyAlignment="1" applyProtection="1">
      <alignment horizontal="center"/>
      <protection locked="0"/>
    </xf>
    <xf numFmtId="0" fontId="42" fillId="3" borderId="3" xfId="0" applyFont="1" applyFill="1" applyBorder="1" applyAlignment="1">
      <alignment wrapText="1"/>
    </xf>
    <xf numFmtId="0" fontId="11" fillId="0" borderId="2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0" fontId="12" fillId="0" borderId="0" xfId="0" applyFont="1" applyFill="1"/>
    <xf numFmtId="0" fontId="11" fillId="0" borderId="3" xfId="0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2" xfId="0" applyFont="1" applyFill="1" applyBorder="1" applyAlignment="1" applyProtection="1">
      <alignment horizontal="right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0" fontId="4" fillId="0" borderId="3" xfId="0" applyFont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167" fontId="5" fillId="3" borderId="3" xfId="0" applyNumberFormat="1" applyFont="1" applyFill="1" applyBorder="1"/>
    <xf numFmtId="167" fontId="4" fillId="3" borderId="3" xfId="0" applyNumberFormat="1" applyFont="1" applyFill="1" applyBorder="1"/>
    <xf numFmtId="167" fontId="29" fillId="3" borderId="0" xfId="0" applyNumberFormat="1" applyFont="1" applyFill="1" applyAlignment="1" applyProtection="1">
      <alignment horizontal="right"/>
      <protection locked="0"/>
    </xf>
    <xf numFmtId="167" fontId="29" fillId="3" borderId="3" xfId="0" applyNumberFormat="1" applyFont="1" applyFill="1" applyBorder="1" applyAlignment="1" applyProtection="1">
      <alignment horizontal="center"/>
      <protection locked="0"/>
    </xf>
    <xf numFmtId="167" fontId="4" fillId="0" borderId="0" xfId="5" applyNumberFormat="1" applyFont="1" applyFill="1"/>
    <xf numFmtId="167" fontId="5" fillId="3" borderId="3" xfId="0" applyNumberFormat="1" applyFont="1" applyFill="1" applyBorder="1" applyAlignment="1">
      <alignment wrapText="1"/>
    </xf>
    <xf numFmtId="167" fontId="4" fillId="3" borderId="3" xfId="0" applyNumberFormat="1" applyFont="1" applyFill="1" applyBorder="1" applyAlignment="1">
      <alignment wrapText="1"/>
    </xf>
    <xf numFmtId="167" fontId="12" fillId="3" borderId="3" xfId="0" applyNumberFormat="1" applyFont="1" applyFill="1" applyBorder="1"/>
    <xf numFmtId="167" fontId="12" fillId="0" borderId="3" xfId="0" applyNumberFormat="1" applyFont="1" applyFill="1" applyBorder="1"/>
    <xf numFmtId="167" fontId="11" fillId="0" borderId="3" xfId="0" applyNumberFormat="1" applyFont="1" applyFill="1" applyBorder="1"/>
    <xf numFmtId="0" fontId="11" fillId="3" borderId="6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49" fontId="26" fillId="3" borderId="3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29" fillId="0" borderId="0" xfId="0" applyFont="1" applyFill="1" applyAlignment="1" applyProtection="1">
      <alignment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6" fillId="0" borderId="2" xfId="0" applyFont="1" applyFill="1" applyBorder="1" applyAlignment="1" applyProtection="1">
      <alignment horizontal="center" wrapText="1"/>
      <protection locked="0"/>
    </xf>
    <xf numFmtId="0" fontId="26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9" fontId="12" fillId="0" borderId="3" xfId="2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wrapText="1"/>
      <protection locked="0"/>
    </xf>
    <xf numFmtId="0" fontId="27" fillId="0" borderId="2" xfId="0" applyFont="1" applyFill="1" applyBorder="1" applyAlignment="1" applyProtection="1">
      <alignment horizontal="center"/>
      <protection locked="0"/>
    </xf>
    <xf numFmtId="0" fontId="27" fillId="0" borderId="3" xfId="0" applyFont="1" applyFill="1" applyBorder="1" applyAlignment="1" applyProtection="1">
      <alignment horizontal="center"/>
      <protection locked="0"/>
    </xf>
    <xf numFmtId="0" fontId="27" fillId="0" borderId="0" xfId="0" applyFont="1" applyFill="1" applyProtection="1">
      <protection locked="0"/>
    </xf>
    <xf numFmtId="0" fontId="12" fillId="0" borderId="2" xfId="0" applyFont="1" applyFill="1" applyBorder="1" applyAlignment="1" applyProtection="1">
      <alignment horizontal="right"/>
      <protection locked="0"/>
    </xf>
    <xf numFmtId="0" fontId="12" fillId="0" borderId="3" xfId="0" applyFont="1" applyFill="1" applyBorder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horizontal="right"/>
      <protection locked="0"/>
    </xf>
    <xf numFmtId="166" fontId="12" fillId="0" borderId="0" xfId="0" applyNumberFormat="1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right" wrapText="1"/>
      <protection locked="0"/>
    </xf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3" xfId="0" applyFont="1" applyFill="1" applyBorder="1" applyAlignment="1" applyProtection="1">
      <alignment horizontal="right" wrapText="1"/>
      <protection locked="0"/>
    </xf>
    <xf numFmtId="0" fontId="11" fillId="0" borderId="3" xfId="4" applyNumberFormat="1" applyFont="1" applyFill="1" applyBorder="1" applyAlignment="1" applyProtection="1">
      <alignment wrapText="1"/>
      <protection hidden="1"/>
    </xf>
    <xf numFmtId="165" fontId="11" fillId="0" borderId="0" xfId="0" applyNumberFormat="1" applyFont="1" applyFill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4" fillId="0" borderId="3" xfId="0" applyFont="1" applyFill="1" applyBorder="1" applyAlignment="1">
      <alignment horizontal="right"/>
    </xf>
    <xf numFmtId="0" fontId="14" fillId="0" borderId="0" xfId="0" applyFont="1" applyFill="1"/>
    <xf numFmtId="0" fontId="4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 applyAlignment="1">
      <alignment horizontal="right"/>
    </xf>
    <xf numFmtId="0" fontId="11" fillId="0" borderId="6" xfId="0" applyFont="1" applyFill="1" applyBorder="1" applyAlignment="1">
      <alignment wrapText="1"/>
    </xf>
    <xf numFmtId="0" fontId="14" fillId="0" borderId="0" xfId="0" applyFont="1" applyFill="1" applyProtection="1">
      <protection locked="0"/>
    </xf>
    <xf numFmtId="166" fontId="11" fillId="0" borderId="0" xfId="0" applyNumberFormat="1" applyFont="1" applyFill="1"/>
    <xf numFmtId="49" fontId="4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 locked="0"/>
    </xf>
    <xf numFmtId="49" fontId="11" fillId="0" borderId="3" xfId="1" applyNumberFormat="1" applyFont="1" applyFill="1" applyBorder="1" applyAlignment="1" applyProtection="1">
      <alignment horizontal="left" vertical="center" wrapText="1"/>
      <protection locked="0" hidden="1"/>
    </xf>
    <xf numFmtId="165" fontId="11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right" wrapText="1"/>
      <protection locked="0"/>
    </xf>
    <xf numFmtId="49" fontId="5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0" xfId="0" applyNumberFormat="1" applyFont="1" applyFill="1" applyAlignment="1">
      <alignment wrapText="1"/>
    </xf>
    <xf numFmtId="49" fontId="11" fillId="0" borderId="0" xfId="0" applyNumberFormat="1" applyFont="1" applyFill="1"/>
    <xf numFmtId="0" fontId="28" fillId="0" borderId="0" xfId="0" applyFont="1" applyFill="1"/>
    <xf numFmtId="0" fontId="29" fillId="0" borderId="0" xfId="0" applyFont="1" applyFill="1" applyAlignment="1">
      <alignment wrapText="1"/>
    </xf>
    <xf numFmtId="0" fontId="29" fillId="0" borderId="0" xfId="0" applyFont="1" applyFill="1"/>
    <xf numFmtId="49" fontId="29" fillId="0" borderId="0" xfId="0" applyNumberFormat="1" applyFont="1" applyFill="1"/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6" fillId="0" borderId="3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9" fontId="12" fillId="0" borderId="3" xfId="2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/>
    </xf>
    <xf numFmtId="49" fontId="43" fillId="0" borderId="3" xfId="0" applyNumberFormat="1" applyFont="1" applyFill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0" fontId="43" fillId="0" borderId="0" xfId="0" applyFont="1" applyFill="1"/>
    <xf numFmtId="0" fontId="12" fillId="0" borderId="3" xfId="0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165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right" wrapText="1"/>
    </xf>
    <xf numFmtId="165" fontId="11" fillId="0" borderId="0" xfId="0" applyNumberFormat="1" applyFont="1" applyFill="1" applyAlignment="1">
      <alignment wrapText="1"/>
    </xf>
    <xf numFmtId="0" fontId="4" fillId="0" borderId="3" xfId="0" applyFont="1" applyFill="1" applyBorder="1" applyAlignment="1">
      <alignment horizontal="left" wrapText="1"/>
    </xf>
    <xf numFmtId="49" fontId="3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wrapText="1"/>
    </xf>
    <xf numFmtId="0" fontId="12" fillId="0" borderId="3" xfId="0" applyFont="1" applyFill="1" applyBorder="1"/>
    <xf numFmtId="166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right" wrapText="1"/>
    </xf>
    <xf numFmtId="165" fontId="11" fillId="0" borderId="0" xfId="0" applyNumberFormat="1" applyFont="1" applyFill="1"/>
    <xf numFmtId="0" fontId="4" fillId="0" borderId="3" xfId="4" applyNumberFormat="1" applyFont="1" applyFill="1" applyBorder="1" applyAlignment="1" applyProtection="1">
      <alignment wrapText="1"/>
      <protection hidden="1"/>
    </xf>
    <xf numFmtId="0" fontId="11" fillId="0" borderId="3" xfId="0" applyFont="1" applyFill="1" applyBorder="1"/>
    <xf numFmtId="0" fontId="13" fillId="0" borderId="3" xfId="0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49" fontId="4" fillId="0" borderId="3" xfId="0" applyNumberFormat="1" applyFont="1" applyFill="1" applyBorder="1" applyAlignment="1">
      <alignment horizontal="right" wrapText="1"/>
    </xf>
    <xf numFmtId="0" fontId="5" fillId="0" borderId="0" xfId="0" applyFont="1" applyFill="1"/>
    <xf numFmtId="49" fontId="11" fillId="0" borderId="3" xfId="1" applyNumberFormat="1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Alignment="1">
      <alignment wrapText="1"/>
    </xf>
    <xf numFmtId="165" fontId="5" fillId="0" borderId="0" xfId="0" applyNumberFormat="1" applyFont="1" applyFill="1" applyAlignment="1">
      <alignment wrapText="1"/>
    </xf>
    <xf numFmtId="166" fontId="12" fillId="0" borderId="0" xfId="0" applyNumberFormat="1" applyFont="1" applyFill="1"/>
    <xf numFmtId="49" fontId="14" fillId="0" borderId="0" xfId="0" applyNumberFormat="1" applyFont="1" applyFill="1"/>
    <xf numFmtId="166" fontId="13" fillId="0" borderId="0" xfId="0" applyNumberFormat="1" applyFont="1" applyFill="1"/>
    <xf numFmtId="166" fontId="14" fillId="0" borderId="0" xfId="0" applyNumberFormat="1" applyFont="1" applyFill="1"/>
    <xf numFmtId="4" fontId="13" fillId="0" borderId="0" xfId="0" applyNumberFormat="1" applyFont="1" applyFill="1"/>
    <xf numFmtId="4" fontId="14" fillId="0" borderId="0" xfId="0" applyNumberFormat="1" applyFont="1" applyFill="1"/>
    <xf numFmtId="0" fontId="13" fillId="0" borderId="0" xfId="0" applyFont="1" applyFill="1"/>
    <xf numFmtId="0" fontId="4" fillId="0" borderId="3" xfId="0" applyNumberFormat="1" applyFont="1" applyBorder="1" applyAlignment="1">
      <alignment wrapText="1"/>
    </xf>
    <xf numFmtId="167" fontId="11" fillId="3" borderId="3" xfId="0" applyNumberFormat="1" applyFont="1" applyFill="1" applyBorder="1" applyAlignment="1">
      <alignment wrapText="1"/>
    </xf>
    <xf numFmtId="0" fontId="17" fillId="0" borderId="3" xfId="0" applyNumberFormat="1" applyFont="1" applyFill="1" applyBorder="1" applyAlignment="1">
      <alignment horizontal="left" wrapText="1"/>
    </xf>
    <xf numFmtId="165" fontId="11" fillId="0" borderId="3" xfId="5" applyNumberFormat="1" applyFont="1" applyFill="1" applyBorder="1"/>
    <xf numFmtId="1" fontId="27" fillId="3" borderId="3" xfId="0" applyNumberFormat="1" applyFont="1" applyFill="1" applyBorder="1" applyAlignment="1" applyProtection="1">
      <alignment horizontal="center"/>
      <protection locked="0"/>
    </xf>
    <xf numFmtId="165" fontId="26" fillId="0" borderId="3" xfId="5" applyNumberFormat="1" applyFont="1" applyFill="1" applyBorder="1" applyProtection="1">
      <protection locked="0"/>
    </xf>
    <xf numFmtId="165" fontId="35" fillId="0" borderId="3" xfId="5" applyNumberFormat="1" applyFont="1" applyFill="1" applyBorder="1"/>
    <xf numFmtId="165" fontId="26" fillId="0" borderId="3" xfId="5" applyNumberFormat="1" applyFont="1" applyFill="1" applyBorder="1"/>
    <xf numFmtId="165" fontId="5" fillId="0" borderId="3" xfId="5" applyNumberFormat="1" applyFont="1" applyFill="1" applyBorder="1"/>
    <xf numFmtId="165" fontId="4" fillId="0" borderId="0" xfId="5" applyNumberFormat="1" applyFont="1" applyFill="1"/>
    <xf numFmtId="0" fontId="0" fillId="0" borderId="3" xfId="0" applyFill="1" applyBorder="1"/>
    <xf numFmtId="0" fontId="0" fillId="3" borderId="3" xfId="0" applyFill="1" applyBorder="1"/>
    <xf numFmtId="167" fontId="11" fillId="3" borderId="3" xfId="0" applyNumberFormat="1" applyFont="1" applyFill="1" applyBorder="1"/>
    <xf numFmtId="167" fontId="11" fillId="3" borderId="0" xfId="0" applyNumberFormat="1" applyFont="1" applyFill="1" applyAlignment="1">
      <alignment wrapText="1"/>
    </xf>
    <xf numFmtId="167" fontId="4" fillId="3" borderId="0" xfId="0" applyNumberFormat="1" applyFont="1" applyFill="1" applyAlignment="1">
      <alignment wrapText="1"/>
    </xf>
    <xf numFmtId="0" fontId="4" fillId="3" borderId="3" xfId="0" applyFont="1" applyFill="1" applyBorder="1" applyAlignment="1">
      <alignment horizontal="center"/>
    </xf>
    <xf numFmtId="167" fontId="0" fillId="3" borderId="0" xfId="0" applyNumberFormat="1" applyFill="1"/>
    <xf numFmtId="0" fontId="0" fillId="3" borderId="0" xfId="0" applyFill="1"/>
    <xf numFmtId="166" fontId="11" fillId="0" borderId="0" xfId="0" applyNumberFormat="1" applyFont="1" applyFill="1" applyProtection="1">
      <protection locked="0"/>
    </xf>
    <xf numFmtId="167" fontId="12" fillId="0" borderId="3" xfId="0" applyNumberFormat="1" applyFont="1" applyFill="1" applyBorder="1" applyProtection="1">
      <protection locked="0"/>
    </xf>
    <xf numFmtId="167" fontId="11" fillId="0" borderId="3" xfId="0" applyNumberFormat="1" applyFont="1" applyFill="1" applyBorder="1" applyProtection="1">
      <protection locked="0"/>
    </xf>
    <xf numFmtId="167" fontId="11" fillId="0" borderId="3" xfId="0" applyNumberFormat="1" applyFont="1" applyFill="1" applyBorder="1" applyAlignment="1" applyProtection="1">
      <alignment wrapText="1"/>
      <protection locked="0"/>
    </xf>
    <xf numFmtId="167" fontId="5" fillId="0" borderId="3" xfId="0" applyNumberFormat="1" applyFont="1" applyFill="1" applyBorder="1" applyProtection="1">
      <protection locked="0"/>
    </xf>
    <xf numFmtId="167" fontId="4" fillId="0" borderId="3" xfId="0" applyNumberFormat="1" applyFont="1" applyFill="1" applyBorder="1" applyProtection="1">
      <protection locked="0"/>
    </xf>
    <xf numFmtId="167" fontId="5" fillId="0" borderId="3" xfId="0" applyNumberFormat="1" applyFont="1" applyFill="1" applyBorder="1"/>
    <xf numFmtId="167" fontId="4" fillId="0" borderId="3" xfId="0" applyNumberFormat="1" applyFont="1" applyFill="1" applyBorder="1"/>
    <xf numFmtId="167" fontId="11" fillId="0" borderId="3" xfId="0" applyNumberFormat="1" applyFont="1" applyFill="1" applyBorder="1" applyAlignment="1">
      <alignment horizontal="right"/>
    </xf>
    <xf numFmtId="167" fontId="11" fillId="0" borderId="3" xfId="0" applyNumberFormat="1" applyFont="1" applyFill="1" applyBorder="1" applyAlignment="1">
      <alignment wrapText="1"/>
    </xf>
    <xf numFmtId="167" fontId="4" fillId="0" borderId="3" xfId="0" applyNumberFormat="1" applyFont="1" applyFill="1" applyBorder="1" applyAlignment="1">
      <alignment horizontal="center"/>
    </xf>
    <xf numFmtId="167" fontId="11" fillId="0" borderId="3" xfId="0" applyNumberFormat="1" applyFont="1" applyFill="1" applyBorder="1" applyAlignment="1">
      <alignment horizontal="center"/>
    </xf>
    <xf numFmtId="167" fontId="11" fillId="0" borderId="0" xfId="0" applyNumberFormat="1" applyFont="1" applyFill="1" applyAlignment="1">
      <alignment wrapText="1"/>
    </xf>
    <xf numFmtId="167" fontId="12" fillId="0" borderId="3" xfId="0" applyNumberFormat="1" applyFont="1" applyFill="1" applyBorder="1" applyAlignment="1" applyProtection="1">
      <alignment wrapText="1"/>
      <protection locked="0"/>
    </xf>
    <xf numFmtId="167" fontId="4" fillId="0" borderId="3" xfId="0" applyNumberFormat="1" applyFont="1" applyFill="1" applyBorder="1" applyAlignment="1" applyProtection="1">
      <alignment horizontal="right"/>
      <protection locked="0"/>
    </xf>
    <xf numFmtId="167" fontId="12" fillId="0" borderId="3" xfId="0" applyNumberFormat="1" applyFont="1" applyFill="1" applyBorder="1" applyAlignment="1" applyProtection="1">
      <alignment horizontal="right"/>
      <protection locked="0"/>
    </xf>
    <xf numFmtId="167" fontId="26" fillId="3" borderId="3" xfId="0" applyNumberFormat="1" applyFont="1" applyFill="1" applyBorder="1" applyAlignment="1" applyProtection="1">
      <alignment horizontal="right"/>
      <protection locked="0"/>
    </xf>
    <xf numFmtId="167" fontId="11" fillId="3" borderId="3" xfId="0" applyNumberFormat="1" applyFont="1" applyFill="1" applyBorder="1" applyAlignment="1" applyProtection="1">
      <alignment horizontal="right"/>
      <protection locked="0"/>
    </xf>
    <xf numFmtId="167" fontId="11" fillId="0" borderId="3" xfId="5" applyNumberFormat="1" applyFont="1" applyFill="1" applyBorder="1"/>
    <xf numFmtId="167" fontId="35" fillId="0" borderId="3" xfId="5" applyNumberFormat="1" applyFont="1" applyFill="1" applyBorder="1"/>
    <xf numFmtId="167" fontId="26" fillId="0" borderId="3" xfId="5" applyNumberFormat="1" applyFont="1" applyFill="1" applyBorder="1"/>
    <xf numFmtId="167" fontId="11" fillId="0" borderId="3" xfId="5" applyNumberFormat="1" applyFont="1" applyFill="1" applyBorder="1" applyAlignment="1">
      <alignment horizontal="right"/>
    </xf>
    <xf numFmtId="167" fontId="12" fillId="0" borderId="3" xfId="5" applyNumberFormat="1" applyFont="1" applyFill="1" applyBorder="1"/>
    <xf numFmtId="0" fontId="11" fillId="0" borderId="3" xfId="0" applyFont="1" applyFill="1" applyBorder="1" applyAlignment="1">
      <alignment vertical="justify" wrapText="1"/>
    </xf>
    <xf numFmtId="167" fontId="12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justify" wrapText="1"/>
    </xf>
    <xf numFmtId="49" fontId="12" fillId="0" borderId="4" xfId="0" applyNumberFormat="1" applyFont="1" applyFill="1" applyBorder="1" applyAlignment="1">
      <alignment horizontal="right" wrapText="1"/>
    </xf>
    <xf numFmtId="167" fontId="4" fillId="0" borderId="3" xfId="0" applyNumberFormat="1" applyFont="1" applyFill="1" applyBorder="1" applyAlignment="1">
      <alignment wrapText="1"/>
    </xf>
    <xf numFmtId="167" fontId="4" fillId="0" borderId="3" xfId="0" applyNumberFormat="1" applyFont="1" applyFill="1" applyBorder="1" applyAlignment="1">
      <alignment horizontal="right"/>
    </xf>
    <xf numFmtId="167" fontId="5" fillId="3" borderId="0" xfId="0" applyNumberFormat="1" applyFont="1" applyFill="1" applyAlignment="1">
      <alignment wrapText="1"/>
    </xf>
    <xf numFmtId="0" fontId="35" fillId="3" borderId="3" xfId="0" applyFont="1" applyFill="1" applyBorder="1" applyAlignment="1">
      <alignment wrapText="1"/>
    </xf>
    <xf numFmtId="49" fontId="35" fillId="3" borderId="3" xfId="0" applyNumberFormat="1" applyFont="1" applyFill="1" applyBorder="1" applyAlignment="1">
      <alignment horizontal="center" wrapText="1"/>
    </xf>
    <xf numFmtId="49" fontId="42" fillId="3" borderId="3" xfId="0" applyNumberFormat="1" applyFont="1" applyFill="1" applyBorder="1" applyAlignment="1">
      <alignment horizontal="center"/>
    </xf>
    <xf numFmtId="0" fontId="45" fillId="4" borderId="3" xfId="0" applyFont="1" applyFill="1" applyBorder="1" applyAlignment="1">
      <alignment horizontal="right" wrapText="1"/>
    </xf>
    <xf numFmtId="0" fontId="16" fillId="0" borderId="3" xfId="0" applyNumberFormat="1" applyFont="1" applyFill="1" applyBorder="1" applyAlignment="1">
      <alignment wrapText="1"/>
    </xf>
    <xf numFmtId="0" fontId="16" fillId="4" borderId="3" xfId="0" applyFont="1" applyFill="1" applyBorder="1"/>
    <xf numFmtId="49" fontId="16" fillId="4" borderId="3" xfId="0" applyNumberFormat="1" applyFont="1" applyFill="1" applyBorder="1" applyAlignment="1">
      <alignment horizontal="center"/>
    </xf>
    <xf numFmtId="49" fontId="45" fillId="4" borderId="3" xfId="0" applyNumberFormat="1" applyFont="1" applyFill="1" applyBorder="1" applyAlignment="1">
      <alignment horizontal="center"/>
    </xf>
    <xf numFmtId="167" fontId="45" fillId="4" borderId="3" xfId="0" applyNumberFormat="1" applyFont="1" applyFill="1" applyBorder="1"/>
    <xf numFmtId="167" fontId="16" fillId="4" borderId="3" xfId="0" applyNumberFormat="1" applyFont="1" applyFill="1" applyBorder="1"/>
    <xf numFmtId="167" fontId="16" fillId="4" borderId="0" xfId="0" applyNumberFormat="1" applyFont="1" applyFill="1"/>
    <xf numFmtId="0" fontId="16" fillId="4" borderId="0" xfId="0" applyFont="1" applyFill="1"/>
    <xf numFmtId="0" fontId="4" fillId="4" borderId="3" xfId="0" applyFont="1" applyFill="1" applyBorder="1" applyAlignment="1">
      <alignment wrapText="1"/>
    </xf>
    <xf numFmtId="0" fontId="4" fillId="4" borderId="3" xfId="0" applyFont="1" applyFill="1" applyBorder="1"/>
    <xf numFmtId="49" fontId="4" fillId="4" borderId="3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wrapText="1"/>
    </xf>
    <xf numFmtId="165" fontId="30" fillId="3" borderId="0" xfId="0" applyNumberFormat="1" applyFont="1" applyFill="1"/>
    <xf numFmtId="167" fontId="5" fillId="3" borderId="3" xfId="0" applyNumberFormat="1" applyFont="1" applyFill="1" applyBorder="1" applyProtection="1">
      <protection locked="0"/>
    </xf>
    <xf numFmtId="167" fontId="4" fillId="3" borderId="3" xfId="0" applyNumberFormat="1" applyFont="1" applyFill="1" applyBorder="1" applyProtection="1">
      <protection locked="0"/>
    </xf>
    <xf numFmtId="167" fontId="4" fillId="0" borderId="3" xfId="0" applyNumberFormat="1" applyFont="1" applyFill="1" applyBorder="1" applyAlignment="1" applyProtection="1">
      <alignment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9" fillId="0" borderId="0" xfId="0" applyFont="1" applyFill="1" applyAlignment="1" applyProtection="1">
      <alignment horizontal="right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9" fillId="3" borderId="0" xfId="0" applyFont="1" applyFill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19" fillId="3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</cellXfs>
  <cellStyles count="6">
    <cellStyle name="Обычный" xfId="0" builtinId="0"/>
    <cellStyle name="Обычный 2" xfId="1"/>
    <cellStyle name="Обычный_Tmp7" xfId="4"/>
    <cellStyle name="Процентный" xfId="2" builtinId="5"/>
    <cellStyle name="Финансовый" xfId="5" builtinId="3"/>
    <cellStyle name="Элементы осей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s4\home1$\Users\BaryshevaNV\Desktop\&#1076;&#1091;&#1084;&#1072;\2016\&#1076;&#1083;&#1103;%20&#1047;&#1086;&#1088;&#1080;&#1085;&#1086;&#1081;%20&#1082;&#1086;&#1088;-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1."/>
      <sheetName val="приложение 5"/>
      <sheetName val="приложение 6.1."/>
      <sheetName val="приложение 6"/>
      <sheetName val="приложение 7.1."/>
      <sheetName val="приложение 7"/>
      <sheetName val="приложение 8.1."/>
      <sheetName val="приложение 8"/>
      <sheetName val="приложение 9.1."/>
      <sheetName val="приложение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J27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25"/>
  <sheetViews>
    <sheetView view="pageBreakPreview" zoomScale="70" zoomScaleNormal="86" zoomScaleSheetLayoutView="70" workbookViewId="0">
      <pane xSplit="6" ySplit="12" topLeftCell="G998" activePane="bottomRight" state="frozen"/>
      <selection pane="topRight" activeCell="G1" sqref="G1"/>
      <selection pane="bottomLeft" activeCell="A12" sqref="A12"/>
      <selection pane="bottomRight" activeCell="H1021" sqref="H1021:K1021"/>
    </sheetView>
  </sheetViews>
  <sheetFormatPr defaultColWidth="9.140625" defaultRowHeight="12.75"/>
  <cols>
    <col min="1" max="1" width="4.140625" style="147" customWidth="1"/>
    <col min="2" max="2" width="31.85546875" style="147" customWidth="1"/>
    <col min="3" max="3" width="4.85546875" style="147" customWidth="1"/>
    <col min="4" max="4" width="4.28515625" style="147" customWidth="1"/>
    <col min="5" max="5" width="14" style="147" customWidth="1"/>
    <col min="6" max="6" width="5.7109375" style="147" customWidth="1"/>
    <col min="7" max="7" width="12.28515625" style="168" customWidth="1"/>
    <col min="8" max="8" width="14.140625" style="147" customWidth="1"/>
    <col min="9" max="9" width="12.85546875" style="147" customWidth="1"/>
    <col min="10" max="10" width="14.7109375" style="147" customWidth="1"/>
    <col min="11" max="11" width="14.42578125" style="147" customWidth="1"/>
    <col min="12" max="12" width="9.7109375" style="147" bestFit="1" customWidth="1"/>
    <col min="13" max="13" width="9.28515625" style="147" bestFit="1" customWidth="1"/>
    <col min="14" max="17" width="9.140625" style="147"/>
    <col min="18" max="18" width="9.28515625" style="147" bestFit="1" customWidth="1"/>
    <col min="19" max="16384" width="9.140625" style="147"/>
  </cols>
  <sheetData>
    <row r="1" spans="1:11" ht="30" customHeight="1">
      <c r="I1" s="169"/>
      <c r="J1" s="360" t="s">
        <v>709</v>
      </c>
      <c r="K1" s="360"/>
    </row>
    <row r="2" spans="1:11" ht="15.75">
      <c r="I2" s="360" t="s">
        <v>125</v>
      </c>
      <c r="J2" s="360"/>
      <c r="K2" s="360"/>
    </row>
    <row r="3" spans="1:11" ht="15.75">
      <c r="I3" s="169"/>
      <c r="J3" s="360" t="s">
        <v>575</v>
      </c>
      <c r="K3" s="360"/>
    </row>
    <row r="4" spans="1:11" ht="15.75">
      <c r="H4" s="360"/>
      <c r="I4" s="362"/>
      <c r="J4" s="362"/>
      <c r="K4" s="362"/>
    </row>
    <row r="6" spans="1:11" s="170" customFormat="1" ht="15.75">
      <c r="A6" s="357" t="s">
        <v>610</v>
      </c>
      <c r="B6" s="361"/>
      <c r="C6" s="361"/>
      <c r="D6" s="361"/>
      <c r="E6" s="361"/>
      <c r="F6" s="361"/>
      <c r="G6" s="361"/>
      <c r="H6" s="361"/>
      <c r="I6" s="361"/>
      <c r="J6" s="361"/>
      <c r="K6" s="359"/>
    </row>
    <row r="7" spans="1:11" s="170" customFormat="1" ht="15.75">
      <c r="A7" s="357" t="s">
        <v>209</v>
      </c>
      <c r="B7" s="361"/>
      <c r="C7" s="361"/>
      <c r="D7" s="361"/>
      <c r="E7" s="361"/>
      <c r="F7" s="361"/>
      <c r="G7" s="361"/>
      <c r="H7" s="361"/>
      <c r="I7" s="361"/>
      <c r="J7" s="361"/>
      <c r="K7" s="359"/>
    </row>
    <row r="8" spans="1:11" s="170" customFormat="1" ht="15.75">
      <c r="A8" s="357" t="s">
        <v>517</v>
      </c>
      <c r="B8" s="361"/>
      <c r="C8" s="361"/>
      <c r="D8" s="361"/>
      <c r="E8" s="361"/>
      <c r="F8" s="361"/>
      <c r="G8" s="361"/>
      <c r="H8" s="361"/>
      <c r="I8" s="361"/>
      <c r="J8" s="361"/>
      <c r="K8" s="359"/>
    </row>
    <row r="9" spans="1:11" s="170" customFormat="1" ht="15.75" customHeight="1">
      <c r="A9" s="357" t="s">
        <v>516</v>
      </c>
      <c r="B9" s="358"/>
      <c r="C9" s="358"/>
      <c r="D9" s="358"/>
      <c r="E9" s="358"/>
      <c r="F9" s="358"/>
      <c r="G9" s="358"/>
      <c r="H9" s="358"/>
      <c r="I9" s="358"/>
      <c r="J9" s="358"/>
      <c r="K9" s="359"/>
    </row>
    <row r="10" spans="1:11" ht="12.75" customHeight="1">
      <c r="A10" s="171" t="s">
        <v>12</v>
      </c>
      <c r="B10" s="172"/>
      <c r="C10" s="169"/>
      <c r="D10" s="169"/>
      <c r="E10" s="169"/>
      <c r="F10" s="169"/>
      <c r="G10" s="171"/>
      <c r="H10" s="169"/>
      <c r="I10" s="173"/>
      <c r="J10" s="169"/>
      <c r="K10" s="174" t="s">
        <v>11</v>
      </c>
    </row>
    <row r="11" spans="1:11" ht="93.75" customHeight="1">
      <c r="A11" s="175" t="s">
        <v>1</v>
      </c>
      <c r="B11" s="176" t="s">
        <v>3</v>
      </c>
      <c r="C11" s="177" t="s">
        <v>6</v>
      </c>
      <c r="D11" s="177" t="s">
        <v>7</v>
      </c>
      <c r="E11" s="177" t="s">
        <v>8</v>
      </c>
      <c r="F11" s="178" t="s">
        <v>9</v>
      </c>
      <c r="G11" s="179" t="s">
        <v>4</v>
      </c>
      <c r="H11" s="179" t="s">
        <v>5</v>
      </c>
      <c r="I11" s="179" t="s">
        <v>96</v>
      </c>
      <c r="J11" s="179" t="s">
        <v>97</v>
      </c>
      <c r="K11" s="179" t="s">
        <v>13</v>
      </c>
    </row>
    <row r="12" spans="1:11" s="182" customFormat="1">
      <c r="A12" s="180">
        <v>1</v>
      </c>
      <c r="B12" s="181">
        <v>2</v>
      </c>
      <c r="C12" s="102" t="s">
        <v>210</v>
      </c>
      <c r="D12" s="102" t="s">
        <v>201</v>
      </c>
      <c r="E12" s="181">
        <v>5</v>
      </c>
      <c r="F12" s="181">
        <v>6</v>
      </c>
      <c r="G12" s="181">
        <v>7</v>
      </c>
      <c r="H12" s="181">
        <v>8</v>
      </c>
      <c r="I12" s="181">
        <v>9</v>
      </c>
      <c r="J12" s="181">
        <v>10</v>
      </c>
      <c r="K12" s="181">
        <v>11</v>
      </c>
    </row>
    <row r="13" spans="1:11" s="185" customFormat="1" ht="18" customHeight="1">
      <c r="A13" s="183"/>
      <c r="B13" s="184" t="s">
        <v>102</v>
      </c>
      <c r="C13" s="104" t="s">
        <v>14</v>
      </c>
      <c r="D13" s="104" t="s">
        <v>15</v>
      </c>
      <c r="E13" s="104"/>
      <c r="F13" s="104"/>
      <c r="G13" s="308">
        <f>H13+I13+J13+K13</f>
        <v>17004.699999999997</v>
      </c>
      <c r="H13" s="308">
        <f>H14+H28+H43+H56+H62+H88+H94+H100</f>
        <v>17004.699999999997</v>
      </c>
      <c r="I13" s="308">
        <f>I14+I28+I43+I56+I62+I88+I94+I100</f>
        <v>0</v>
      </c>
      <c r="J13" s="308">
        <f>J14+J28+J43+J56+J62+J88+J94+J100</f>
        <v>0</v>
      </c>
      <c r="K13" s="308">
        <f>K14+K28+K43+K56+K62+K88+K94+K100</f>
        <v>0</v>
      </c>
    </row>
    <row r="14" spans="1:11" s="185" customFormat="1" ht="51" customHeight="1">
      <c r="A14" s="183"/>
      <c r="B14" s="186" t="s">
        <v>103</v>
      </c>
      <c r="C14" s="123" t="s">
        <v>14</v>
      </c>
      <c r="D14" s="123" t="s">
        <v>16</v>
      </c>
      <c r="E14" s="123"/>
      <c r="F14" s="123"/>
      <c r="G14" s="308">
        <f>SUM(H14:K14)</f>
        <v>5100</v>
      </c>
      <c r="H14" s="309">
        <f>H15</f>
        <v>5100</v>
      </c>
      <c r="I14" s="309">
        <f t="shared" ref="I14:K15" si="0">I15</f>
        <v>0</v>
      </c>
      <c r="J14" s="309">
        <f t="shared" si="0"/>
        <v>0</v>
      </c>
      <c r="K14" s="309">
        <f t="shared" si="0"/>
        <v>0</v>
      </c>
    </row>
    <row r="15" spans="1:11" s="185" customFormat="1" ht="51" customHeight="1">
      <c r="A15" s="183"/>
      <c r="B15" s="101" t="s">
        <v>98</v>
      </c>
      <c r="C15" s="108" t="s">
        <v>14</v>
      </c>
      <c r="D15" s="108" t="s">
        <v>16</v>
      </c>
      <c r="E15" s="108" t="s">
        <v>249</v>
      </c>
      <c r="F15" s="108"/>
      <c r="G15" s="308">
        <f>SUM(H15:K15)</f>
        <v>5100</v>
      </c>
      <c r="H15" s="309">
        <f>H16</f>
        <v>5100</v>
      </c>
      <c r="I15" s="309">
        <f t="shared" si="0"/>
        <v>0</v>
      </c>
      <c r="J15" s="309">
        <f t="shared" si="0"/>
        <v>0</v>
      </c>
      <c r="K15" s="309">
        <f t="shared" si="0"/>
        <v>0</v>
      </c>
    </row>
    <row r="16" spans="1:11" s="185" customFormat="1" ht="38.25" customHeight="1">
      <c r="A16" s="183"/>
      <c r="B16" s="101" t="s">
        <v>212</v>
      </c>
      <c r="C16" s="108" t="s">
        <v>14</v>
      </c>
      <c r="D16" s="108" t="s">
        <v>16</v>
      </c>
      <c r="E16" s="108" t="s">
        <v>251</v>
      </c>
      <c r="F16" s="108"/>
      <c r="G16" s="308">
        <f>SUM(H16:K16)</f>
        <v>5100</v>
      </c>
      <c r="H16" s="309">
        <f>H17+H20+H25</f>
        <v>5100</v>
      </c>
      <c r="I16" s="309">
        <f>I17+I20+I25</f>
        <v>0</v>
      </c>
      <c r="J16" s="309">
        <f>J17+J20+J25</f>
        <v>0</v>
      </c>
      <c r="K16" s="309">
        <f>K17+K20+K25</f>
        <v>0</v>
      </c>
    </row>
    <row r="17" spans="1:12" s="143" customFormat="1" ht="12.75" hidden="1" customHeight="1">
      <c r="A17" s="141"/>
      <c r="B17" s="109" t="s">
        <v>123</v>
      </c>
      <c r="C17" s="110" t="s">
        <v>14</v>
      </c>
      <c r="D17" s="110" t="s">
        <v>16</v>
      </c>
      <c r="E17" s="110" t="s">
        <v>262</v>
      </c>
      <c r="F17" s="110"/>
      <c r="G17" s="160">
        <f>H17+I17+J17+K17</f>
        <v>0</v>
      </c>
      <c r="H17" s="161">
        <f t="shared" ref="H17:K18" si="1">H18</f>
        <v>0</v>
      </c>
      <c r="I17" s="161">
        <f t="shared" si="1"/>
        <v>0</v>
      </c>
      <c r="J17" s="161">
        <f t="shared" si="1"/>
        <v>0</v>
      </c>
      <c r="K17" s="161">
        <f t="shared" si="1"/>
        <v>0</v>
      </c>
    </row>
    <row r="18" spans="1:12" s="143" customFormat="1" ht="89.25" hidden="1" customHeight="1">
      <c r="A18" s="141"/>
      <c r="B18" s="109" t="s">
        <v>55</v>
      </c>
      <c r="C18" s="110" t="s">
        <v>14</v>
      </c>
      <c r="D18" s="110" t="s">
        <v>16</v>
      </c>
      <c r="E18" s="110" t="s">
        <v>262</v>
      </c>
      <c r="F18" s="110" t="s">
        <v>56</v>
      </c>
      <c r="G18" s="160">
        <f>H18+I18+J18+K18</f>
        <v>0</v>
      </c>
      <c r="H18" s="161">
        <f t="shared" si="1"/>
        <v>0</v>
      </c>
      <c r="I18" s="161">
        <f t="shared" si="1"/>
        <v>0</v>
      </c>
      <c r="J18" s="161">
        <f t="shared" si="1"/>
        <v>0</v>
      </c>
      <c r="K18" s="161">
        <f t="shared" si="1"/>
        <v>0</v>
      </c>
    </row>
    <row r="19" spans="1:12" s="143" customFormat="1" ht="37.5" hidden="1" customHeight="1">
      <c r="A19" s="141"/>
      <c r="B19" s="109" t="s">
        <v>104</v>
      </c>
      <c r="C19" s="110" t="s">
        <v>14</v>
      </c>
      <c r="D19" s="110" t="s">
        <v>16</v>
      </c>
      <c r="E19" s="110" t="s">
        <v>262</v>
      </c>
      <c r="F19" s="110" t="s">
        <v>105</v>
      </c>
      <c r="G19" s="160">
        <f>H19+I19+J19+K19</f>
        <v>0</v>
      </c>
      <c r="H19" s="161">
        <f>'приложение 8.4.'!I84</f>
        <v>0</v>
      </c>
      <c r="I19" s="161">
        <f>'приложение 8.4.'!J84</f>
        <v>0</v>
      </c>
      <c r="J19" s="161">
        <f>'приложение 8.4.'!K84</f>
        <v>0</v>
      </c>
      <c r="K19" s="161">
        <f>'приложение 8.4.'!L84</f>
        <v>0</v>
      </c>
    </row>
    <row r="20" spans="1:12" s="185" customFormat="1" ht="25.5" customHeight="1">
      <c r="A20" s="187"/>
      <c r="B20" s="101" t="s">
        <v>124</v>
      </c>
      <c r="C20" s="102" t="s">
        <v>14</v>
      </c>
      <c r="D20" s="102" t="s">
        <v>16</v>
      </c>
      <c r="E20" s="108" t="s">
        <v>256</v>
      </c>
      <c r="F20" s="104"/>
      <c r="G20" s="308">
        <f t="shared" ref="G20:G28" si="2">SUM(H20:K20)</f>
        <v>5100</v>
      </c>
      <c r="H20" s="309">
        <f>H21+H23</f>
        <v>5100</v>
      </c>
      <c r="I20" s="309">
        <f>I21+I23</f>
        <v>0</v>
      </c>
      <c r="J20" s="309">
        <f>J21+J23</f>
        <v>0</v>
      </c>
      <c r="K20" s="309">
        <f>K21+K23</f>
        <v>0</v>
      </c>
      <c r="L20" s="188"/>
    </row>
    <row r="21" spans="1:12" s="189" customFormat="1" ht="89.25" customHeight="1">
      <c r="A21" s="148"/>
      <c r="B21" s="101" t="s">
        <v>55</v>
      </c>
      <c r="C21" s="102" t="s">
        <v>14</v>
      </c>
      <c r="D21" s="102" t="s">
        <v>16</v>
      </c>
      <c r="E21" s="108" t="s">
        <v>256</v>
      </c>
      <c r="F21" s="102" t="s">
        <v>56</v>
      </c>
      <c r="G21" s="308">
        <f t="shared" si="2"/>
        <v>5100</v>
      </c>
      <c r="H21" s="309">
        <f>H22</f>
        <v>5100</v>
      </c>
      <c r="I21" s="309">
        <f>I22</f>
        <v>0</v>
      </c>
      <c r="J21" s="309">
        <f>J22</f>
        <v>0</v>
      </c>
      <c r="K21" s="309">
        <f>K22</f>
        <v>0</v>
      </c>
    </row>
    <row r="22" spans="1:12" s="189" customFormat="1" ht="39" customHeight="1">
      <c r="A22" s="148"/>
      <c r="B22" s="101" t="s">
        <v>104</v>
      </c>
      <c r="C22" s="102" t="s">
        <v>14</v>
      </c>
      <c r="D22" s="102" t="s">
        <v>16</v>
      </c>
      <c r="E22" s="108" t="s">
        <v>256</v>
      </c>
      <c r="F22" s="102" t="s">
        <v>105</v>
      </c>
      <c r="G22" s="308">
        <f t="shared" si="2"/>
        <v>5100</v>
      </c>
      <c r="H22" s="309">
        <f>'приложение 8.4.'!I90</f>
        <v>5100</v>
      </c>
      <c r="I22" s="309">
        <f>'приложение 8.4.'!J90</f>
        <v>0</v>
      </c>
      <c r="J22" s="309">
        <f>'приложение 8.4.'!K90</f>
        <v>0</v>
      </c>
      <c r="K22" s="309">
        <f>'приложение 8.4.'!L90</f>
        <v>0</v>
      </c>
    </row>
    <row r="23" spans="1:12" s="189" customFormat="1" ht="38.25" hidden="1" customHeight="1">
      <c r="A23" s="148"/>
      <c r="B23" s="101" t="s">
        <v>86</v>
      </c>
      <c r="C23" s="102" t="s">
        <v>14</v>
      </c>
      <c r="D23" s="102" t="s">
        <v>16</v>
      </c>
      <c r="E23" s="108" t="s">
        <v>256</v>
      </c>
      <c r="F23" s="102" t="s">
        <v>57</v>
      </c>
      <c r="G23" s="308">
        <f t="shared" si="2"/>
        <v>0</v>
      </c>
      <c r="H23" s="309">
        <f>H24</f>
        <v>0</v>
      </c>
      <c r="I23" s="309">
        <f>I24</f>
        <v>0</v>
      </c>
      <c r="J23" s="309">
        <f>J24</f>
        <v>0</v>
      </c>
      <c r="K23" s="309">
        <f>K24</f>
        <v>0</v>
      </c>
    </row>
    <row r="24" spans="1:12" s="189" customFormat="1" ht="42" hidden="1" customHeight="1">
      <c r="A24" s="148"/>
      <c r="B24" s="101" t="s">
        <v>111</v>
      </c>
      <c r="C24" s="102" t="s">
        <v>14</v>
      </c>
      <c r="D24" s="102" t="s">
        <v>16</v>
      </c>
      <c r="E24" s="108" t="s">
        <v>256</v>
      </c>
      <c r="F24" s="102" t="s">
        <v>59</v>
      </c>
      <c r="G24" s="308">
        <f t="shared" si="2"/>
        <v>0</v>
      </c>
      <c r="H24" s="309">
        <f>'приложение 8.4.'!I95</f>
        <v>0</v>
      </c>
      <c r="I24" s="309">
        <f>'приложение 8.4.'!J95</f>
        <v>0</v>
      </c>
      <c r="J24" s="309">
        <f>'приложение 8.4.'!K95</f>
        <v>0</v>
      </c>
      <c r="K24" s="309">
        <f>'приложение 8.4.'!L95</f>
        <v>0</v>
      </c>
    </row>
    <row r="25" spans="1:12" s="185" customFormat="1" ht="25.5" hidden="1" customHeight="1">
      <c r="A25" s="183"/>
      <c r="B25" s="190" t="s">
        <v>261</v>
      </c>
      <c r="C25" s="108" t="s">
        <v>14</v>
      </c>
      <c r="D25" s="108" t="s">
        <v>16</v>
      </c>
      <c r="E25" s="108" t="s">
        <v>255</v>
      </c>
      <c r="F25" s="108"/>
      <c r="G25" s="308">
        <f t="shared" si="2"/>
        <v>0</v>
      </c>
      <c r="H25" s="309">
        <f>H26</f>
        <v>0</v>
      </c>
      <c r="I25" s="309">
        <f t="shared" ref="I25:K26" si="3">I26</f>
        <v>0</v>
      </c>
      <c r="J25" s="309">
        <f t="shared" si="3"/>
        <v>0</v>
      </c>
      <c r="K25" s="309">
        <f t="shared" si="3"/>
        <v>0</v>
      </c>
    </row>
    <row r="26" spans="1:12" s="185" customFormat="1" ht="89.25" hidden="1" customHeight="1">
      <c r="A26" s="183"/>
      <c r="B26" s="101" t="s">
        <v>55</v>
      </c>
      <c r="C26" s="108" t="s">
        <v>14</v>
      </c>
      <c r="D26" s="108" t="s">
        <v>16</v>
      </c>
      <c r="E26" s="108" t="s">
        <v>255</v>
      </c>
      <c r="F26" s="108" t="s">
        <v>56</v>
      </c>
      <c r="G26" s="308">
        <f t="shared" si="2"/>
        <v>0</v>
      </c>
      <c r="H26" s="309">
        <f>H27</f>
        <v>0</v>
      </c>
      <c r="I26" s="309">
        <f t="shared" si="3"/>
        <v>0</v>
      </c>
      <c r="J26" s="309">
        <f t="shared" si="3"/>
        <v>0</v>
      </c>
      <c r="K26" s="309">
        <f t="shared" si="3"/>
        <v>0</v>
      </c>
    </row>
    <row r="27" spans="1:12" s="185" customFormat="1" ht="38.25" hidden="1" customHeight="1">
      <c r="A27" s="183"/>
      <c r="B27" s="101" t="s">
        <v>104</v>
      </c>
      <c r="C27" s="108" t="s">
        <v>14</v>
      </c>
      <c r="D27" s="108" t="s">
        <v>16</v>
      </c>
      <c r="E27" s="108" t="s">
        <v>255</v>
      </c>
      <c r="F27" s="108" t="s">
        <v>105</v>
      </c>
      <c r="G27" s="308">
        <f t="shared" si="2"/>
        <v>0</v>
      </c>
      <c r="H27" s="309">
        <f>'приложение 8.4.'!I18</f>
        <v>0</v>
      </c>
      <c r="I27" s="309">
        <f>'приложение 8.4.'!J18</f>
        <v>0</v>
      </c>
      <c r="J27" s="309">
        <f>'приложение 8.4.'!K18</f>
        <v>0</v>
      </c>
      <c r="K27" s="309">
        <f>'приложение 8.4.'!L18</f>
        <v>0</v>
      </c>
    </row>
    <row r="28" spans="1:12" s="185" customFormat="1" ht="76.5" customHeight="1">
      <c r="A28" s="183"/>
      <c r="B28" s="186" t="s">
        <v>110</v>
      </c>
      <c r="C28" s="123" t="s">
        <v>14</v>
      </c>
      <c r="D28" s="123" t="s">
        <v>17</v>
      </c>
      <c r="E28" s="123"/>
      <c r="F28" s="123"/>
      <c r="G28" s="308">
        <f t="shared" si="2"/>
        <v>3382.3</v>
      </c>
      <c r="H28" s="308">
        <f>H29</f>
        <v>3382.3</v>
      </c>
      <c r="I28" s="308">
        <f t="shared" ref="I28:K29" si="4">I29</f>
        <v>0</v>
      </c>
      <c r="J28" s="308">
        <f t="shared" si="4"/>
        <v>0</v>
      </c>
      <c r="K28" s="308">
        <f t="shared" si="4"/>
        <v>0</v>
      </c>
    </row>
    <row r="29" spans="1:12" s="189" customFormat="1" ht="51" customHeight="1">
      <c r="A29" s="191"/>
      <c r="B29" s="101" t="s">
        <v>98</v>
      </c>
      <c r="C29" s="108" t="s">
        <v>14</v>
      </c>
      <c r="D29" s="108" t="s">
        <v>17</v>
      </c>
      <c r="E29" s="108" t="s">
        <v>249</v>
      </c>
      <c r="F29" s="123"/>
      <c r="G29" s="308">
        <f t="shared" ref="G29:G119" si="5">SUM(H29:K29)</f>
        <v>3382.3</v>
      </c>
      <c r="H29" s="310">
        <f>H30</f>
        <v>3382.3</v>
      </c>
      <c r="I29" s="310">
        <f t="shared" si="4"/>
        <v>0</v>
      </c>
      <c r="J29" s="310">
        <f t="shared" si="4"/>
        <v>0</v>
      </c>
      <c r="K29" s="310">
        <f t="shared" si="4"/>
        <v>0</v>
      </c>
    </row>
    <row r="30" spans="1:12" s="189" customFormat="1" ht="38.25" customHeight="1">
      <c r="A30" s="191"/>
      <c r="B30" s="101" t="s">
        <v>212</v>
      </c>
      <c r="C30" s="108" t="s">
        <v>14</v>
      </c>
      <c r="D30" s="108" t="s">
        <v>17</v>
      </c>
      <c r="E30" s="108" t="s">
        <v>251</v>
      </c>
      <c r="F30" s="108"/>
      <c r="G30" s="308">
        <f t="shared" si="5"/>
        <v>3382.3</v>
      </c>
      <c r="H30" s="310">
        <f>H31+H37+H40</f>
        <v>3382.3</v>
      </c>
      <c r="I30" s="310">
        <f>J31+I42</f>
        <v>0</v>
      </c>
      <c r="J30" s="310">
        <f>K31+J42</f>
        <v>0</v>
      </c>
      <c r="K30" s="310">
        <f>L31+K42</f>
        <v>0</v>
      </c>
    </row>
    <row r="31" spans="1:12" s="189" customFormat="1" ht="25.5" customHeight="1">
      <c r="A31" s="191"/>
      <c r="B31" s="101" t="s">
        <v>124</v>
      </c>
      <c r="C31" s="108" t="s">
        <v>14</v>
      </c>
      <c r="D31" s="108" t="s">
        <v>17</v>
      </c>
      <c r="E31" s="108" t="s">
        <v>256</v>
      </c>
      <c r="F31" s="108"/>
      <c r="G31" s="308">
        <f t="shared" si="5"/>
        <v>2525</v>
      </c>
      <c r="H31" s="310">
        <f>H32+H34+H36</f>
        <v>2525</v>
      </c>
      <c r="I31" s="310">
        <f t="shared" ref="I31:K32" si="6">I32</f>
        <v>0</v>
      </c>
      <c r="J31" s="310">
        <f t="shared" si="6"/>
        <v>0</v>
      </c>
      <c r="K31" s="310">
        <f t="shared" si="6"/>
        <v>0</v>
      </c>
    </row>
    <row r="32" spans="1:12" s="189" customFormat="1" ht="93" customHeight="1">
      <c r="A32" s="191"/>
      <c r="B32" s="101" t="s">
        <v>55</v>
      </c>
      <c r="C32" s="108" t="s">
        <v>14</v>
      </c>
      <c r="D32" s="108" t="s">
        <v>17</v>
      </c>
      <c r="E32" s="108" t="s">
        <v>256</v>
      </c>
      <c r="F32" s="108" t="s">
        <v>56</v>
      </c>
      <c r="G32" s="308">
        <f t="shared" si="5"/>
        <v>2525</v>
      </c>
      <c r="H32" s="310">
        <f>H33</f>
        <v>2525</v>
      </c>
      <c r="I32" s="310">
        <f t="shared" si="6"/>
        <v>0</v>
      </c>
      <c r="J32" s="310">
        <f t="shared" si="6"/>
        <v>0</v>
      </c>
      <c r="K32" s="310">
        <f t="shared" si="6"/>
        <v>0</v>
      </c>
    </row>
    <row r="33" spans="1:11" s="189" customFormat="1" ht="39.75" customHeight="1">
      <c r="A33" s="191"/>
      <c r="B33" s="101" t="s">
        <v>104</v>
      </c>
      <c r="C33" s="108" t="s">
        <v>14</v>
      </c>
      <c r="D33" s="108" t="s">
        <v>17</v>
      </c>
      <c r="E33" s="108" t="s">
        <v>256</v>
      </c>
      <c r="F33" s="108" t="s">
        <v>105</v>
      </c>
      <c r="G33" s="308">
        <f t="shared" si="5"/>
        <v>2525</v>
      </c>
      <c r="H33" s="310">
        <f>'приложение 8.4.'!I26</f>
        <v>2525</v>
      </c>
      <c r="I33" s="310">
        <f>'приложение 8.4.'!J26</f>
        <v>0</v>
      </c>
      <c r="J33" s="310">
        <f>'приложение 8.4.'!K26</f>
        <v>0</v>
      </c>
      <c r="K33" s="310">
        <f>'приложение 8.4.'!L26</f>
        <v>0</v>
      </c>
    </row>
    <row r="34" spans="1:11" s="189" customFormat="1" ht="38.25" hidden="1" customHeight="1">
      <c r="A34" s="191"/>
      <c r="B34" s="101" t="s">
        <v>86</v>
      </c>
      <c r="C34" s="108" t="s">
        <v>14</v>
      </c>
      <c r="D34" s="108" t="s">
        <v>17</v>
      </c>
      <c r="E34" s="108" t="s">
        <v>256</v>
      </c>
      <c r="F34" s="108" t="s">
        <v>57</v>
      </c>
      <c r="G34" s="308">
        <f t="shared" si="5"/>
        <v>0</v>
      </c>
      <c r="H34" s="310">
        <f>H35</f>
        <v>0</v>
      </c>
      <c r="I34" s="310">
        <f>I35</f>
        <v>0</v>
      </c>
      <c r="J34" s="310">
        <f>J35</f>
        <v>0</v>
      </c>
      <c r="K34" s="310">
        <f>K35</f>
        <v>0</v>
      </c>
    </row>
    <row r="35" spans="1:11" s="189" customFormat="1" ht="38.25" hidden="1" customHeight="1">
      <c r="A35" s="191"/>
      <c r="B35" s="101" t="s">
        <v>111</v>
      </c>
      <c r="C35" s="108" t="s">
        <v>14</v>
      </c>
      <c r="D35" s="108" t="s">
        <v>17</v>
      </c>
      <c r="E35" s="108" t="s">
        <v>256</v>
      </c>
      <c r="F35" s="108" t="s">
        <v>59</v>
      </c>
      <c r="G35" s="308">
        <f t="shared" si="5"/>
        <v>0</v>
      </c>
      <c r="H35" s="310">
        <f>'приложение 8.4.'!I31</f>
        <v>0</v>
      </c>
      <c r="I35" s="310">
        <f>'приложение 8.4.'!J31</f>
        <v>0</v>
      </c>
      <c r="J35" s="310">
        <f>'приложение 8.4.'!K31</f>
        <v>0</v>
      </c>
      <c r="K35" s="310">
        <f>'приложение 8.4.'!L31</f>
        <v>0</v>
      </c>
    </row>
    <row r="36" spans="1:11" s="189" customFormat="1" ht="12.75" hidden="1" customHeight="1">
      <c r="A36" s="148"/>
      <c r="B36" s="105" t="s">
        <v>71</v>
      </c>
      <c r="C36" s="108" t="s">
        <v>14</v>
      </c>
      <c r="D36" s="108" t="s">
        <v>17</v>
      </c>
      <c r="E36" s="108" t="s">
        <v>256</v>
      </c>
      <c r="F36" s="102" t="s">
        <v>72</v>
      </c>
      <c r="G36" s="308">
        <f t="shared" si="5"/>
        <v>0</v>
      </c>
      <c r="H36" s="309">
        <f>'приложение 8.4.'!I34</f>
        <v>0</v>
      </c>
      <c r="I36" s="309">
        <f>'приложение 8.4.'!J34</f>
        <v>0</v>
      </c>
      <c r="J36" s="309">
        <f>'приложение 8.4.'!K34</f>
        <v>0</v>
      </c>
      <c r="K36" s="309">
        <f>'приложение 8.4.'!L34</f>
        <v>0</v>
      </c>
    </row>
    <row r="37" spans="1:11" s="143" customFormat="1" ht="25.5" customHeight="1">
      <c r="A37" s="258"/>
      <c r="B37" s="260" t="s">
        <v>261</v>
      </c>
      <c r="C37" s="132" t="s">
        <v>14</v>
      </c>
      <c r="D37" s="132" t="s">
        <v>17</v>
      </c>
      <c r="E37" s="132" t="s">
        <v>255</v>
      </c>
      <c r="F37" s="132"/>
      <c r="G37" s="331">
        <f>H37+I37+J37+K37</f>
        <v>-422.7</v>
      </c>
      <c r="H37" s="316">
        <f t="shared" ref="H37:K38" si="7">H38</f>
        <v>-422.7</v>
      </c>
      <c r="I37" s="316">
        <f t="shared" si="7"/>
        <v>0</v>
      </c>
      <c r="J37" s="316">
        <f t="shared" si="7"/>
        <v>0</v>
      </c>
      <c r="K37" s="316">
        <f t="shared" si="7"/>
        <v>0</v>
      </c>
    </row>
    <row r="38" spans="1:11" s="143" customFormat="1" ht="90" customHeight="1">
      <c r="A38" s="258"/>
      <c r="B38" s="109" t="s">
        <v>55</v>
      </c>
      <c r="C38" s="132" t="s">
        <v>14</v>
      </c>
      <c r="D38" s="132" t="s">
        <v>17</v>
      </c>
      <c r="E38" s="132" t="s">
        <v>255</v>
      </c>
      <c r="F38" s="132" t="s">
        <v>56</v>
      </c>
      <c r="G38" s="331">
        <f>H38+I38+J38+K38</f>
        <v>-422.7</v>
      </c>
      <c r="H38" s="316">
        <f t="shared" si="7"/>
        <v>-422.7</v>
      </c>
      <c r="I38" s="316">
        <f t="shared" si="7"/>
        <v>0</v>
      </c>
      <c r="J38" s="316">
        <f t="shared" si="7"/>
        <v>0</v>
      </c>
      <c r="K38" s="316">
        <f t="shared" si="7"/>
        <v>0</v>
      </c>
    </row>
    <row r="39" spans="1:11" s="143" customFormat="1" ht="37.5" customHeight="1">
      <c r="A39" s="258"/>
      <c r="B39" s="109" t="s">
        <v>104</v>
      </c>
      <c r="C39" s="132" t="s">
        <v>14</v>
      </c>
      <c r="D39" s="132" t="s">
        <v>17</v>
      </c>
      <c r="E39" s="132" t="s">
        <v>255</v>
      </c>
      <c r="F39" s="132" t="s">
        <v>105</v>
      </c>
      <c r="G39" s="331">
        <f>H39+I39+J39+K39</f>
        <v>-422.7</v>
      </c>
      <c r="H39" s="316">
        <f>'приложение 8.4.'!I39</f>
        <v>-422.7</v>
      </c>
      <c r="I39" s="316">
        <f>'приложение 8.4.'!J39</f>
        <v>0</v>
      </c>
      <c r="J39" s="316">
        <f>'приложение 8.4.'!K39</f>
        <v>0</v>
      </c>
      <c r="K39" s="316">
        <f>'приложение 8.4.'!L39</f>
        <v>0</v>
      </c>
    </row>
    <row r="40" spans="1:11" s="189" customFormat="1" ht="25.5" customHeight="1">
      <c r="A40" s="191"/>
      <c r="B40" s="101" t="s">
        <v>112</v>
      </c>
      <c r="C40" s="108" t="s">
        <v>14</v>
      </c>
      <c r="D40" s="108" t="s">
        <v>17</v>
      </c>
      <c r="E40" s="108" t="s">
        <v>257</v>
      </c>
      <c r="F40" s="108"/>
      <c r="G40" s="308">
        <f t="shared" si="5"/>
        <v>1280</v>
      </c>
      <c r="H40" s="310">
        <f>H41</f>
        <v>1280</v>
      </c>
      <c r="I40" s="310">
        <f t="shared" ref="I40:K41" si="8">I41</f>
        <v>0</v>
      </c>
      <c r="J40" s="310">
        <f t="shared" si="8"/>
        <v>0</v>
      </c>
      <c r="K40" s="310">
        <f t="shared" si="8"/>
        <v>0</v>
      </c>
    </row>
    <row r="41" spans="1:11" s="189" customFormat="1" ht="89.25" customHeight="1">
      <c r="A41" s="191"/>
      <c r="B41" s="101" t="s">
        <v>55</v>
      </c>
      <c r="C41" s="108" t="s">
        <v>14</v>
      </c>
      <c r="D41" s="108" t="s">
        <v>17</v>
      </c>
      <c r="E41" s="108" t="s">
        <v>257</v>
      </c>
      <c r="F41" s="108" t="s">
        <v>56</v>
      </c>
      <c r="G41" s="308">
        <f t="shared" si="5"/>
        <v>1280</v>
      </c>
      <c r="H41" s="310">
        <f>H42</f>
        <v>1280</v>
      </c>
      <c r="I41" s="310">
        <f t="shared" si="8"/>
        <v>0</v>
      </c>
      <c r="J41" s="310">
        <f t="shared" si="8"/>
        <v>0</v>
      </c>
      <c r="K41" s="310">
        <f t="shared" si="8"/>
        <v>0</v>
      </c>
    </row>
    <row r="42" spans="1:11" s="189" customFormat="1" ht="39.75" customHeight="1">
      <c r="A42" s="191"/>
      <c r="B42" s="101" t="s">
        <v>104</v>
      </c>
      <c r="C42" s="108" t="s">
        <v>14</v>
      </c>
      <c r="D42" s="108" t="s">
        <v>17</v>
      </c>
      <c r="E42" s="108" t="s">
        <v>257</v>
      </c>
      <c r="F42" s="108" t="s">
        <v>105</v>
      </c>
      <c r="G42" s="308">
        <f t="shared" si="5"/>
        <v>1280</v>
      </c>
      <c r="H42" s="310">
        <f>'приложение 8.4.'!I45</f>
        <v>1280</v>
      </c>
      <c r="I42" s="310">
        <f>'приложение 8.4.'!J45</f>
        <v>0</v>
      </c>
      <c r="J42" s="310">
        <f>'приложение 8.4.'!K45</f>
        <v>0</v>
      </c>
      <c r="K42" s="310">
        <f>'приложение 8.4.'!L45</f>
        <v>0</v>
      </c>
    </row>
    <row r="43" spans="1:11" s="185" customFormat="1" ht="80.25" customHeight="1">
      <c r="A43" s="187"/>
      <c r="B43" s="186" t="s">
        <v>120</v>
      </c>
      <c r="C43" s="104" t="s">
        <v>14</v>
      </c>
      <c r="D43" s="104" t="s">
        <v>18</v>
      </c>
      <c r="E43" s="104"/>
      <c r="F43" s="104"/>
      <c r="G43" s="308">
        <f t="shared" si="5"/>
        <v>10411.5</v>
      </c>
      <c r="H43" s="308">
        <f>H44</f>
        <v>10411.5</v>
      </c>
      <c r="I43" s="308">
        <f t="shared" ref="I43:K44" si="9">I44</f>
        <v>0</v>
      </c>
      <c r="J43" s="308">
        <f t="shared" si="9"/>
        <v>0</v>
      </c>
      <c r="K43" s="308">
        <f t="shared" si="9"/>
        <v>0</v>
      </c>
    </row>
    <row r="44" spans="1:11" s="185" customFormat="1" ht="51" customHeight="1">
      <c r="A44" s="187"/>
      <c r="B44" s="101" t="s">
        <v>98</v>
      </c>
      <c r="C44" s="102" t="s">
        <v>14</v>
      </c>
      <c r="D44" s="102" t="s">
        <v>18</v>
      </c>
      <c r="E44" s="108" t="s">
        <v>249</v>
      </c>
      <c r="F44" s="104"/>
      <c r="G44" s="308">
        <f t="shared" si="5"/>
        <v>10411.5</v>
      </c>
      <c r="H44" s="309">
        <f>H45</f>
        <v>10411.5</v>
      </c>
      <c r="I44" s="309">
        <f t="shared" si="9"/>
        <v>0</v>
      </c>
      <c r="J44" s="309">
        <f t="shared" si="9"/>
        <v>0</v>
      </c>
      <c r="K44" s="309">
        <f t="shared" si="9"/>
        <v>0</v>
      </c>
    </row>
    <row r="45" spans="1:11" s="185" customFormat="1" ht="38.25" customHeight="1">
      <c r="A45" s="187"/>
      <c r="B45" s="101" t="s">
        <v>212</v>
      </c>
      <c r="C45" s="102" t="s">
        <v>14</v>
      </c>
      <c r="D45" s="102" t="s">
        <v>18</v>
      </c>
      <c r="E45" s="108" t="s">
        <v>251</v>
      </c>
      <c r="F45" s="104"/>
      <c r="G45" s="308">
        <f t="shared" si="5"/>
        <v>10411.5</v>
      </c>
      <c r="H45" s="309">
        <f>H46+H53</f>
        <v>10411.5</v>
      </c>
      <c r="I45" s="309">
        <f>I46+I53</f>
        <v>0</v>
      </c>
      <c r="J45" s="309">
        <f>J46+J53</f>
        <v>0</v>
      </c>
      <c r="K45" s="309">
        <f>K46+K53</f>
        <v>0</v>
      </c>
    </row>
    <row r="46" spans="1:11" s="185" customFormat="1" ht="25.5" customHeight="1">
      <c r="A46" s="187"/>
      <c r="B46" s="101" t="s">
        <v>124</v>
      </c>
      <c r="C46" s="102" t="s">
        <v>14</v>
      </c>
      <c r="D46" s="102" t="s">
        <v>18</v>
      </c>
      <c r="E46" s="108" t="s">
        <v>256</v>
      </c>
      <c r="F46" s="104"/>
      <c r="G46" s="308">
        <f t="shared" si="5"/>
        <v>10411.5</v>
      </c>
      <c r="H46" s="309">
        <f>H47+H49+H51</f>
        <v>10411.5</v>
      </c>
      <c r="I46" s="309">
        <f>I47+I49+I51</f>
        <v>0</v>
      </c>
      <c r="J46" s="309">
        <f>J47+J49+J51</f>
        <v>0</v>
      </c>
      <c r="K46" s="309">
        <f>K47+K49+K51</f>
        <v>0</v>
      </c>
    </row>
    <row r="47" spans="1:11" s="189" customFormat="1" ht="93.75" customHeight="1">
      <c r="A47" s="148"/>
      <c r="B47" s="101" t="s">
        <v>55</v>
      </c>
      <c r="C47" s="102" t="s">
        <v>14</v>
      </c>
      <c r="D47" s="102" t="s">
        <v>18</v>
      </c>
      <c r="E47" s="108" t="s">
        <v>256</v>
      </c>
      <c r="F47" s="102" t="s">
        <v>56</v>
      </c>
      <c r="G47" s="308">
        <f t="shared" si="5"/>
        <v>10111.5</v>
      </c>
      <c r="H47" s="309">
        <f>H48</f>
        <v>10111.5</v>
      </c>
      <c r="I47" s="309">
        <f>I48</f>
        <v>0</v>
      </c>
      <c r="J47" s="309">
        <f>J48</f>
        <v>0</v>
      </c>
      <c r="K47" s="309">
        <f>K48</f>
        <v>0</v>
      </c>
    </row>
    <row r="48" spans="1:11" s="189" customFormat="1" ht="39.75" customHeight="1">
      <c r="A48" s="148"/>
      <c r="B48" s="101" t="s">
        <v>104</v>
      </c>
      <c r="C48" s="102" t="s">
        <v>14</v>
      </c>
      <c r="D48" s="102" t="s">
        <v>18</v>
      </c>
      <c r="E48" s="108" t="s">
        <v>256</v>
      </c>
      <c r="F48" s="102" t="s">
        <v>105</v>
      </c>
      <c r="G48" s="308">
        <f t="shared" si="5"/>
        <v>10111.5</v>
      </c>
      <c r="H48" s="309">
        <f>'приложение 8.4.'!I103</f>
        <v>10111.5</v>
      </c>
      <c r="I48" s="309">
        <f>'приложение 8.4.'!J103</f>
        <v>0</v>
      </c>
      <c r="J48" s="309">
        <f>'приложение 8.4.'!K103</f>
        <v>0</v>
      </c>
      <c r="K48" s="309">
        <f>'приложение 8.4.'!L103</f>
        <v>0</v>
      </c>
    </row>
    <row r="49" spans="1:11" s="189" customFormat="1" ht="41.25" customHeight="1">
      <c r="A49" s="148"/>
      <c r="B49" s="101" t="s">
        <v>86</v>
      </c>
      <c r="C49" s="102" t="s">
        <v>14</v>
      </c>
      <c r="D49" s="102" t="s">
        <v>18</v>
      </c>
      <c r="E49" s="108" t="s">
        <v>256</v>
      </c>
      <c r="F49" s="102" t="s">
        <v>57</v>
      </c>
      <c r="G49" s="308">
        <f t="shared" si="5"/>
        <v>295.3</v>
      </c>
      <c r="H49" s="309">
        <f>H50</f>
        <v>295.3</v>
      </c>
      <c r="I49" s="309">
        <f>I50</f>
        <v>0</v>
      </c>
      <c r="J49" s="309">
        <f>J50</f>
        <v>0</v>
      </c>
      <c r="K49" s="309">
        <f>K50</f>
        <v>0</v>
      </c>
    </row>
    <row r="50" spans="1:11" s="189" customFormat="1" ht="39" customHeight="1">
      <c r="A50" s="148"/>
      <c r="B50" s="101" t="s">
        <v>111</v>
      </c>
      <c r="C50" s="102" t="s">
        <v>14</v>
      </c>
      <c r="D50" s="102" t="s">
        <v>18</v>
      </c>
      <c r="E50" s="108" t="s">
        <v>256</v>
      </c>
      <c r="F50" s="102" t="s">
        <v>59</v>
      </c>
      <c r="G50" s="308">
        <f t="shared" si="5"/>
        <v>295.3</v>
      </c>
      <c r="H50" s="309">
        <f>'приложение 8.4.'!I108</f>
        <v>295.3</v>
      </c>
      <c r="I50" s="309">
        <f>'приложение 8.4.'!J108</f>
        <v>0</v>
      </c>
      <c r="J50" s="309">
        <f>'приложение 8.4.'!K108</f>
        <v>0</v>
      </c>
      <c r="K50" s="309">
        <f>'приложение 8.4.'!L108</f>
        <v>0</v>
      </c>
    </row>
    <row r="51" spans="1:11" s="189" customFormat="1" ht="12.75" customHeight="1">
      <c r="A51" s="148"/>
      <c r="B51" s="105" t="s">
        <v>71</v>
      </c>
      <c r="C51" s="102" t="s">
        <v>14</v>
      </c>
      <c r="D51" s="102" t="s">
        <v>18</v>
      </c>
      <c r="E51" s="108" t="s">
        <v>256</v>
      </c>
      <c r="F51" s="102" t="s">
        <v>72</v>
      </c>
      <c r="G51" s="308">
        <f t="shared" si="5"/>
        <v>4.7</v>
      </c>
      <c r="H51" s="309">
        <f>H52</f>
        <v>4.7</v>
      </c>
      <c r="I51" s="309">
        <f>I52</f>
        <v>0</v>
      </c>
      <c r="J51" s="309">
        <f>J52</f>
        <v>0</v>
      </c>
      <c r="K51" s="309">
        <f>K52</f>
        <v>0</v>
      </c>
    </row>
    <row r="52" spans="1:11" s="189" customFormat="1" ht="25.5" customHeight="1">
      <c r="A52" s="148"/>
      <c r="B52" s="105" t="s">
        <v>73</v>
      </c>
      <c r="C52" s="102" t="s">
        <v>14</v>
      </c>
      <c r="D52" s="102" t="s">
        <v>18</v>
      </c>
      <c r="E52" s="108" t="s">
        <v>256</v>
      </c>
      <c r="F52" s="102" t="s">
        <v>74</v>
      </c>
      <c r="G52" s="308">
        <f t="shared" si="5"/>
        <v>4.7</v>
      </c>
      <c r="H52" s="309">
        <f>'приложение 8.4.'!I112</f>
        <v>4.7</v>
      </c>
      <c r="I52" s="309">
        <f>'приложение 8.4.'!J112</f>
        <v>0</v>
      </c>
      <c r="J52" s="309">
        <f>'приложение 8.4.'!K112</f>
        <v>0</v>
      </c>
      <c r="K52" s="309">
        <f>'приложение 8.4.'!L112</f>
        <v>0</v>
      </c>
    </row>
    <row r="53" spans="1:11" s="189" customFormat="1" ht="12.75" hidden="1" customHeight="1">
      <c r="A53" s="148"/>
      <c r="B53" s="101" t="s">
        <v>123</v>
      </c>
      <c r="C53" s="102" t="s">
        <v>14</v>
      </c>
      <c r="D53" s="102" t="s">
        <v>18</v>
      </c>
      <c r="E53" s="102" t="s">
        <v>262</v>
      </c>
      <c r="F53" s="102"/>
      <c r="G53" s="308">
        <f t="shared" si="5"/>
        <v>0</v>
      </c>
      <c r="H53" s="309">
        <f t="shared" ref="H53:K54" si="10">H54</f>
        <v>0</v>
      </c>
      <c r="I53" s="309">
        <f t="shared" si="10"/>
        <v>0</v>
      </c>
      <c r="J53" s="309">
        <f t="shared" si="10"/>
        <v>0</v>
      </c>
      <c r="K53" s="309">
        <f t="shared" si="10"/>
        <v>0</v>
      </c>
    </row>
    <row r="54" spans="1:11" s="189" customFormat="1" ht="85.5" hidden="1" customHeight="1">
      <c r="A54" s="148"/>
      <c r="B54" s="101" t="s">
        <v>55</v>
      </c>
      <c r="C54" s="102" t="s">
        <v>14</v>
      </c>
      <c r="D54" s="102" t="s">
        <v>18</v>
      </c>
      <c r="E54" s="102" t="s">
        <v>262</v>
      </c>
      <c r="F54" s="102" t="s">
        <v>56</v>
      </c>
      <c r="G54" s="308">
        <f t="shared" si="5"/>
        <v>0</v>
      </c>
      <c r="H54" s="309">
        <f t="shared" si="10"/>
        <v>0</v>
      </c>
      <c r="I54" s="309">
        <f t="shared" si="10"/>
        <v>0</v>
      </c>
      <c r="J54" s="309">
        <f t="shared" si="10"/>
        <v>0</v>
      </c>
      <c r="K54" s="309">
        <f t="shared" si="10"/>
        <v>0</v>
      </c>
    </row>
    <row r="55" spans="1:11" s="189" customFormat="1" ht="37.5" hidden="1" customHeight="1">
      <c r="A55" s="148"/>
      <c r="B55" s="101" t="s">
        <v>104</v>
      </c>
      <c r="C55" s="102" t="s">
        <v>14</v>
      </c>
      <c r="D55" s="102" t="s">
        <v>18</v>
      </c>
      <c r="E55" s="102" t="s">
        <v>262</v>
      </c>
      <c r="F55" s="102" t="s">
        <v>105</v>
      </c>
      <c r="G55" s="308">
        <f t="shared" si="5"/>
        <v>0</v>
      </c>
      <c r="H55" s="309">
        <f>'приложение 8.4.'!I118</f>
        <v>0</v>
      </c>
      <c r="I55" s="309">
        <f>'приложение 8.4.'!J118</f>
        <v>0</v>
      </c>
      <c r="J55" s="309">
        <f>'приложение 8.4.'!K118</f>
        <v>0</v>
      </c>
      <c r="K55" s="309">
        <f>'приложение 8.4.'!L118</f>
        <v>0</v>
      </c>
    </row>
    <row r="56" spans="1:11" s="194" customFormat="1" ht="12.75" hidden="1" customHeight="1">
      <c r="A56" s="192"/>
      <c r="B56" s="193" t="s">
        <v>459</v>
      </c>
      <c r="C56" s="133" t="s">
        <v>14</v>
      </c>
      <c r="D56" s="133" t="s">
        <v>19</v>
      </c>
      <c r="E56" s="133"/>
      <c r="F56" s="133"/>
      <c r="G56" s="160">
        <f>SUM(H56:K56)</f>
        <v>0</v>
      </c>
      <c r="H56" s="160">
        <f>H57</f>
        <v>0</v>
      </c>
      <c r="I56" s="160">
        <f>I57</f>
        <v>0</v>
      </c>
      <c r="J56" s="160">
        <f>J57</f>
        <v>0</v>
      </c>
      <c r="K56" s="160">
        <f>K57</f>
        <v>0</v>
      </c>
    </row>
    <row r="57" spans="1:11" s="194" customFormat="1" ht="51" hidden="1" customHeight="1">
      <c r="A57" s="192"/>
      <c r="B57" s="101" t="s">
        <v>98</v>
      </c>
      <c r="C57" s="110" t="s">
        <v>14</v>
      </c>
      <c r="D57" s="110" t="s">
        <v>19</v>
      </c>
      <c r="E57" s="132" t="s">
        <v>249</v>
      </c>
      <c r="F57" s="133"/>
      <c r="G57" s="160">
        <f>SUM(H57:K57)</f>
        <v>0</v>
      </c>
      <c r="H57" s="161">
        <f>H58</f>
        <v>0</v>
      </c>
      <c r="I57" s="161">
        <f t="shared" ref="I57:K59" si="11">I58</f>
        <v>0</v>
      </c>
      <c r="J57" s="161">
        <f t="shared" si="11"/>
        <v>0</v>
      </c>
      <c r="K57" s="161">
        <f t="shared" si="11"/>
        <v>0</v>
      </c>
    </row>
    <row r="58" spans="1:11" s="194" customFormat="1" ht="38.25" hidden="1" customHeight="1">
      <c r="A58" s="192"/>
      <c r="B58" s="109" t="s">
        <v>212</v>
      </c>
      <c r="C58" s="110" t="s">
        <v>14</v>
      </c>
      <c r="D58" s="110" t="s">
        <v>19</v>
      </c>
      <c r="E58" s="132" t="s">
        <v>251</v>
      </c>
      <c r="F58" s="133"/>
      <c r="G58" s="160">
        <f>SUM(H58:K58)</f>
        <v>0</v>
      </c>
      <c r="H58" s="161">
        <f>H59</f>
        <v>0</v>
      </c>
      <c r="I58" s="161">
        <f t="shared" si="11"/>
        <v>0</v>
      </c>
      <c r="J58" s="161">
        <f t="shared" si="11"/>
        <v>0</v>
      </c>
      <c r="K58" s="161">
        <f t="shared" si="11"/>
        <v>0</v>
      </c>
    </row>
    <row r="59" spans="1:11" s="143" customFormat="1" ht="261.75" hidden="1" customHeight="1">
      <c r="A59" s="141"/>
      <c r="B59" s="112" t="s">
        <v>460</v>
      </c>
      <c r="C59" s="110" t="s">
        <v>14</v>
      </c>
      <c r="D59" s="110" t="s">
        <v>19</v>
      </c>
      <c r="E59" s="110" t="s">
        <v>535</v>
      </c>
      <c r="F59" s="110"/>
      <c r="G59" s="160">
        <f>SUM(H59:K59)</f>
        <v>0</v>
      </c>
      <c r="H59" s="161">
        <f>H60</f>
        <v>0</v>
      </c>
      <c r="I59" s="161">
        <f t="shared" si="11"/>
        <v>0</v>
      </c>
      <c r="J59" s="161">
        <f t="shared" si="11"/>
        <v>0</v>
      </c>
      <c r="K59" s="161">
        <f t="shared" si="11"/>
        <v>0</v>
      </c>
    </row>
    <row r="60" spans="1:11" s="143" customFormat="1" ht="38.25" hidden="1" customHeight="1">
      <c r="A60" s="141"/>
      <c r="B60" s="101" t="s">
        <v>86</v>
      </c>
      <c r="C60" s="110" t="s">
        <v>14</v>
      </c>
      <c r="D60" s="110" t="s">
        <v>19</v>
      </c>
      <c r="E60" s="110" t="s">
        <v>535</v>
      </c>
      <c r="F60" s="110" t="s">
        <v>57</v>
      </c>
      <c r="G60" s="160">
        <f>H60+I60+J60+K60</f>
        <v>0</v>
      </c>
      <c r="H60" s="161">
        <f>H61</f>
        <v>0</v>
      </c>
      <c r="I60" s="161">
        <f>I61</f>
        <v>0</v>
      </c>
      <c r="J60" s="161">
        <f>J61</f>
        <v>0</v>
      </c>
      <c r="K60" s="161">
        <f>K61</f>
        <v>0</v>
      </c>
    </row>
    <row r="61" spans="1:11" s="143" customFormat="1" ht="37.5" hidden="1" customHeight="1">
      <c r="A61" s="141"/>
      <c r="B61" s="109" t="s">
        <v>111</v>
      </c>
      <c r="C61" s="110" t="s">
        <v>14</v>
      </c>
      <c r="D61" s="110" t="s">
        <v>19</v>
      </c>
      <c r="E61" s="110" t="s">
        <v>535</v>
      </c>
      <c r="F61" s="110" t="s">
        <v>59</v>
      </c>
      <c r="G61" s="160">
        <f>H61+I61+J61+K61</f>
        <v>0</v>
      </c>
      <c r="H61" s="161">
        <f>'приложение 8.4.'!I126</f>
        <v>0</v>
      </c>
      <c r="I61" s="161">
        <f>'приложение 8.4.'!J126</f>
        <v>0</v>
      </c>
      <c r="J61" s="161">
        <f>'приложение 8.4.'!K126</f>
        <v>0</v>
      </c>
      <c r="K61" s="161">
        <f>'приложение 8.4.'!L126</f>
        <v>0</v>
      </c>
    </row>
    <row r="62" spans="1:11" s="185" customFormat="1" ht="60.75" customHeight="1">
      <c r="A62" s="195"/>
      <c r="B62" s="186" t="s">
        <v>113</v>
      </c>
      <c r="C62" s="104" t="s">
        <v>14</v>
      </c>
      <c r="D62" s="104" t="s">
        <v>114</v>
      </c>
      <c r="E62" s="104"/>
      <c r="F62" s="104"/>
      <c r="G62" s="308">
        <f t="shared" si="5"/>
        <v>-863.40000000000009</v>
      </c>
      <c r="H62" s="308">
        <f>H63+H76</f>
        <v>-863.40000000000009</v>
      </c>
      <c r="I62" s="308">
        <f>I63+I76</f>
        <v>0</v>
      </c>
      <c r="J62" s="308">
        <f>J63+J76</f>
        <v>0</v>
      </c>
      <c r="K62" s="308">
        <f>K63+K76</f>
        <v>0</v>
      </c>
    </row>
    <row r="63" spans="1:11" s="185" customFormat="1" ht="112.5" hidden="1" customHeight="1">
      <c r="A63" s="195"/>
      <c r="B63" s="112" t="s">
        <v>133</v>
      </c>
      <c r="C63" s="102" t="s">
        <v>14</v>
      </c>
      <c r="D63" s="102" t="s">
        <v>114</v>
      </c>
      <c r="E63" s="110" t="s">
        <v>288</v>
      </c>
      <c r="F63" s="104"/>
      <c r="G63" s="308">
        <f t="shared" si="5"/>
        <v>0</v>
      </c>
      <c r="H63" s="309">
        <f>H64+H72</f>
        <v>0</v>
      </c>
      <c r="I63" s="309">
        <f>I64+I72</f>
        <v>0</v>
      </c>
      <c r="J63" s="309">
        <f>J64+J72</f>
        <v>0</v>
      </c>
      <c r="K63" s="309">
        <f>K64+K72</f>
        <v>0</v>
      </c>
    </row>
    <row r="64" spans="1:11" s="185" customFormat="1" ht="38.25" hidden="1" customHeight="1">
      <c r="A64" s="195"/>
      <c r="B64" s="112" t="s">
        <v>289</v>
      </c>
      <c r="C64" s="102" t="s">
        <v>14</v>
      </c>
      <c r="D64" s="102" t="s">
        <v>114</v>
      </c>
      <c r="E64" s="110" t="s">
        <v>290</v>
      </c>
      <c r="F64" s="104"/>
      <c r="G64" s="308">
        <f t="shared" si="5"/>
        <v>0</v>
      </c>
      <c r="H64" s="309">
        <f>H65</f>
        <v>0</v>
      </c>
      <c r="I64" s="309">
        <f>I65</f>
        <v>0</v>
      </c>
      <c r="J64" s="309">
        <f>J65</f>
        <v>0</v>
      </c>
      <c r="K64" s="309">
        <f>K65</f>
        <v>0</v>
      </c>
    </row>
    <row r="65" spans="1:11" s="185" customFormat="1" ht="25.5" hidden="1" customHeight="1">
      <c r="A65" s="195"/>
      <c r="B65" s="109" t="s">
        <v>124</v>
      </c>
      <c r="C65" s="110" t="s">
        <v>14</v>
      </c>
      <c r="D65" s="110" t="s">
        <v>114</v>
      </c>
      <c r="E65" s="110" t="s">
        <v>291</v>
      </c>
      <c r="F65" s="110"/>
      <c r="G65" s="308">
        <f t="shared" si="5"/>
        <v>0</v>
      </c>
      <c r="H65" s="309">
        <f>H66+H68+H70</f>
        <v>0</v>
      </c>
      <c r="I65" s="309">
        <f>I66+I68+I70</f>
        <v>0</v>
      </c>
      <c r="J65" s="309">
        <f>J66+J68+J70</f>
        <v>0</v>
      </c>
      <c r="K65" s="309">
        <f>K66+K68+K70</f>
        <v>0</v>
      </c>
    </row>
    <row r="66" spans="1:11" s="185" customFormat="1" ht="89.25" hidden="1" customHeight="1">
      <c r="A66" s="195"/>
      <c r="B66" s="109" t="s">
        <v>55</v>
      </c>
      <c r="C66" s="110" t="s">
        <v>14</v>
      </c>
      <c r="D66" s="110" t="s">
        <v>114</v>
      </c>
      <c r="E66" s="110" t="s">
        <v>291</v>
      </c>
      <c r="F66" s="110" t="s">
        <v>56</v>
      </c>
      <c r="G66" s="308">
        <f t="shared" si="5"/>
        <v>0</v>
      </c>
      <c r="H66" s="309">
        <f>H67</f>
        <v>0</v>
      </c>
      <c r="I66" s="309">
        <f>I67</f>
        <v>0</v>
      </c>
      <c r="J66" s="309">
        <f>J67</f>
        <v>0</v>
      </c>
      <c r="K66" s="309">
        <f>K67</f>
        <v>0</v>
      </c>
    </row>
    <row r="67" spans="1:11" s="185" customFormat="1" ht="38.25" hidden="1" customHeight="1">
      <c r="A67" s="195"/>
      <c r="B67" s="109" t="s">
        <v>104</v>
      </c>
      <c r="C67" s="110" t="s">
        <v>14</v>
      </c>
      <c r="D67" s="110" t="s">
        <v>114</v>
      </c>
      <c r="E67" s="110" t="s">
        <v>291</v>
      </c>
      <c r="F67" s="110" t="s">
        <v>105</v>
      </c>
      <c r="G67" s="308">
        <f t="shared" si="5"/>
        <v>0</v>
      </c>
      <c r="H67" s="309">
        <f>'приложение 8.4.'!I1455</f>
        <v>0</v>
      </c>
      <c r="I67" s="309">
        <f>'приложение 8.4.'!J1455</f>
        <v>0</v>
      </c>
      <c r="J67" s="309">
        <f>'приложение 8.4.'!K1455</f>
        <v>0</v>
      </c>
      <c r="K67" s="309">
        <f>'приложение 8.4.'!L1455</f>
        <v>0</v>
      </c>
    </row>
    <row r="68" spans="1:11" s="185" customFormat="1" ht="38.25" hidden="1" customHeight="1">
      <c r="A68" s="195"/>
      <c r="B68" s="101" t="s">
        <v>86</v>
      </c>
      <c r="C68" s="110" t="s">
        <v>14</v>
      </c>
      <c r="D68" s="110" t="s">
        <v>114</v>
      </c>
      <c r="E68" s="110" t="s">
        <v>291</v>
      </c>
      <c r="F68" s="110" t="s">
        <v>57</v>
      </c>
      <c r="G68" s="308">
        <f t="shared" si="5"/>
        <v>0</v>
      </c>
      <c r="H68" s="309">
        <f>H69</f>
        <v>0</v>
      </c>
      <c r="I68" s="309">
        <f>I69</f>
        <v>0</v>
      </c>
      <c r="J68" s="309">
        <f>J69</f>
        <v>0</v>
      </c>
      <c r="K68" s="309">
        <f>K69</f>
        <v>0</v>
      </c>
    </row>
    <row r="69" spans="1:11" s="185" customFormat="1" ht="38.25" hidden="1" customHeight="1">
      <c r="A69" s="195"/>
      <c r="B69" s="109" t="s">
        <v>58</v>
      </c>
      <c r="C69" s="110" t="s">
        <v>14</v>
      </c>
      <c r="D69" s="110" t="s">
        <v>114</v>
      </c>
      <c r="E69" s="110" t="s">
        <v>291</v>
      </c>
      <c r="F69" s="110" t="s">
        <v>59</v>
      </c>
      <c r="G69" s="308">
        <f t="shared" si="5"/>
        <v>0</v>
      </c>
      <c r="H69" s="309">
        <f>'приложение 8.4.'!I1459</f>
        <v>0</v>
      </c>
      <c r="I69" s="309">
        <f>'приложение 8.4.'!J1459</f>
        <v>0</v>
      </c>
      <c r="J69" s="309">
        <f>'приложение 8.4.'!K1459</f>
        <v>0</v>
      </c>
      <c r="K69" s="309">
        <f>'приложение 8.4.'!L1459</f>
        <v>0</v>
      </c>
    </row>
    <row r="70" spans="1:11" s="185" customFormat="1" ht="12.75" hidden="1" customHeight="1">
      <c r="A70" s="195"/>
      <c r="B70" s="196" t="s">
        <v>71</v>
      </c>
      <c r="C70" s="110" t="s">
        <v>14</v>
      </c>
      <c r="D70" s="110" t="s">
        <v>114</v>
      </c>
      <c r="E70" s="110" t="s">
        <v>291</v>
      </c>
      <c r="F70" s="110" t="s">
        <v>72</v>
      </c>
      <c r="G70" s="308">
        <f t="shared" si="5"/>
        <v>0</v>
      </c>
      <c r="H70" s="309">
        <f>H71</f>
        <v>0</v>
      </c>
      <c r="I70" s="309">
        <f>I71</f>
        <v>0</v>
      </c>
      <c r="J70" s="309">
        <f>J71</f>
        <v>0</v>
      </c>
      <c r="K70" s="309">
        <f>K71</f>
        <v>0</v>
      </c>
    </row>
    <row r="71" spans="1:11" s="185" customFormat="1" ht="25.5" hidden="1" customHeight="1">
      <c r="A71" s="195"/>
      <c r="B71" s="196" t="s">
        <v>73</v>
      </c>
      <c r="C71" s="110" t="s">
        <v>14</v>
      </c>
      <c r="D71" s="110" t="s">
        <v>114</v>
      </c>
      <c r="E71" s="110" t="s">
        <v>291</v>
      </c>
      <c r="F71" s="110" t="s">
        <v>74</v>
      </c>
      <c r="G71" s="308">
        <f t="shared" si="5"/>
        <v>0</v>
      </c>
      <c r="H71" s="309">
        <f>'приложение 8.4.'!I1463</f>
        <v>0</v>
      </c>
      <c r="I71" s="309">
        <f>'приложение 8.4.'!J1463</f>
        <v>0</v>
      </c>
      <c r="J71" s="309">
        <f>'приложение 8.4.'!K1463</f>
        <v>0</v>
      </c>
      <c r="K71" s="309">
        <f>'приложение 8.4.'!L1463</f>
        <v>0</v>
      </c>
    </row>
    <row r="72" spans="1:11" s="185" customFormat="1" ht="38.25" hidden="1" customHeight="1">
      <c r="A72" s="195"/>
      <c r="B72" s="112" t="s">
        <v>295</v>
      </c>
      <c r="C72" s="110" t="s">
        <v>14</v>
      </c>
      <c r="D72" s="110" t="s">
        <v>114</v>
      </c>
      <c r="E72" s="110" t="s">
        <v>296</v>
      </c>
      <c r="F72" s="110"/>
      <c r="G72" s="308">
        <f t="shared" si="5"/>
        <v>0</v>
      </c>
      <c r="H72" s="309">
        <f>H73</f>
        <v>0</v>
      </c>
      <c r="I72" s="309">
        <f t="shared" ref="I72:K74" si="12">I73</f>
        <v>0</v>
      </c>
      <c r="J72" s="309">
        <f t="shared" si="12"/>
        <v>0</v>
      </c>
      <c r="K72" s="309">
        <f t="shared" si="12"/>
        <v>0</v>
      </c>
    </row>
    <row r="73" spans="1:11" s="185" customFormat="1" ht="25.5" hidden="1" customHeight="1">
      <c r="A73" s="195"/>
      <c r="B73" s="109" t="s">
        <v>272</v>
      </c>
      <c r="C73" s="110" t="s">
        <v>14</v>
      </c>
      <c r="D73" s="110" t="s">
        <v>114</v>
      </c>
      <c r="E73" s="110" t="s">
        <v>297</v>
      </c>
      <c r="F73" s="110"/>
      <c r="G73" s="308">
        <f t="shared" si="5"/>
        <v>0</v>
      </c>
      <c r="H73" s="309">
        <f>H74</f>
        <v>0</v>
      </c>
      <c r="I73" s="309">
        <f t="shared" si="12"/>
        <v>0</v>
      </c>
      <c r="J73" s="309">
        <f t="shared" si="12"/>
        <v>0</v>
      </c>
      <c r="K73" s="309">
        <f t="shared" si="12"/>
        <v>0</v>
      </c>
    </row>
    <row r="74" spans="1:11" s="185" customFormat="1" ht="38.25" hidden="1" customHeight="1">
      <c r="A74" s="195"/>
      <c r="B74" s="101" t="s">
        <v>86</v>
      </c>
      <c r="C74" s="110" t="s">
        <v>14</v>
      </c>
      <c r="D74" s="110" t="s">
        <v>114</v>
      </c>
      <c r="E74" s="110" t="s">
        <v>297</v>
      </c>
      <c r="F74" s="110" t="s">
        <v>57</v>
      </c>
      <c r="G74" s="308">
        <f t="shared" si="5"/>
        <v>0</v>
      </c>
      <c r="H74" s="309">
        <f>H75</f>
        <v>0</v>
      </c>
      <c r="I74" s="309">
        <f t="shared" si="12"/>
        <v>0</v>
      </c>
      <c r="J74" s="309">
        <f t="shared" si="12"/>
        <v>0</v>
      </c>
      <c r="K74" s="309">
        <f t="shared" si="12"/>
        <v>0</v>
      </c>
    </row>
    <row r="75" spans="1:11" s="185" customFormat="1" ht="38.25" hidden="1" customHeight="1">
      <c r="A75" s="195"/>
      <c r="B75" s="109" t="s">
        <v>58</v>
      </c>
      <c r="C75" s="110" t="s">
        <v>14</v>
      </c>
      <c r="D75" s="110" t="s">
        <v>114</v>
      </c>
      <c r="E75" s="110" t="s">
        <v>297</v>
      </c>
      <c r="F75" s="110" t="s">
        <v>59</v>
      </c>
      <c r="G75" s="308">
        <f t="shared" si="5"/>
        <v>0</v>
      </c>
      <c r="H75" s="309">
        <f>'приложение 8.4.'!I1469</f>
        <v>0</v>
      </c>
      <c r="I75" s="309">
        <f>'приложение 8.4.'!J1469</f>
        <v>0</v>
      </c>
      <c r="J75" s="309">
        <f>'приложение 8.4.'!K1469</f>
        <v>0</v>
      </c>
      <c r="K75" s="309">
        <f>'приложение 8.4.'!L1469</f>
        <v>0</v>
      </c>
    </row>
    <row r="76" spans="1:11" s="185" customFormat="1" ht="51" customHeight="1">
      <c r="A76" s="195"/>
      <c r="B76" s="101" t="s">
        <v>98</v>
      </c>
      <c r="C76" s="108" t="s">
        <v>14</v>
      </c>
      <c r="D76" s="108" t="s">
        <v>114</v>
      </c>
      <c r="E76" s="108" t="s">
        <v>249</v>
      </c>
      <c r="F76" s="104"/>
      <c r="G76" s="308">
        <f t="shared" si="5"/>
        <v>-863.40000000000009</v>
      </c>
      <c r="H76" s="309">
        <f>H77</f>
        <v>-863.40000000000009</v>
      </c>
      <c r="I76" s="309">
        <f>I77</f>
        <v>0</v>
      </c>
      <c r="J76" s="309">
        <f>J77</f>
        <v>0</v>
      </c>
      <c r="K76" s="309">
        <f>K77</f>
        <v>0</v>
      </c>
    </row>
    <row r="77" spans="1:11" s="185" customFormat="1" ht="38.25" customHeight="1">
      <c r="A77" s="195"/>
      <c r="B77" s="101" t="s">
        <v>212</v>
      </c>
      <c r="C77" s="108" t="s">
        <v>14</v>
      </c>
      <c r="D77" s="108" t="s">
        <v>114</v>
      </c>
      <c r="E77" s="108" t="s">
        <v>251</v>
      </c>
      <c r="F77" s="104"/>
      <c r="G77" s="308">
        <f t="shared" si="5"/>
        <v>-863.40000000000009</v>
      </c>
      <c r="H77" s="309">
        <f>H78+H85</f>
        <v>-863.40000000000009</v>
      </c>
      <c r="I77" s="309">
        <f>I78+I85</f>
        <v>0</v>
      </c>
      <c r="J77" s="309">
        <f>J78+J85</f>
        <v>0</v>
      </c>
      <c r="K77" s="309">
        <f>K78+K85</f>
        <v>0</v>
      </c>
    </row>
    <row r="78" spans="1:11" s="185" customFormat="1" ht="25.5" customHeight="1">
      <c r="A78" s="195"/>
      <c r="B78" s="101" t="s">
        <v>124</v>
      </c>
      <c r="C78" s="108" t="s">
        <v>14</v>
      </c>
      <c r="D78" s="108" t="s">
        <v>114</v>
      </c>
      <c r="E78" s="108" t="s">
        <v>256</v>
      </c>
      <c r="F78" s="104"/>
      <c r="G78" s="308">
        <f t="shared" si="5"/>
        <v>288</v>
      </c>
      <c r="H78" s="309">
        <f>H79+H81+H83</f>
        <v>288</v>
      </c>
      <c r="I78" s="309">
        <f>I79+I81</f>
        <v>0</v>
      </c>
      <c r="J78" s="309">
        <f>J79+J81</f>
        <v>0</v>
      </c>
      <c r="K78" s="309">
        <f>K79+K81</f>
        <v>0</v>
      </c>
    </row>
    <row r="79" spans="1:11" s="189" customFormat="1" ht="87" customHeight="1">
      <c r="A79" s="191"/>
      <c r="B79" s="101" t="s">
        <v>55</v>
      </c>
      <c r="C79" s="108" t="s">
        <v>14</v>
      </c>
      <c r="D79" s="108" t="s">
        <v>114</v>
      </c>
      <c r="E79" s="108" t="s">
        <v>256</v>
      </c>
      <c r="F79" s="102" t="s">
        <v>56</v>
      </c>
      <c r="G79" s="308">
        <f t="shared" si="5"/>
        <v>288</v>
      </c>
      <c r="H79" s="309">
        <f>H80</f>
        <v>288</v>
      </c>
      <c r="I79" s="309">
        <f>I80</f>
        <v>0</v>
      </c>
      <c r="J79" s="309">
        <f>J80</f>
        <v>0</v>
      </c>
      <c r="K79" s="309">
        <f>K80</f>
        <v>0</v>
      </c>
    </row>
    <row r="80" spans="1:11" s="189" customFormat="1" ht="38.25" customHeight="1">
      <c r="A80" s="191"/>
      <c r="B80" s="101" t="s">
        <v>104</v>
      </c>
      <c r="C80" s="108" t="s">
        <v>14</v>
      </c>
      <c r="D80" s="108" t="s">
        <v>114</v>
      </c>
      <c r="E80" s="108" t="s">
        <v>256</v>
      </c>
      <c r="F80" s="102" t="s">
        <v>105</v>
      </c>
      <c r="G80" s="308">
        <f t="shared" si="5"/>
        <v>288</v>
      </c>
      <c r="H80" s="309">
        <f>'приложение 8.4.'!H54</f>
        <v>288</v>
      </c>
      <c r="I80" s="309">
        <v>0</v>
      </c>
      <c r="J80" s="309">
        <f>'приложение 8.4.'!J54</f>
        <v>0</v>
      </c>
      <c r="K80" s="309">
        <f>'приложение 8.4.'!K54</f>
        <v>0</v>
      </c>
    </row>
    <row r="81" spans="1:13" s="189" customFormat="1" ht="38.25" hidden="1" customHeight="1">
      <c r="A81" s="191"/>
      <c r="B81" s="101" t="s">
        <v>86</v>
      </c>
      <c r="C81" s="108" t="s">
        <v>14</v>
      </c>
      <c r="D81" s="108" t="s">
        <v>114</v>
      </c>
      <c r="E81" s="108" t="s">
        <v>256</v>
      </c>
      <c r="F81" s="102" t="s">
        <v>57</v>
      </c>
      <c r="G81" s="308">
        <f t="shared" si="5"/>
        <v>0</v>
      </c>
      <c r="H81" s="309">
        <f>H82</f>
        <v>0</v>
      </c>
      <c r="I81" s="309">
        <f>I82</f>
        <v>0</v>
      </c>
      <c r="J81" s="309">
        <f>J82</f>
        <v>0</v>
      </c>
      <c r="K81" s="309">
        <f>K82</f>
        <v>0</v>
      </c>
    </row>
    <row r="82" spans="1:13" s="189" customFormat="1" ht="38.25" hidden="1" customHeight="1">
      <c r="A82" s="191"/>
      <c r="B82" s="101" t="s">
        <v>111</v>
      </c>
      <c r="C82" s="108" t="s">
        <v>14</v>
      </c>
      <c r="D82" s="108" t="s">
        <v>114</v>
      </c>
      <c r="E82" s="108" t="s">
        <v>256</v>
      </c>
      <c r="F82" s="102" t="s">
        <v>59</v>
      </c>
      <c r="G82" s="308">
        <f t="shared" si="5"/>
        <v>0</v>
      </c>
      <c r="H82" s="309">
        <f>'приложение 8.4.'!I59</f>
        <v>0</v>
      </c>
      <c r="I82" s="309">
        <f>'приложение 8.4.'!J59</f>
        <v>0</v>
      </c>
      <c r="J82" s="309">
        <f>'приложение 8.4.'!K59</f>
        <v>0</v>
      </c>
      <c r="K82" s="309">
        <f>'приложение 8.4.'!L59</f>
        <v>0</v>
      </c>
    </row>
    <row r="83" spans="1:13" ht="12.75" hidden="1" customHeight="1">
      <c r="A83" s="148"/>
      <c r="B83" s="105" t="s">
        <v>71</v>
      </c>
      <c r="C83" s="102" t="s">
        <v>14</v>
      </c>
      <c r="D83" s="102" t="s">
        <v>114</v>
      </c>
      <c r="E83" s="102" t="s">
        <v>291</v>
      </c>
      <c r="F83" s="102" t="s">
        <v>72</v>
      </c>
      <c r="G83" s="308">
        <f t="shared" si="5"/>
        <v>0</v>
      </c>
      <c r="H83" s="309">
        <f>H84</f>
        <v>0</v>
      </c>
      <c r="I83" s="309">
        <f>I84</f>
        <v>0</v>
      </c>
      <c r="J83" s="309">
        <f>J84</f>
        <v>0</v>
      </c>
      <c r="K83" s="309">
        <f>K84</f>
        <v>0</v>
      </c>
    </row>
    <row r="84" spans="1:13" ht="25.5" hidden="1" customHeight="1">
      <c r="A84" s="148"/>
      <c r="B84" s="105" t="s">
        <v>73</v>
      </c>
      <c r="C84" s="102" t="s">
        <v>14</v>
      </c>
      <c r="D84" s="102" t="s">
        <v>114</v>
      </c>
      <c r="E84" s="102" t="s">
        <v>291</v>
      </c>
      <c r="F84" s="102" t="s">
        <v>74</v>
      </c>
      <c r="G84" s="308">
        <f t="shared" si="5"/>
        <v>0</v>
      </c>
      <c r="H84" s="309">
        <f>'приложение 8.4.'!I1463</f>
        <v>0</v>
      </c>
      <c r="I84" s="309">
        <f>'приложение 8.4.'!J1463</f>
        <v>0</v>
      </c>
      <c r="J84" s="309">
        <f>'приложение 8.4.'!K1463</f>
        <v>0</v>
      </c>
      <c r="K84" s="309">
        <f>'приложение 8.4.'!L1463</f>
        <v>0</v>
      </c>
    </row>
    <row r="85" spans="1:13" s="189" customFormat="1" ht="36" customHeight="1">
      <c r="A85" s="191"/>
      <c r="B85" s="101" t="s">
        <v>115</v>
      </c>
      <c r="C85" s="102" t="s">
        <v>14</v>
      </c>
      <c r="D85" s="102" t="s">
        <v>114</v>
      </c>
      <c r="E85" s="102" t="s">
        <v>258</v>
      </c>
      <c r="F85" s="102"/>
      <c r="G85" s="308">
        <f t="shared" si="5"/>
        <v>-1151.4000000000001</v>
      </c>
      <c r="H85" s="309">
        <f t="shared" ref="H85:K86" si="13">H86</f>
        <v>-1151.4000000000001</v>
      </c>
      <c r="I85" s="309">
        <f t="shared" si="13"/>
        <v>0</v>
      </c>
      <c r="J85" s="309">
        <f t="shared" si="13"/>
        <v>0</v>
      </c>
      <c r="K85" s="309">
        <f t="shared" si="13"/>
        <v>0</v>
      </c>
    </row>
    <row r="86" spans="1:13" s="189" customFormat="1" ht="87.75" customHeight="1">
      <c r="A86" s="191"/>
      <c r="B86" s="101" t="s">
        <v>55</v>
      </c>
      <c r="C86" s="102" t="s">
        <v>14</v>
      </c>
      <c r="D86" s="102" t="s">
        <v>114</v>
      </c>
      <c r="E86" s="102" t="s">
        <v>258</v>
      </c>
      <c r="F86" s="102" t="s">
        <v>56</v>
      </c>
      <c r="G86" s="308">
        <f t="shared" si="5"/>
        <v>-1151.4000000000001</v>
      </c>
      <c r="H86" s="309">
        <f t="shared" si="13"/>
        <v>-1151.4000000000001</v>
      </c>
      <c r="I86" s="309">
        <f t="shared" si="13"/>
        <v>0</v>
      </c>
      <c r="J86" s="309">
        <f t="shared" si="13"/>
        <v>0</v>
      </c>
      <c r="K86" s="309">
        <f t="shared" si="13"/>
        <v>0</v>
      </c>
      <c r="M86" s="197"/>
    </row>
    <row r="87" spans="1:13" s="189" customFormat="1" ht="38.25" customHeight="1">
      <c r="A87" s="191"/>
      <c r="B87" s="101" t="s">
        <v>104</v>
      </c>
      <c r="C87" s="102" t="s">
        <v>14</v>
      </c>
      <c r="D87" s="102" t="s">
        <v>114</v>
      </c>
      <c r="E87" s="102" t="s">
        <v>258</v>
      </c>
      <c r="F87" s="102" t="s">
        <v>105</v>
      </c>
      <c r="G87" s="308">
        <f t="shared" si="5"/>
        <v>-1151.4000000000001</v>
      </c>
      <c r="H87" s="309">
        <f>'приложение 8.4.'!I63</f>
        <v>-1151.4000000000001</v>
      </c>
      <c r="I87" s="309">
        <f>'приложение 8.4.'!J63</f>
        <v>0</v>
      </c>
      <c r="J87" s="309">
        <f>'приложение 8.4.'!K63</f>
        <v>0</v>
      </c>
      <c r="K87" s="309">
        <f>'приложение 8.4.'!L63</f>
        <v>0</v>
      </c>
    </row>
    <row r="88" spans="1:13" s="185" customFormat="1" ht="24" customHeight="1">
      <c r="A88" s="187"/>
      <c r="B88" s="186" t="s">
        <v>329</v>
      </c>
      <c r="C88" s="104" t="s">
        <v>14</v>
      </c>
      <c r="D88" s="104" t="s">
        <v>20</v>
      </c>
      <c r="E88" s="104"/>
      <c r="F88" s="104"/>
      <c r="G88" s="308">
        <f t="shared" si="5"/>
        <v>-496.7</v>
      </c>
      <c r="H88" s="308">
        <f>H89</f>
        <v>-496.7</v>
      </c>
      <c r="I88" s="308">
        <f t="shared" ref="I88:K89" si="14">I89</f>
        <v>0</v>
      </c>
      <c r="J88" s="308">
        <f t="shared" si="14"/>
        <v>0</v>
      </c>
      <c r="K88" s="308">
        <f t="shared" si="14"/>
        <v>0</v>
      </c>
    </row>
    <row r="89" spans="1:13" s="185" customFormat="1" ht="51" customHeight="1">
      <c r="A89" s="187"/>
      <c r="B89" s="101" t="s">
        <v>98</v>
      </c>
      <c r="C89" s="102" t="s">
        <v>14</v>
      </c>
      <c r="D89" s="102" t="s">
        <v>20</v>
      </c>
      <c r="E89" s="108" t="s">
        <v>249</v>
      </c>
      <c r="F89" s="104"/>
      <c r="G89" s="308">
        <f t="shared" si="5"/>
        <v>-496.7</v>
      </c>
      <c r="H89" s="309">
        <f>H90</f>
        <v>-496.7</v>
      </c>
      <c r="I89" s="309">
        <f t="shared" si="14"/>
        <v>0</v>
      </c>
      <c r="J89" s="309">
        <f t="shared" si="14"/>
        <v>0</v>
      </c>
      <c r="K89" s="309">
        <f t="shared" si="14"/>
        <v>0</v>
      </c>
    </row>
    <row r="90" spans="1:13" s="185" customFormat="1" ht="38.25" customHeight="1">
      <c r="A90" s="187"/>
      <c r="B90" s="101" t="s">
        <v>212</v>
      </c>
      <c r="C90" s="102" t="s">
        <v>14</v>
      </c>
      <c r="D90" s="102" t="s">
        <v>20</v>
      </c>
      <c r="E90" s="108" t="s">
        <v>251</v>
      </c>
      <c r="F90" s="104"/>
      <c r="G90" s="308">
        <f t="shared" si="5"/>
        <v>-496.7</v>
      </c>
      <c r="H90" s="309">
        <f>H92</f>
        <v>-496.7</v>
      </c>
      <c r="I90" s="309">
        <f>I92</f>
        <v>0</v>
      </c>
      <c r="J90" s="309">
        <f>J92</f>
        <v>0</v>
      </c>
      <c r="K90" s="309">
        <f>K92</f>
        <v>0</v>
      </c>
    </row>
    <row r="91" spans="1:13" s="185" customFormat="1" ht="25.5" customHeight="1">
      <c r="A91" s="187"/>
      <c r="B91" s="109" t="s">
        <v>272</v>
      </c>
      <c r="C91" s="102" t="s">
        <v>14</v>
      </c>
      <c r="D91" s="102" t="s">
        <v>20</v>
      </c>
      <c r="E91" s="108" t="s">
        <v>273</v>
      </c>
      <c r="F91" s="104"/>
      <c r="G91" s="308">
        <f t="shared" si="5"/>
        <v>-496.7</v>
      </c>
      <c r="H91" s="309">
        <f>H92</f>
        <v>-496.7</v>
      </c>
      <c r="I91" s="309">
        <f t="shared" ref="I91:K98" si="15">I92</f>
        <v>0</v>
      </c>
      <c r="J91" s="309">
        <f t="shared" si="15"/>
        <v>0</v>
      </c>
      <c r="K91" s="309">
        <f t="shared" si="15"/>
        <v>0</v>
      </c>
    </row>
    <row r="92" spans="1:13" s="189" customFormat="1" ht="38.25" customHeight="1">
      <c r="A92" s="148"/>
      <c r="B92" s="101" t="s">
        <v>86</v>
      </c>
      <c r="C92" s="102" t="s">
        <v>14</v>
      </c>
      <c r="D92" s="102" t="s">
        <v>20</v>
      </c>
      <c r="E92" s="108" t="s">
        <v>273</v>
      </c>
      <c r="F92" s="102" t="s">
        <v>57</v>
      </c>
      <c r="G92" s="308">
        <f t="shared" si="5"/>
        <v>-496.7</v>
      </c>
      <c r="H92" s="309">
        <f>H93</f>
        <v>-496.7</v>
      </c>
      <c r="I92" s="309">
        <f t="shared" si="15"/>
        <v>0</v>
      </c>
      <c r="J92" s="309">
        <f t="shared" si="15"/>
        <v>0</v>
      </c>
      <c r="K92" s="309">
        <f t="shared" si="15"/>
        <v>0</v>
      </c>
    </row>
    <row r="93" spans="1:13" s="189" customFormat="1" ht="37.5" customHeight="1">
      <c r="A93" s="148"/>
      <c r="B93" s="101" t="s">
        <v>111</v>
      </c>
      <c r="C93" s="102" t="s">
        <v>14</v>
      </c>
      <c r="D93" s="102" t="s">
        <v>20</v>
      </c>
      <c r="E93" s="108" t="s">
        <v>273</v>
      </c>
      <c r="F93" s="102" t="s">
        <v>59</v>
      </c>
      <c r="G93" s="308">
        <f t="shared" si="5"/>
        <v>-496.7</v>
      </c>
      <c r="H93" s="309">
        <f>'приложение 8.4.'!I133</f>
        <v>-496.7</v>
      </c>
      <c r="I93" s="309">
        <f>'приложение 8.4.'!J133</f>
        <v>0</v>
      </c>
      <c r="J93" s="309">
        <f>'приложение 8.4.'!K133</f>
        <v>0</v>
      </c>
      <c r="K93" s="309">
        <f>'приложение 8.4.'!L133</f>
        <v>0</v>
      </c>
    </row>
    <row r="94" spans="1:13" ht="12.75" customHeight="1">
      <c r="A94" s="187"/>
      <c r="B94" s="184" t="s">
        <v>134</v>
      </c>
      <c r="C94" s="104" t="s">
        <v>14</v>
      </c>
      <c r="D94" s="104" t="s">
        <v>41</v>
      </c>
      <c r="E94" s="104"/>
      <c r="F94" s="104"/>
      <c r="G94" s="308">
        <f t="shared" si="5"/>
        <v>-425</v>
      </c>
      <c r="H94" s="308">
        <f>H95</f>
        <v>-425</v>
      </c>
      <c r="I94" s="308">
        <f t="shared" si="15"/>
        <v>0</v>
      </c>
      <c r="J94" s="308">
        <f t="shared" si="15"/>
        <v>0</v>
      </c>
      <c r="K94" s="308">
        <f t="shared" si="15"/>
        <v>0</v>
      </c>
    </row>
    <row r="95" spans="1:13" ht="112.5" customHeight="1">
      <c r="A95" s="148"/>
      <c r="B95" s="198" t="s">
        <v>133</v>
      </c>
      <c r="C95" s="102" t="s">
        <v>14</v>
      </c>
      <c r="D95" s="102" t="s">
        <v>41</v>
      </c>
      <c r="E95" s="102" t="s">
        <v>288</v>
      </c>
      <c r="F95" s="102"/>
      <c r="G95" s="308">
        <f t="shared" si="5"/>
        <v>-425</v>
      </c>
      <c r="H95" s="309">
        <f>H96</f>
        <v>-425</v>
      </c>
      <c r="I95" s="309">
        <f t="shared" si="15"/>
        <v>0</v>
      </c>
      <c r="J95" s="309">
        <f t="shared" si="15"/>
        <v>0</v>
      </c>
      <c r="K95" s="309">
        <f t="shared" si="15"/>
        <v>0</v>
      </c>
    </row>
    <row r="96" spans="1:13" ht="38.25" customHeight="1">
      <c r="A96" s="148"/>
      <c r="B96" s="198" t="s">
        <v>295</v>
      </c>
      <c r="C96" s="102" t="s">
        <v>14</v>
      </c>
      <c r="D96" s="102" t="s">
        <v>41</v>
      </c>
      <c r="E96" s="102" t="s">
        <v>296</v>
      </c>
      <c r="F96" s="102"/>
      <c r="G96" s="308">
        <f t="shared" si="5"/>
        <v>-425</v>
      </c>
      <c r="H96" s="309">
        <f>H97</f>
        <v>-425</v>
      </c>
      <c r="I96" s="309">
        <f t="shared" si="15"/>
        <v>0</v>
      </c>
      <c r="J96" s="309">
        <f t="shared" si="15"/>
        <v>0</v>
      </c>
      <c r="K96" s="309">
        <f t="shared" si="15"/>
        <v>0</v>
      </c>
    </row>
    <row r="97" spans="1:11" ht="25.5" customHeight="1">
      <c r="A97" s="148"/>
      <c r="B97" s="101" t="s">
        <v>272</v>
      </c>
      <c r="C97" s="102" t="s">
        <v>14</v>
      </c>
      <c r="D97" s="102" t="s">
        <v>41</v>
      </c>
      <c r="E97" s="102" t="s">
        <v>297</v>
      </c>
      <c r="F97" s="102"/>
      <c r="G97" s="308">
        <f t="shared" si="5"/>
        <v>-425</v>
      </c>
      <c r="H97" s="309">
        <f>H98</f>
        <v>-425</v>
      </c>
      <c r="I97" s="309">
        <f t="shared" si="15"/>
        <v>0</v>
      </c>
      <c r="J97" s="309">
        <f t="shared" si="15"/>
        <v>0</v>
      </c>
      <c r="K97" s="309">
        <f t="shared" si="15"/>
        <v>0</v>
      </c>
    </row>
    <row r="98" spans="1:11" ht="12.75" customHeight="1">
      <c r="A98" s="148"/>
      <c r="B98" s="101" t="s">
        <v>71</v>
      </c>
      <c r="C98" s="102" t="s">
        <v>14</v>
      </c>
      <c r="D98" s="102" t="s">
        <v>41</v>
      </c>
      <c r="E98" s="102" t="s">
        <v>297</v>
      </c>
      <c r="F98" s="102" t="s">
        <v>72</v>
      </c>
      <c r="G98" s="308">
        <f t="shared" si="5"/>
        <v>-425</v>
      </c>
      <c r="H98" s="309">
        <f>H99</f>
        <v>-425</v>
      </c>
      <c r="I98" s="309">
        <f t="shared" si="15"/>
        <v>0</v>
      </c>
      <c r="J98" s="309">
        <f t="shared" si="15"/>
        <v>0</v>
      </c>
      <c r="K98" s="309">
        <f t="shared" si="15"/>
        <v>0</v>
      </c>
    </row>
    <row r="99" spans="1:11" ht="12.75" customHeight="1">
      <c r="A99" s="148"/>
      <c r="B99" s="101" t="s">
        <v>135</v>
      </c>
      <c r="C99" s="102" t="s">
        <v>14</v>
      </c>
      <c r="D99" s="102" t="s">
        <v>41</v>
      </c>
      <c r="E99" s="102" t="s">
        <v>297</v>
      </c>
      <c r="F99" s="102" t="s">
        <v>136</v>
      </c>
      <c r="G99" s="308">
        <f t="shared" si="5"/>
        <v>-425</v>
      </c>
      <c r="H99" s="309">
        <f>'приложение 8.4.'!I1476</f>
        <v>-425</v>
      </c>
      <c r="I99" s="309">
        <f>'приложение 8.4.'!J1476</f>
        <v>0</v>
      </c>
      <c r="J99" s="309">
        <f>'приложение 8.4.'!K1476</f>
        <v>0</v>
      </c>
      <c r="K99" s="309">
        <f>'приложение 8.4.'!L1476</f>
        <v>0</v>
      </c>
    </row>
    <row r="100" spans="1:11" ht="24.75" customHeight="1">
      <c r="A100" s="187"/>
      <c r="B100" s="186" t="s">
        <v>121</v>
      </c>
      <c r="C100" s="104" t="s">
        <v>14</v>
      </c>
      <c r="D100" s="104" t="s">
        <v>122</v>
      </c>
      <c r="E100" s="104"/>
      <c r="F100" s="104"/>
      <c r="G100" s="308">
        <f t="shared" si="5"/>
        <v>-104</v>
      </c>
      <c r="H100" s="308">
        <f>H101+H113+H118+H136</f>
        <v>-104</v>
      </c>
      <c r="I100" s="308">
        <f>I101+I113+I118+I136</f>
        <v>0</v>
      </c>
      <c r="J100" s="308">
        <f>J101+J113+J118+J136</f>
        <v>0</v>
      </c>
      <c r="K100" s="308">
        <f>K101+K113+K118+K136</f>
        <v>0</v>
      </c>
    </row>
    <row r="101" spans="1:11" ht="51" hidden="1" customHeight="1">
      <c r="A101" s="145"/>
      <c r="B101" s="101" t="s">
        <v>127</v>
      </c>
      <c r="C101" s="102" t="s">
        <v>14</v>
      </c>
      <c r="D101" s="102" t="s">
        <v>122</v>
      </c>
      <c r="E101" s="102" t="s">
        <v>263</v>
      </c>
      <c r="F101" s="102"/>
      <c r="G101" s="308">
        <f t="shared" si="5"/>
        <v>0</v>
      </c>
      <c r="H101" s="309">
        <v>0</v>
      </c>
      <c r="I101" s="309">
        <f>I102</f>
        <v>0</v>
      </c>
      <c r="J101" s="309">
        <v>0</v>
      </c>
      <c r="K101" s="309">
        <v>0</v>
      </c>
    </row>
    <row r="102" spans="1:11" ht="25.5" hidden="1" customHeight="1">
      <c r="A102" s="145"/>
      <c r="B102" s="101" t="s">
        <v>264</v>
      </c>
      <c r="C102" s="102" t="s">
        <v>14</v>
      </c>
      <c r="D102" s="102" t="s">
        <v>122</v>
      </c>
      <c r="E102" s="102" t="s">
        <v>265</v>
      </c>
      <c r="F102" s="102"/>
      <c r="G102" s="308">
        <f t="shared" si="5"/>
        <v>0</v>
      </c>
      <c r="H102" s="309">
        <f>H103+H108</f>
        <v>0</v>
      </c>
      <c r="I102" s="309">
        <f>I103+I108</f>
        <v>0</v>
      </c>
      <c r="J102" s="309">
        <f>J103+J108</f>
        <v>0</v>
      </c>
      <c r="K102" s="309">
        <f>K103+K108</f>
        <v>0</v>
      </c>
    </row>
    <row r="103" spans="1:11" ht="224.25" hidden="1" customHeight="1">
      <c r="A103" s="145"/>
      <c r="B103" s="103" t="s">
        <v>464</v>
      </c>
      <c r="C103" s="102" t="s">
        <v>14</v>
      </c>
      <c r="D103" s="102" t="s">
        <v>122</v>
      </c>
      <c r="E103" s="102" t="s">
        <v>266</v>
      </c>
      <c r="F103" s="102"/>
      <c r="G103" s="308">
        <f t="shared" si="5"/>
        <v>0</v>
      </c>
      <c r="H103" s="309">
        <f>H104+H106</f>
        <v>0</v>
      </c>
      <c r="I103" s="309">
        <f>I104+I106</f>
        <v>0</v>
      </c>
      <c r="J103" s="309">
        <f>J104+J106</f>
        <v>0</v>
      </c>
      <c r="K103" s="309">
        <f>K104+K106</f>
        <v>0</v>
      </c>
    </row>
    <row r="104" spans="1:11" ht="87.75" hidden="1" customHeight="1">
      <c r="A104" s="148"/>
      <c r="B104" s="101" t="s">
        <v>55</v>
      </c>
      <c r="C104" s="102" t="s">
        <v>14</v>
      </c>
      <c r="D104" s="102" t="s">
        <v>122</v>
      </c>
      <c r="E104" s="102" t="s">
        <v>266</v>
      </c>
      <c r="F104" s="102" t="s">
        <v>56</v>
      </c>
      <c r="G104" s="308">
        <f t="shared" si="5"/>
        <v>0</v>
      </c>
      <c r="H104" s="309">
        <f>H105</f>
        <v>0</v>
      </c>
      <c r="I104" s="309">
        <f>I105</f>
        <v>0</v>
      </c>
      <c r="J104" s="309">
        <f>J105</f>
        <v>0</v>
      </c>
      <c r="K104" s="309">
        <f>K105</f>
        <v>0</v>
      </c>
    </row>
    <row r="105" spans="1:11" ht="37.5" hidden="1" customHeight="1">
      <c r="A105" s="148"/>
      <c r="B105" s="101" t="s">
        <v>104</v>
      </c>
      <c r="C105" s="102" t="s">
        <v>14</v>
      </c>
      <c r="D105" s="102" t="s">
        <v>122</v>
      </c>
      <c r="E105" s="102" t="s">
        <v>266</v>
      </c>
      <c r="F105" s="102" t="s">
        <v>105</v>
      </c>
      <c r="G105" s="308">
        <f t="shared" si="5"/>
        <v>0</v>
      </c>
      <c r="H105" s="309">
        <f>'приложение 8.4.'!I140</f>
        <v>0</v>
      </c>
      <c r="I105" s="309">
        <f>'приложение 8.4.'!J140</f>
        <v>0</v>
      </c>
      <c r="J105" s="309">
        <f>'приложение 8.4.'!K140</f>
        <v>0</v>
      </c>
      <c r="K105" s="309">
        <f>'приложение 8.4.'!L140</f>
        <v>0</v>
      </c>
    </row>
    <row r="106" spans="1:11" ht="38.25" hidden="1" customHeight="1">
      <c r="A106" s="148"/>
      <c r="B106" s="101" t="s">
        <v>86</v>
      </c>
      <c r="C106" s="102" t="s">
        <v>14</v>
      </c>
      <c r="D106" s="102" t="s">
        <v>122</v>
      </c>
      <c r="E106" s="102" t="s">
        <v>266</v>
      </c>
      <c r="F106" s="102" t="s">
        <v>57</v>
      </c>
      <c r="G106" s="308">
        <f t="shared" si="5"/>
        <v>0</v>
      </c>
      <c r="H106" s="309">
        <f>H107</f>
        <v>0</v>
      </c>
      <c r="I106" s="309">
        <f>I107</f>
        <v>0</v>
      </c>
      <c r="J106" s="309">
        <f>J107</f>
        <v>0</v>
      </c>
      <c r="K106" s="309">
        <f>K107</f>
        <v>0</v>
      </c>
    </row>
    <row r="107" spans="1:11" ht="38.25" hidden="1" customHeight="1">
      <c r="A107" s="148"/>
      <c r="B107" s="101" t="s">
        <v>111</v>
      </c>
      <c r="C107" s="102" t="s">
        <v>14</v>
      </c>
      <c r="D107" s="102" t="s">
        <v>122</v>
      </c>
      <c r="E107" s="102" t="s">
        <v>266</v>
      </c>
      <c r="F107" s="102" t="s">
        <v>59</v>
      </c>
      <c r="G107" s="308">
        <f t="shared" si="5"/>
        <v>0</v>
      </c>
      <c r="H107" s="309">
        <f>'приложение 8.4.'!I145</f>
        <v>0</v>
      </c>
      <c r="I107" s="309">
        <f>'приложение 8.4.'!J145</f>
        <v>0</v>
      </c>
      <c r="J107" s="309">
        <f>'приложение 8.4.'!K145</f>
        <v>0</v>
      </c>
      <c r="K107" s="309">
        <f>'приложение 8.4.'!L145</f>
        <v>0</v>
      </c>
    </row>
    <row r="108" spans="1:11" ht="111.75" hidden="1" customHeight="1">
      <c r="A108" s="145"/>
      <c r="B108" s="103" t="s">
        <v>465</v>
      </c>
      <c r="C108" s="102" t="s">
        <v>14</v>
      </c>
      <c r="D108" s="199">
        <v>13</v>
      </c>
      <c r="E108" s="102" t="s">
        <v>267</v>
      </c>
      <c r="F108" s="102"/>
      <c r="G108" s="308">
        <f t="shared" si="5"/>
        <v>0</v>
      </c>
      <c r="H108" s="309">
        <f>H109+H111</f>
        <v>0</v>
      </c>
      <c r="I108" s="309">
        <f>I109+I111</f>
        <v>0</v>
      </c>
      <c r="J108" s="309">
        <f>J109+J111</f>
        <v>0</v>
      </c>
      <c r="K108" s="309">
        <f>K109+K111</f>
        <v>0</v>
      </c>
    </row>
    <row r="109" spans="1:11" ht="88.5" hidden="1" customHeight="1">
      <c r="A109" s="148"/>
      <c r="B109" s="101" t="s">
        <v>55</v>
      </c>
      <c r="C109" s="102" t="s">
        <v>14</v>
      </c>
      <c r="D109" s="199">
        <v>13</v>
      </c>
      <c r="E109" s="102" t="s">
        <v>267</v>
      </c>
      <c r="F109" s="102" t="s">
        <v>56</v>
      </c>
      <c r="G109" s="308">
        <f t="shared" si="5"/>
        <v>0</v>
      </c>
      <c r="H109" s="309">
        <f>H110</f>
        <v>0</v>
      </c>
      <c r="I109" s="309">
        <f>I110</f>
        <v>0</v>
      </c>
      <c r="J109" s="309">
        <f>J110</f>
        <v>0</v>
      </c>
      <c r="K109" s="309">
        <f>K110</f>
        <v>0</v>
      </c>
    </row>
    <row r="110" spans="1:11" ht="36.75" hidden="1" customHeight="1">
      <c r="A110" s="148"/>
      <c r="B110" s="101" t="s">
        <v>104</v>
      </c>
      <c r="C110" s="102" t="s">
        <v>14</v>
      </c>
      <c r="D110" s="199">
        <v>13</v>
      </c>
      <c r="E110" s="102" t="s">
        <v>267</v>
      </c>
      <c r="F110" s="102" t="s">
        <v>105</v>
      </c>
      <c r="G110" s="308">
        <f t="shared" si="5"/>
        <v>0</v>
      </c>
      <c r="H110" s="309">
        <f>'приложение 8.4.'!I150</f>
        <v>0</v>
      </c>
      <c r="I110" s="309">
        <f>'приложение 8.4.'!J150</f>
        <v>0</v>
      </c>
      <c r="J110" s="309">
        <f>'приложение 8.4.'!K150</f>
        <v>0</v>
      </c>
      <c r="K110" s="309">
        <f>'приложение 8.4.'!L150</f>
        <v>0</v>
      </c>
    </row>
    <row r="111" spans="1:11" ht="37.5" hidden="1" customHeight="1">
      <c r="A111" s="148"/>
      <c r="B111" s="101" t="s">
        <v>86</v>
      </c>
      <c r="C111" s="102" t="s">
        <v>14</v>
      </c>
      <c r="D111" s="199">
        <v>13</v>
      </c>
      <c r="E111" s="102" t="s">
        <v>267</v>
      </c>
      <c r="F111" s="102" t="s">
        <v>57</v>
      </c>
      <c r="G111" s="308">
        <f t="shared" si="5"/>
        <v>0</v>
      </c>
      <c r="H111" s="309">
        <f>H112</f>
        <v>0</v>
      </c>
      <c r="I111" s="309">
        <f>I112</f>
        <v>0</v>
      </c>
      <c r="J111" s="309">
        <f>J112</f>
        <v>0</v>
      </c>
      <c r="K111" s="309">
        <f>K112</f>
        <v>0</v>
      </c>
    </row>
    <row r="112" spans="1:11" ht="37.5" hidden="1" customHeight="1">
      <c r="A112" s="148"/>
      <c r="B112" s="101" t="s">
        <v>111</v>
      </c>
      <c r="C112" s="102" t="s">
        <v>14</v>
      </c>
      <c r="D112" s="199">
        <v>13</v>
      </c>
      <c r="E112" s="102" t="s">
        <v>267</v>
      </c>
      <c r="F112" s="102" t="s">
        <v>59</v>
      </c>
      <c r="G112" s="308">
        <f t="shared" si="5"/>
        <v>0</v>
      </c>
      <c r="H112" s="309">
        <f>'приложение 8.4.'!I155</f>
        <v>0</v>
      </c>
      <c r="I112" s="309">
        <f>'приложение 8.4.'!J155</f>
        <v>0</v>
      </c>
      <c r="J112" s="309">
        <f>'приложение 8.4.'!K155</f>
        <v>0</v>
      </c>
      <c r="K112" s="309">
        <f>'приложение 8.4.'!L155</f>
        <v>0</v>
      </c>
    </row>
    <row r="113" spans="1:11" s="62" customFormat="1" ht="89.25" hidden="1" customHeight="1">
      <c r="A113" s="73"/>
      <c r="B113" s="10" t="s">
        <v>355</v>
      </c>
      <c r="C113" s="2" t="s">
        <v>14</v>
      </c>
      <c r="D113" s="2" t="s">
        <v>122</v>
      </c>
      <c r="E113" s="12" t="s">
        <v>356</v>
      </c>
      <c r="F113" s="12"/>
      <c r="G113" s="152">
        <f>H113+I113+J113+K113</f>
        <v>0</v>
      </c>
      <c r="H113" s="153">
        <f t="shared" ref="H113:K116" si="16">H114</f>
        <v>0</v>
      </c>
      <c r="I113" s="153">
        <f t="shared" si="16"/>
        <v>0</v>
      </c>
      <c r="J113" s="153">
        <f t="shared" si="16"/>
        <v>0</v>
      </c>
      <c r="K113" s="153">
        <f t="shared" si="16"/>
        <v>0</v>
      </c>
    </row>
    <row r="114" spans="1:11" s="62" customFormat="1" ht="38.25" hidden="1" customHeight="1">
      <c r="A114" s="73"/>
      <c r="B114" s="10" t="s">
        <v>361</v>
      </c>
      <c r="C114" s="2" t="s">
        <v>14</v>
      </c>
      <c r="D114" s="2" t="s">
        <v>122</v>
      </c>
      <c r="E114" s="12" t="s">
        <v>362</v>
      </c>
      <c r="F114" s="12"/>
      <c r="G114" s="152">
        <f>SUM(H114:K114)</f>
        <v>0</v>
      </c>
      <c r="H114" s="153">
        <f t="shared" si="16"/>
        <v>0</v>
      </c>
      <c r="I114" s="153">
        <f t="shared" si="16"/>
        <v>0</v>
      </c>
      <c r="J114" s="153">
        <f t="shared" si="16"/>
        <v>0</v>
      </c>
      <c r="K114" s="153">
        <f t="shared" si="16"/>
        <v>0</v>
      </c>
    </row>
    <row r="115" spans="1:11" s="62" customFormat="1" ht="39.75" hidden="1" customHeight="1">
      <c r="A115" s="73"/>
      <c r="B115" s="10" t="s">
        <v>672</v>
      </c>
      <c r="C115" s="2" t="s">
        <v>14</v>
      </c>
      <c r="D115" s="2" t="s">
        <v>122</v>
      </c>
      <c r="E115" s="12" t="s">
        <v>673</v>
      </c>
      <c r="F115" s="12"/>
      <c r="G115" s="152">
        <f>H115+I115+J115+K115</f>
        <v>0</v>
      </c>
      <c r="H115" s="153">
        <f t="shared" si="16"/>
        <v>0</v>
      </c>
      <c r="I115" s="153">
        <f t="shared" si="16"/>
        <v>0</v>
      </c>
      <c r="J115" s="153">
        <f t="shared" si="16"/>
        <v>0</v>
      </c>
      <c r="K115" s="153">
        <f t="shared" si="16"/>
        <v>0</v>
      </c>
    </row>
    <row r="116" spans="1:11" s="23" customFormat="1" ht="38.25" hidden="1" customHeight="1">
      <c r="A116" s="61"/>
      <c r="B116" s="109" t="s">
        <v>86</v>
      </c>
      <c r="C116" s="2" t="s">
        <v>14</v>
      </c>
      <c r="D116" s="2" t="s">
        <v>122</v>
      </c>
      <c r="E116" s="12" t="s">
        <v>673</v>
      </c>
      <c r="F116" s="12" t="s">
        <v>57</v>
      </c>
      <c r="G116" s="152">
        <f>H116+I116+J116+K116</f>
        <v>0</v>
      </c>
      <c r="H116" s="153">
        <f t="shared" si="16"/>
        <v>0</v>
      </c>
      <c r="I116" s="153">
        <f t="shared" si="16"/>
        <v>0</v>
      </c>
      <c r="J116" s="153">
        <f t="shared" si="16"/>
        <v>0</v>
      </c>
      <c r="K116" s="153">
        <f t="shared" si="16"/>
        <v>0</v>
      </c>
    </row>
    <row r="117" spans="1:11" s="23" customFormat="1" ht="38.25" hidden="1" customHeight="1">
      <c r="A117" s="61"/>
      <c r="B117" s="109" t="s">
        <v>111</v>
      </c>
      <c r="C117" s="2" t="s">
        <v>14</v>
      </c>
      <c r="D117" s="2" t="s">
        <v>122</v>
      </c>
      <c r="E117" s="12" t="s">
        <v>673</v>
      </c>
      <c r="F117" s="12" t="s">
        <v>59</v>
      </c>
      <c r="G117" s="152">
        <f>H117+I117+J117+K117</f>
        <v>0</v>
      </c>
      <c r="H117" s="290">
        <f>'приложение 8.4.'!I162</f>
        <v>0</v>
      </c>
      <c r="I117" s="290">
        <f>'приложение 8.4.'!J162</f>
        <v>0</v>
      </c>
      <c r="J117" s="290">
        <f>'приложение 8.4.'!K162</f>
        <v>0</v>
      </c>
      <c r="K117" s="290">
        <f>'приложение 8.4.'!L162</f>
        <v>0</v>
      </c>
    </row>
    <row r="118" spans="1:11" ht="48.75" customHeight="1">
      <c r="A118" s="148"/>
      <c r="B118" s="101" t="s">
        <v>98</v>
      </c>
      <c r="C118" s="102" t="s">
        <v>14</v>
      </c>
      <c r="D118" s="102" t="s">
        <v>122</v>
      </c>
      <c r="E118" s="102" t="s">
        <v>249</v>
      </c>
      <c r="F118" s="102"/>
      <c r="G118" s="308">
        <f t="shared" si="5"/>
        <v>-613</v>
      </c>
      <c r="H118" s="309">
        <f>H119+H126+H132</f>
        <v>-613</v>
      </c>
      <c r="I118" s="309">
        <f>I119+I126+I132</f>
        <v>0</v>
      </c>
      <c r="J118" s="309">
        <f>J119+J126+J132</f>
        <v>0</v>
      </c>
      <c r="K118" s="309">
        <f>K119+K126+K132</f>
        <v>0</v>
      </c>
    </row>
    <row r="119" spans="1:11" ht="38.25" customHeight="1">
      <c r="A119" s="148"/>
      <c r="B119" s="101" t="s">
        <v>250</v>
      </c>
      <c r="C119" s="102" t="s">
        <v>14</v>
      </c>
      <c r="D119" s="102" t="s">
        <v>122</v>
      </c>
      <c r="E119" s="102" t="s">
        <v>251</v>
      </c>
      <c r="F119" s="102"/>
      <c r="G119" s="308">
        <f t="shared" si="5"/>
        <v>-594.70000000000005</v>
      </c>
      <c r="H119" s="309">
        <f>H120+H123</f>
        <v>-594.70000000000005</v>
      </c>
      <c r="I119" s="309">
        <f>I120+I123</f>
        <v>0</v>
      </c>
      <c r="J119" s="309">
        <f>J120+J123</f>
        <v>0</v>
      </c>
      <c r="K119" s="309">
        <f>K120+K123</f>
        <v>0</v>
      </c>
    </row>
    <row r="120" spans="1:11" ht="25.5" customHeight="1">
      <c r="A120" s="148"/>
      <c r="B120" s="101" t="s">
        <v>272</v>
      </c>
      <c r="C120" s="102" t="s">
        <v>14</v>
      </c>
      <c r="D120" s="102" t="s">
        <v>122</v>
      </c>
      <c r="E120" s="102" t="s">
        <v>273</v>
      </c>
      <c r="F120" s="102"/>
      <c r="G120" s="308">
        <f t="shared" ref="G120:G199" si="17">SUM(H120:K120)</f>
        <v>-110.7</v>
      </c>
      <c r="H120" s="309">
        <f>H121</f>
        <v>-110.7</v>
      </c>
      <c r="I120" s="309">
        <f t="shared" ref="I120:K121" si="18">I121</f>
        <v>0</v>
      </c>
      <c r="J120" s="309">
        <f t="shared" si="18"/>
        <v>0</v>
      </c>
      <c r="K120" s="309">
        <f t="shared" si="18"/>
        <v>0</v>
      </c>
    </row>
    <row r="121" spans="1:11" ht="38.25" customHeight="1">
      <c r="A121" s="148"/>
      <c r="B121" s="101" t="s">
        <v>86</v>
      </c>
      <c r="C121" s="102" t="s">
        <v>14</v>
      </c>
      <c r="D121" s="102" t="s">
        <v>122</v>
      </c>
      <c r="E121" s="102" t="s">
        <v>273</v>
      </c>
      <c r="F121" s="102" t="s">
        <v>57</v>
      </c>
      <c r="G121" s="308">
        <f t="shared" si="17"/>
        <v>-110.7</v>
      </c>
      <c r="H121" s="309">
        <f>H122</f>
        <v>-110.7</v>
      </c>
      <c r="I121" s="309">
        <f t="shared" si="18"/>
        <v>0</v>
      </c>
      <c r="J121" s="309">
        <f t="shared" si="18"/>
        <v>0</v>
      </c>
      <c r="K121" s="309">
        <f t="shared" si="18"/>
        <v>0</v>
      </c>
    </row>
    <row r="122" spans="1:11" ht="38.25" customHeight="1">
      <c r="A122" s="148"/>
      <c r="B122" s="101" t="s">
        <v>111</v>
      </c>
      <c r="C122" s="102" t="s">
        <v>14</v>
      </c>
      <c r="D122" s="102" t="s">
        <v>122</v>
      </c>
      <c r="E122" s="102" t="s">
        <v>273</v>
      </c>
      <c r="F122" s="102" t="s">
        <v>59</v>
      </c>
      <c r="G122" s="308">
        <f t="shared" si="17"/>
        <v>-110.7</v>
      </c>
      <c r="H122" s="309">
        <f>'приложение 8.4.'!I168</f>
        <v>-110.7</v>
      </c>
      <c r="I122" s="309">
        <f>'приложение 8.4.'!J168</f>
        <v>0</v>
      </c>
      <c r="J122" s="309">
        <f>'приложение 8.4.'!K168</f>
        <v>0</v>
      </c>
      <c r="K122" s="309">
        <f>'приложение 8.4.'!L168</f>
        <v>0</v>
      </c>
    </row>
    <row r="123" spans="1:11" s="143" customFormat="1" ht="25.5" customHeight="1">
      <c r="A123" s="141"/>
      <c r="B123" s="109" t="s">
        <v>538</v>
      </c>
      <c r="C123" s="110" t="s">
        <v>14</v>
      </c>
      <c r="D123" s="110" t="s">
        <v>122</v>
      </c>
      <c r="E123" s="110" t="s">
        <v>558</v>
      </c>
      <c r="F123" s="110"/>
      <c r="G123" s="160">
        <f>SUM(H123:K123)</f>
        <v>-484</v>
      </c>
      <c r="H123" s="161">
        <f t="shared" ref="H123:K124" si="19">H124</f>
        <v>-484</v>
      </c>
      <c r="I123" s="161">
        <f t="shared" si="19"/>
        <v>0</v>
      </c>
      <c r="J123" s="161">
        <f t="shared" si="19"/>
        <v>0</v>
      </c>
      <c r="K123" s="161">
        <f t="shared" si="19"/>
        <v>0</v>
      </c>
    </row>
    <row r="124" spans="1:11" s="143" customFormat="1" ht="12.75" customHeight="1">
      <c r="A124" s="141"/>
      <c r="B124" s="196" t="s">
        <v>71</v>
      </c>
      <c r="C124" s="110" t="s">
        <v>14</v>
      </c>
      <c r="D124" s="110" t="s">
        <v>122</v>
      </c>
      <c r="E124" s="110" t="s">
        <v>558</v>
      </c>
      <c r="F124" s="110" t="s">
        <v>72</v>
      </c>
      <c r="G124" s="160">
        <f>SUM(H124:K124)</f>
        <v>-484</v>
      </c>
      <c r="H124" s="161">
        <f t="shared" si="19"/>
        <v>-484</v>
      </c>
      <c r="I124" s="161">
        <f t="shared" si="19"/>
        <v>0</v>
      </c>
      <c r="J124" s="161">
        <f t="shared" si="19"/>
        <v>0</v>
      </c>
      <c r="K124" s="161">
        <f t="shared" si="19"/>
        <v>0</v>
      </c>
    </row>
    <row r="125" spans="1:11" s="143" customFormat="1" ht="25.5" customHeight="1">
      <c r="A125" s="141"/>
      <c r="B125" s="196" t="s">
        <v>73</v>
      </c>
      <c r="C125" s="110" t="s">
        <v>14</v>
      </c>
      <c r="D125" s="110" t="s">
        <v>122</v>
      </c>
      <c r="E125" s="110" t="s">
        <v>558</v>
      </c>
      <c r="F125" s="110" t="s">
        <v>74</v>
      </c>
      <c r="G125" s="160">
        <f>SUM(H125:K125)</f>
        <v>-484</v>
      </c>
      <c r="H125" s="161">
        <f>'приложение 8.4.'!I172</f>
        <v>-484</v>
      </c>
      <c r="I125" s="161">
        <f>'приложение 8.4.'!J172</f>
        <v>0</v>
      </c>
      <c r="J125" s="161">
        <f>'приложение 8.4.'!K172</f>
        <v>0</v>
      </c>
      <c r="K125" s="161">
        <f>'приложение 8.4.'!L172</f>
        <v>0</v>
      </c>
    </row>
    <row r="126" spans="1:11" ht="38.25" customHeight="1">
      <c r="A126" s="148"/>
      <c r="B126" s="101" t="s">
        <v>268</v>
      </c>
      <c r="C126" s="102" t="s">
        <v>14</v>
      </c>
      <c r="D126" s="102" t="s">
        <v>122</v>
      </c>
      <c r="E126" s="102" t="s">
        <v>269</v>
      </c>
      <c r="F126" s="102"/>
      <c r="G126" s="308">
        <f t="shared" si="17"/>
        <v>-18.3</v>
      </c>
      <c r="H126" s="309">
        <f>H127</f>
        <v>-18.3</v>
      </c>
      <c r="I126" s="309">
        <f>I127</f>
        <v>0</v>
      </c>
      <c r="J126" s="309">
        <f>J127</f>
        <v>0</v>
      </c>
      <c r="K126" s="309">
        <f>K127</f>
        <v>0</v>
      </c>
    </row>
    <row r="127" spans="1:11" ht="25.5" customHeight="1">
      <c r="A127" s="148"/>
      <c r="B127" s="101" t="s">
        <v>216</v>
      </c>
      <c r="C127" s="102" t="s">
        <v>14</v>
      </c>
      <c r="D127" s="102" t="s">
        <v>122</v>
      </c>
      <c r="E127" s="102" t="s">
        <v>539</v>
      </c>
      <c r="F127" s="102"/>
      <c r="G127" s="308">
        <f t="shared" si="17"/>
        <v>-18.3</v>
      </c>
      <c r="H127" s="309">
        <f>H128+H130</f>
        <v>-18.3</v>
      </c>
      <c r="I127" s="309">
        <f>I128+I130</f>
        <v>0</v>
      </c>
      <c r="J127" s="309">
        <f>J128+J130</f>
        <v>0</v>
      </c>
      <c r="K127" s="309">
        <f>K128+K130</f>
        <v>0</v>
      </c>
    </row>
    <row r="128" spans="1:11" s="143" customFormat="1" ht="91.5" customHeight="1">
      <c r="A128" s="258"/>
      <c r="B128" s="109" t="s">
        <v>55</v>
      </c>
      <c r="C128" s="132" t="s">
        <v>14</v>
      </c>
      <c r="D128" s="132" t="s">
        <v>122</v>
      </c>
      <c r="E128" s="102" t="s">
        <v>539</v>
      </c>
      <c r="F128" s="110" t="s">
        <v>56</v>
      </c>
      <c r="G128" s="160">
        <f>H128+I128+J128+K128</f>
        <v>-0.3</v>
      </c>
      <c r="H128" s="161">
        <f>H129</f>
        <v>-0.3</v>
      </c>
      <c r="I128" s="161">
        <f>I129</f>
        <v>0</v>
      </c>
      <c r="J128" s="161">
        <f>J129</f>
        <v>0</v>
      </c>
      <c r="K128" s="161">
        <f>K129</f>
        <v>0</v>
      </c>
    </row>
    <row r="129" spans="1:11" s="143" customFormat="1" ht="38.25" customHeight="1">
      <c r="A129" s="258"/>
      <c r="B129" s="109" t="s">
        <v>104</v>
      </c>
      <c r="C129" s="132" t="s">
        <v>14</v>
      </c>
      <c r="D129" s="132" t="s">
        <v>122</v>
      </c>
      <c r="E129" s="102" t="s">
        <v>539</v>
      </c>
      <c r="F129" s="110" t="s">
        <v>105</v>
      </c>
      <c r="G129" s="160">
        <f>H129+I129+J129+K129</f>
        <v>-0.3</v>
      </c>
      <c r="H129" s="161">
        <f>'приложение 8.4.'!I72</f>
        <v>-0.3</v>
      </c>
      <c r="I129" s="161">
        <f>'приложение 8.4.'!J72</f>
        <v>0</v>
      </c>
      <c r="J129" s="161">
        <f>'приложение 8.4.'!K72</f>
        <v>0</v>
      </c>
      <c r="K129" s="161">
        <f>'приложение 8.4.'!L72</f>
        <v>0</v>
      </c>
    </row>
    <row r="130" spans="1:11" ht="38.25" customHeight="1">
      <c r="A130" s="148"/>
      <c r="B130" s="101" t="s">
        <v>86</v>
      </c>
      <c r="C130" s="102" t="s">
        <v>14</v>
      </c>
      <c r="D130" s="102" t="s">
        <v>122</v>
      </c>
      <c r="E130" s="102" t="s">
        <v>539</v>
      </c>
      <c r="F130" s="102" t="s">
        <v>57</v>
      </c>
      <c r="G130" s="308">
        <f t="shared" si="17"/>
        <v>-18</v>
      </c>
      <c r="H130" s="309">
        <f>H131</f>
        <v>-18</v>
      </c>
      <c r="I130" s="309">
        <f>I131</f>
        <v>0</v>
      </c>
      <c r="J130" s="309">
        <f>J131</f>
        <v>0</v>
      </c>
      <c r="K130" s="309">
        <f>K131</f>
        <v>0</v>
      </c>
    </row>
    <row r="131" spans="1:11" ht="38.25" customHeight="1">
      <c r="A131" s="148"/>
      <c r="B131" s="101" t="s">
        <v>111</v>
      </c>
      <c r="C131" s="102" t="s">
        <v>14</v>
      </c>
      <c r="D131" s="102" t="s">
        <v>122</v>
      </c>
      <c r="E131" s="102" t="s">
        <v>539</v>
      </c>
      <c r="F131" s="102" t="s">
        <v>59</v>
      </c>
      <c r="G131" s="308">
        <f t="shared" si="17"/>
        <v>-18</v>
      </c>
      <c r="H131" s="309">
        <f>'приложение 8.4.'!I177+'приложение 8.4.'!I75+'приложение 8.4.'!I1482</f>
        <v>-18</v>
      </c>
      <c r="I131" s="309">
        <f>'приложение 8.4.'!J177+'приложение 8.4.'!J75+'приложение 8.4.'!J1482</f>
        <v>0</v>
      </c>
      <c r="J131" s="309">
        <f>'приложение 8.4.'!K177+'приложение 8.4.'!K75+'приложение 8.4.'!K1482</f>
        <v>0</v>
      </c>
      <c r="K131" s="309">
        <f>'приложение 8.4.'!L177+'приложение 8.4.'!L75+'приложение 8.4.'!L1482</f>
        <v>0</v>
      </c>
    </row>
    <row r="132" spans="1:11" ht="51" hidden="1" customHeight="1">
      <c r="A132" s="148"/>
      <c r="B132" s="101" t="s">
        <v>270</v>
      </c>
      <c r="C132" s="102" t="s">
        <v>14</v>
      </c>
      <c r="D132" s="199">
        <v>13</v>
      </c>
      <c r="E132" s="102" t="s">
        <v>271</v>
      </c>
      <c r="F132" s="102"/>
      <c r="G132" s="308">
        <f t="shared" si="17"/>
        <v>0</v>
      </c>
      <c r="H132" s="309">
        <f>H133</f>
        <v>0</v>
      </c>
      <c r="I132" s="309">
        <f t="shared" ref="I132:K134" si="20">I133</f>
        <v>0</v>
      </c>
      <c r="J132" s="309">
        <f t="shared" si="20"/>
        <v>0</v>
      </c>
      <c r="K132" s="309">
        <f t="shared" si="20"/>
        <v>0</v>
      </c>
    </row>
    <row r="133" spans="1:11" ht="25.5" hidden="1" customHeight="1">
      <c r="A133" s="148"/>
      <c r="B133" s="101" t="s">
        <v>216</v>
      </c>
      <c r="C133" s="102" t="s">
        <v>14</v>
      </c>
      <c r="D133" s="199">
        <v>13</v>
      </c>
      <c r="E133" s="102" t="s">
        <v>552</v>
      </c>
      <c r="F133" s="102"/>
      <c r="G133" s="308">
        <f t="shared" si="17"/>
        <v>0</v>
      </c>
      <c r="H133" s="309">
        <f>H134</f>
        <v>0</v>
      </c>
      <c r="I133" s="309">
        <f t="shared" si="20"/>
        <v>0</v>
      </c>
      <c r="J133" s="309">
        <f t="shared" si="20"/>
        <v>0</v>
      </c>
      <c r="K133" s="309">
        <f t="shared" si="20"/>
        <v>0</v>
      </c>
    </row>
    <row r="134" spans="1:11" ht="38.25" hidden="1" customHeight="1">
      <c r="A134" s="148"/>
      <c r="B134" s="101" t="s">
        <v>86</v>
      </c>
      <c r="C134" s="102" t="s">
        <v>14</v>
      </c>
      <c r="D134" s="199">
        <v>13</v>
      </c>
      <c r="E134" s="102" t="s">
        <v>552</v>
      </c>
      <c r="F134" s="102" t="s">
        <v>57</v>
      </c>
      <c r="G134" s="308">
        <f t="shared" si="17"/>
        <v>0</v>
      </c>
      <c r="H134" s="309">
        <f>H135</f>
        <v>0</v>
      </c>
      <c r="I134" s="309">
        <f t="shared" si="20"/>
        <v>0</v>
      </c>
      <c r="J134" s="309">
        <f t="shared" si="20"/>
        <v>0</v>
      </c>
      <c r="K134" s="309">
        <f t="shared" si="20"/>
        <v>0</v>
      </c>
    </row>
    <row r="135" spans="1:11" ht="38.25" hidden="1" customHeight="1">
      <c r="A135" s="148"/>
      <c r="B135" s="101" t="s">
        <v>111</v>
      </c>
      <c r="C135" s="102" t="s">
        <v>14</v>
      </c>
      <c r="D135" s="199">
        <v>13</v>
      </c>
      <c r="E135" s="102" t="s">
        <v>552</v>
      </c>
      <c r="F135" s="102" t="s">
        <v>59</v>
      </c>
      <c r="G135" s="308">
        <f t="shared" si="17"/>
        <v>0</v>
      </c>
      <c r="H135" s="309">
        <f>'приложение 8.4.'!I182</f>
        <v>0</v>
      </c>
      <c r="I135" s="309">
        <f>'приложение 8.4.'!J182</f>
        <v>0</v>
      </c>
      <c r="J135" s="309">
        <f>'приложение 8.4.'!K182</f>
        <v>0</v>
      </c>
      <c r="K135" s="309">
        <f>'приложение 8.4.'!L182</f>
        <v>0</v>
      </c>
    </row>
    <row r="136" spans="1:11" s="143" customFormat="1" ht="25.5">
      <c r="A136" s="141"/>
      <c r="B136" s="109" t="s">
        <v>706</v>
      </c>
      <c r="C136" s="110" t="s">
        <v>14</v>
      </c>
      <c r="D136" s="110" t="s">
        <v>122</v>
      </c>
      <c r="E136" s="110" t="s">
        <v>707</v>
      </c>
      <c r="F136" s="110"/>
      <c r="G136" s="160">
        <f>SUM(H136:K136)</f>
        <v>509</v>
      </c>
      <c r="H136" s="161">
        <f t="shared" ref="H136:K137" si="21">H137</f>
        <v>509</v>
      </c>
      <c r="I136" s="161">
        <f t="shared" si="21"/>
        <v>0</v>
      </c>
      <c r="J136" s="161">
        <f t="shared" si="21"/>
        <v>0</v>
      </c>
      <c r="K136" s="161">
        <f t="shared" si="21"/>
        <v>0</v>
      </c>
    </row>
    <row r="137" spans="1:11" s="143" customFormat="1">
      <c r="A137" s="141"/>
      <c r="B137" s="196" t="s">
        <v>71</v>
      </c>
      <c r="C137" s="110" t="s">
        <v>14</v>
      </c>
      <c r="D137" s="110" t="s">
        <v>122</v>
      </c>
      <c r="E137" s="110" t="s">
        <v>708</v>
      </c>
      <c r="F137" s="110" t="s">
        <v>72</v>
      </c>
      <c r="G137" s="160">
        <f>SUM(H137:K137)</f>
        <v>509</v>
      </c>
      <c r="H137" s="161">
        <f t="shared" si="21"/>
        <v>509</v>
      </c>
      <c r="I137" s="161">
        <f t="shared" si="21"/>
        <v>0</v>
      </c>
      <c r="J137" s="161">
        <f t="shared" si="21"/>
        <v>0</v>
      </c>
      <c r="K137" s="161">
        <f t="shared" si="21"/>
        <v>0</v>
      </c>
    </row>
    <row r="138" spans="1:11" s="143" customFormat="1" ht="25.5">
      <c r="A138" s="141"/>
      <c r="B138" s="196" t="s">
        <v>73</v>
      </c>
      <c r="C138" s="110" t="s">
        <v>14</v>
      </c>
      <c r="D138" s="110" t="s">
        <v>122</v>
      </c>
      <c r="E138" s="110" t="s">
        <v>708</v>
      </c>
      <c r="F138" s="110" t="s">
        <v>74</v>
      </c>
      <c r="G138" s="160">
        <f>SUM(H138:K138)</f>
        <v>509</v>
      </c>
      <c r="H138" s="161">
        <f>'приложение 8.4.'!I186</f>
        <v>509</v>
      </c>
      <c r="I138" s="161">
        <f>'приложение 8.4.'!J186</f>
        <v>0</v>
      </c>
      <c r="J138" s="161">
        <f>'приложение 8.4.'!K186</f>
        <v>0</v>
      </c>
      <c r="K138" s="161">
        <f>'приложение 8.4.'!L186</f>
        <v>0</v>
      </c>
    </row>
    <row r="139" spans="1:11" ht="25.5" customHeight="1">
      <c r="A139" s="200"/>
      <c r="B139" s="201" t="s">
        <v>2</v>
      </c>
      <c r="C139" s="202" t="s">
        <v>17</v>
      </c>
      <c r="D139" s="202" t="s">
        <v>15</v>
      </c>
      <c r="E139" s="202"/>
      <c r="F139" s="202"/>
      <c r="G139" s="308">
        <f t="shared" si="17"/>
        <v>-668.7</v>
      </c>
      <c r="H139" s="311">
        <f>H140+H151+H164</f>
        <v>-728.7</v>
      </c>
      <c r="I139" s="311">
        <f>I140+I151+I164</f>
        <v>0</v>
      </c>
      <c r="J139" s="311">
        <f>J140+J151+J164</f>
        <v>0</v>
      </c>
      <c r="K139" s="311">
        <f>K140+K151+K164</f>
        <v>60</v>
      </c>
    </row>
    <row r="140" spans="1:11" ht="12.75" hidden="1" customHeight="1">
      <c r="A140" s="183"/>
      <c r="B140" s="186" t="s">
        <v>128</v>
      </c>
      <c r="C140" s="104" t="s">
        <v>17</v>
      </c>
      <c r="D140" s="104" t="s">
        <v>18</v>
      </c>
      <c r="E140" s="104"/>
      <c r="F140" s="104"/>
      <c r="G140" s="308">
        <f t="shared" si="17"/>
        <v>0</v>
      </c>
      <c r="H140" s="308">
        <f>H141</f>
        <v>0</v>
      </c>
      <c r="I140" s="308">
        <f t="shared" ref="I140:K141" si="22">I141</f>
        <v>0</v>
      </c>
      <c r="J140" s="308">
        <f t="shared" si="22"/>
        <v>0</v>
      </c>
      <c r="K140" s="308">
        <f t="shared" si="22"/>
        <v>0</v>
      </c>
    </row>
    <row r="141" spans="1:11" ht="51" hidden="1" customHeight="1">
      <c r="A141" s="183"/>
      <c r="B141" s="101" t="s">
        <v>98</v>
      </c>
      <c r="C141" s="102" t="s">
        <v>17</v>
      </c>
      <c r="D141" s="102" t="s">
        <v>18</v>
      </c>
      <c r="E141" s="108" t="s">
        <v>249</v>
      </c>
      <c r="F141" s="104"/>
      <c r="G141" s="308">
        <f t="shared" si="17"/>
        <v>0</v>
      </c>
      <c r="H141" s="309">
        <f>H142</f>
        <v>0</v>
      </c>
      <c r="I141" s="309">
        <f t="shared" si="22"/>
        <v>0</v>
      </c>
      <c r="J141" s="309">
        <f t="shared" si="22"/>
        <v>0</v>
      </c>
      <c r="K141" s="309">
        <f t="shared" si="22"/>
        <v>0</v>
      </c>
    </row>
    <row r="142" spans="1:11" ht="38.25" hidden="1" customHeight="1">
      <c r="A142" s="183"/>
      <c r="B142" s="101" t="s">
        <v>250</v>
      </c>
      <c r="C142" s="102" t="s">
        <v>17</v>
      </c>
      <c r="D142" s="102" t="s">
        <v>18</v>
      </c>
      <c r="E142" s="108" t="s">
        <v>251</v>
      </c>
      <c r="F142" s="104"/>
      <c r="G142" s="308">
        <f t="shared" si="17"/>
        <v>0</v>
      </c>
      <c r="H142" s="309">
        <f>H143+H146</f>
        <v>0</v>
      </c>
      <c r="I142" s="309">
        <f>I143+I146</f>
        <v>0</v>
      </c>
      <c r="J142" s="309">
        <f>J143+J146</f>
        <v>0</v>
      </c>
      <c r="K142" s="309">
        <f>K143+K146</f>
        <v>0</v>
      </c>
    </row>
    <row r="143" spans="1:11" s="194" customFormat="1" ht="336.75" hidden="1" customHeight="1">
      <c r="A143" s="203"/>
      <c r="B143" s="112" t="s">
        <v>466</v>
      </c>
      <c r="C143" s="110" t="s">
        <v>17</v>
      </c>
      <c r="D143" s="110" t="s">
        <v>18</v>
      </c>
      <c r="E143" s="132" t="s">
        <v>461</v>
      </c>
      <c r="F143" s="133"/>
      <c r="G143" s="160">
        <f>SUM(H143:K143)</f>
        <v>0</v>
      </c>
      <c r="H143" s="161">
        <f t="shared" ref="H143:K144" si="23">H144</f>
        <v>0</v>
      </c>
      <c r="I143" s="161">
        <f t="shared" si="23"/>
        <v>0</v>
      </c>
      <c r="J143" s="161">
        <f t="shared" si="23"/>
        <v>0</v>
      </c>
      <c r="K143" s="161">
        <f t="shared" si="23"/>
        <v>0</v>
      </c>
    </row>
    <row r="144" spans="1:11" s="143" customFormat="1" ht="86.25" hidden="1" customHeight="1">
      <c r="A144" s="141"/>
      <c r="B144" s="109" t="s">
        <v>55</v>
      </c>
      <c r="C144" s="110" t="s">
        <v>17</v>
      </c>
      <c r="D144" s="110" t="s">
        <v>18</v>
      </c>
      <c r="E144" s="132" t="s">
        <v>461</v>
      </c>
      <c r="F144" s="110" t="s">
        <v>56</v>
      </c>
      <c r="G144" s="160">
        <f>SUM(H144:K144)</f>
        <v>0</v>
      </c>
      <c r="H144" s="161">
        <f t="shared" si="23"/>
        <v>0</v>
      </c>
      <c r="I144" s="161">
        <f t="shared" si="23"/>
        <v>0</v>
      </c>
      <c r="J144" s="161">
        <f t="shared" si="23"/>
        <v>0</v>
      </c>
      <c r="K144" s="161">
        <f t="shared" si="23"/>
        <v>0</v>
      </c>
    </row>
    <row r="145" spans="1:11" s="143" customFormat="1" ht="38.25" hidden="1" customHeight="1">
      <c r="A145" s="141"/>
      <c r="B145" s="109" t="s">
        <v>104</v>
      </c>
      <c r="C145" s="110" t="s">
        <v>17</v>
      </c>
      <c r="D145" s="110" t="s">
        <v>18</v>
      </c>
      <c r="E145" s="132" t="s">
        <v>461</v>
      </c>
      <c r="F145" s="110" t="s">
        <v>105</v>
      </c>
      <c r="G145" s="160">
        <f>SUM(H145:K145)</f>
        <v>0</v>
      </c>
      <c r="H145" s="161">
        <f>'приложение 8.4.'!I194</f>
        <v>0</v>
      </c>
      <c r="I145" s="161">
        <f>'приложение 8.4.'!J194</f>
        <v>0</v>
      </c>
      <c r="J145" s="161">
        <f>'приложение 8.4.'!K194</f>
        <v>0</v>
      </c>
      <c r="K145" s="161">
        <f>'приложение 8.4.'!L194</f>
        <v>0</v>
      </c>
    </row>
    <row r="146" spans="1:11" ht="337.5" hidden="1" customHeight="1">
      <c r="A146" s="183"/>
      <c r="B146" s="103" t="s">
        <v>467</v>
      </c>
      <c r="C146" s="102" t="s">
        <v>17</v>
      </c>
      <c r="D146" s="102" t="s">
        <v>18</v>
      </c>
      <c r="E146" s="108" t="s">
        <v>274</v>
      </c>
      <c r="F146" s="104"/>
      <c r="G146" s="308">
        <f t="shared" si="17"/>
        <v>0</v>
      </c>
      <c r="H146" s="309">
        <f>H147+H149</f>
        <v>0</v>
      </c>
      <c r="I146" s="309">
        <f>I147+I149</f>
        <v>0</v>
      </c>
      <c r="J146" s="309">
        <f>J147+J149</f>
        <v>0</v>
      </c>
      <c r="K146" s="309">
        <f>K147+K149</f>
        <v>0</v>
      </c>
    </row>
    <row r="147" spans="1:11" ht="87" hidden="1" customHeight="1">
      <c r="A147" s="148"/>
      <c r="B147" s="101" t="s">
        <v>55</v>
      </c>
      <c r="C147" s="102" t="s">
        <v>17</v>
      </c>
      <c r="D147" s="102" t="s">
        <v>18</v>
      </c>
      <c r="E147" s="108" t="s">
        <v>274</v>
      </c>
      <c r="F147" s="102" t="s">
        <v>56</v>
      </c>
      <c r="G147" s="308">
        <f t="shared" si="17"/>
        <v>0</v>
      </c>
      <c r="H147" s="309">
        <f>H148</f>
        <v>0</v>
      </c>
      <c r="I147" s="309">
        <f>I148</f>
        <v>0</v>
      </c>
      <c r="J147" s="309">
        <f>J148</f>
        <v>0</v>
      </c>
      <c r="K147" s="309">
        <f>K148</f>
        <v>0</v>
      </c>
    </row>
    <row r="148" spans="1:11" ht="38.25" hidden="1" customHeight="1">
      <c r="A148" s="148"/>
      <c r="B148" s="101" t="s">
        <v>104</v>
      </c>
      <c r="C148" s="102" t="s">
        <v>17</v>
      </c>
      <c r="D148" s="102" t="s">
        <v>18</v>
      </c>
      <c r="E148" s="108" t="s">
        <v>274</v>
      </c>
      <c r="F148" s="102" t="s">
        <v>105</v>
      </c>
      <c r="G148" s="308">
        <f t="shared" si="17"/>
        <v>0</v>
      </c>
      <c r="H148" s="309">
        <f>'приложение 8.4.'!I200</f>
        <v>0</v>
      </c>
      <c r="I148" s="309">
        <f>'приложение 8.4.'!J200</f>
        <v>0</v>
      </c>
      <c r="J148" s="309">
        <f>'приложение 8.4.'!K200</f>
        <v>0</v>
      </c>
      <c r="K148" s="309">
        <f>'приложение 8.4.'!L200</f>
        <v>0</v>
      </c>
    </row>
    <row r="149" spans="1:11" ht="38.25" hidden="1" customHeight="1">
      <c r="A149" s="148"/>
      <c r="B149" s="101" t="s">
        <v>86</v>
      </c>
      <c r="C149" s="102" t="s">
        <v>17</v>
      </c>
      <c r="D149" s="102" t="s">
        <v>18</v>
      </c>
      <c r="E149" s="108" t="s">
        <v>274</v>
      </c>
      <c r="F149" s="102" t="s">
        <v>57</v>
      </c>
      <c r="G149" s="308">
        <f t="shared" si="17"/>
        <v>0</v>
      </c>
      <c r="H149" s="309">
        <f>H150</f>
        <v>0</v>
      </c>
      <c r="I149" s="309">
        <f>I150</f>
        <v>0</v>
      </c>
      <c r="J149" s="309">
        <f>J150</f>
        <v>0</v>
      </c>
      <c r="K149" s="309">
        <f>K150</f>
        <v>0</v>
      </c>
    </row>
    <row r="150" spans="1:11" ht="38.25" hidden="1" customHeight="1">
      <c r="A150" s="148"/>
      <c r="B150" s="101" t="s">
        <v>111</v>
      </c>
      <c r="C150" s="102" t="s">
        <v>17</v>
      </c>
      <c r="D150" s="102" t="s">
        <v>18</v>
      </c>
      <c r="E150" s="108" t="s">
        <v>274</v>
      </c>
      <c r="F150" s="102" t="s">
        <v>59</v>
      </c>
      <c r="G150" s="308">
        <f t="shared" si="17"/>
        <v>0</v>
      </c>
      <c r="H150" s="309">
        <f>'приложение 8.4.'!I205</f>
        <v>0</v>
      </c>
      <c r="I150" s="309">
        <f>'приложение 8.4.'!J205</f>
        <v>0</v>
      </c>
      <c r="J150" s="309">
        <f>'приложение 8.4.'!K205</f>
        <v>0</v>
      </c>
      <c r="K150" s="309">
        <f>'приложение 8.4.'!L205</f>
        <v>0</v>
      </c>
    </row>
    <row r="151" spans="1:11" ht="51" customHeight="1">
      <c r="A151" s="187"/>
      <c r="B151" s="186" t="s">
        <v>275</v>
      </c>
      <c r="C151" s="104" t="s">
        <v>17</v>
      </c>
      <c r="D151" s="104" t="s">
        <v>21</v>
      </c>
      <c r="E151" s="104"/>
      <c r="F151" s="104"/>
      <c r="G151" s="308">
        <f t="shared" si="17"/>
        <v>-217.6</v>
      </c>
      <c r="H151" s="308">
        <f>H152</f>
        <v>-217.6</v>
      </c>
      <c r="I151" s="308">
        <f>I152</f>
        <v>0</v>
      </c>
      <c r="J151" s="308">
        <f>J152</f>
        <v>0</v>
      </c>
      <c r="K151" s="308">
        <f>K152</f>
        <v>0</v>
      </c>
    </row>
    <row r="152" spans="1:11" ht="76.5" customHeight="1">
      <c r="A152" s="148"/>
      <c r="B152" s="101" t="s">
        <v>93</v>
      </c>
      <c r="C152" s="102" t="s">
        <v>17</v>
      </c>
      <c r="D152" s="102" t="s">
        <v>21</v>
      </c>
      <c r="E152" s="102" t="s">
        <v>276</v>
      </c>
      <c r="F152" s="102"/>
      <c r="G152" s="308">
        <f t="shared" si="17"/>
        <v>-217.6</v>
      </c>
      <c r="H152" s="309">
        <f>H153</f>
        <v>-217.6</v>
      </c>
      <c r="I152" s="309">
        <f t="shared" ref="I152:K153" si="24">I153</f>
        <v>0</v>
      </c>
      <c r="J152" s="309">
        <f t="shared" si="24"/>
        <v>0</v>
      </c>
      <c r="K152" s="309">
        <f t="shared" si="24"/>
        <v>0</v>
      </c>
    </row>
    <row r="153" spans="1:11" ht="63.75" customHeight="1">
      <c r="A153" s="148"/>
      <c r="B153" s="101" t="s">
        <v>277</v>
      </c>
      <c r="C153" s="102" t="s">
        <v>17</v>
      </c>
      <c r="D153" s="102" t="s">
        <v>21</v>
      </c>
      <c r="E153" s="102" t="s">
        <v>278</v>
      </c>
      <c r="F153" s="102"/>
      <c r="G153" s="308">
        <f t="shared" si="17"/>
        <v>-217.6</v>
      </c>
      <c r="H153" s="309">
        <f>H154+H161</f>
        <v>-217.6</v>
      </c>
      <c r="I153" s="309">
        <f t="shared" si="24"/>
        <v>0</v>
      </c>
      <c r="J153" s="309">
        <f t="shared" si="24"/>
        <v>0</v>
      </c>
      <c r="K153" s="309">
        <f t="shared" si="24"/>
        <v>0</v>
      </c>
    </row>
    <row r="154" spans="1:11" ht="38.25" customHeight="1">
      <c r="A154" s="148"/>
      <c r="B154" s="101" t="s">
        <v>200</v>
      </c>
      <c r="C154" s="102" t="s">
        <v>17</v>
      </c>
      <c r="D154" s="102" t="s">
        <v>21</v>
      </c>
      <c r="E154" s="102" t="s">
        <v>279</v>
      </c>
      <c r="F154" s="102"/>
      <c r="G154" s="308">
        <f t="shared" si="17"/>
        <v>-213.6</v>
      </c>
      <c r="H154" s="309">
        <f>H155+H157+H159</f>
        <v>-213.6</v>
      </c>
      <c r="I154" s="309">
        <f>I155+I157+I159</f>
        <v>0</v>
      </c>
      <c r="J154" s="309">
        <f>J155+J157+J159</f>
        <v>0</v>
      </c>
      <c r="K154" s="309">
        <f>K155+K157+K159</f>
        <v>0</v>
      </c>
    </row>
    <row r="155" spans="1:11" ht="89.25" hidden="1" customHeight="1">
      <c r="A155" s="148"/>
      <c r="B155" s="101" t="s">
        <v>55</v>
      </c>
      <c r="C155" s="102" t="s">
        <v>17</v>
      </c>
      <c r="D155" s="102" t="s">
        <v>21</v>
      </c>
      <c r="E155" s="102" t="s">
        <v>279</v>
      </c>
      <c r="F155" s="102" t="s">
        <v>56</v>
      </c>
      <c r="G155" s="308">
        <f t="shared" si="17"/>
        <v>0</v>
      </c>
      <c r="H155" s="309">
        <f>H156</f>
        <v>0</v>
      </c>
      <c r="I155" s="309">
        <f>I156</f>
        <v>0</v>
      </c>
      <c r="J155" s="309">
        <f>J156</f>
        <v>0</v>
      </c>
      <c r="K155" s="309">
        <f>K156</f>
        <v>0</v>
      </c>
    </row>
    <row r="156" spans="1:11" ht="25.5" hidden="1" customHeight="1">
      <c r="A156" s="148"/>
      <c r="B156" s="101" t="s">
        <v>67</v>
      </c>
      <c r="C156" s="102" t="s">
        <v>17</v>
      </c>
      <c r="D156" s="102" t="s">
        <v>21</v>
      </c>
      <c r="E156" s="102" t="s">
        <v>279</v>
      </c>
      <c r="F156" s="102" t="s">
        <v>68</v>
      </c>
      <c r="G156" s="308">
        <f t="shared" si="17"/>
        <v>0</v>
      </c>
      <c r="H156" s="309">
        <f>'приложение 8.4.'!I213</f>
        <v>0</v>
      </c>
      <c r="I156" s="309">
        <f>'приложение 8.4.'!J213</f>
        <v>0</v>
      </c>
      <c r="J156" s="309">
        <f>'приложение 8.4.'!K213</f>
        <v>0</v>
      </c>
      <c r="K156" s="309">
        <f>'приложение 8.4.'!L213</f>
        <v>0</v>
      </c>
    </row>
    <row r="157" spans="1:11" ht="38.25" customHeight="1">
      <c r="A157" s="148"/>
      <c r="B157" s="101" t="s">
        <v>86</v>
      </c>
      <c r="C157" s="102" t="s">
        <v>17</v>
      </c>
      <c r="D157" s="102" t="s">
        <v>21</v>
      </c>
      <c r="E157" s="102" t="s">
        <v>279</v>
      </c>
      <c r="F157" s="102" t="s">
        <v>57</v>
      </c>
      <c r="G157" s="308">
        <f t="shared" si="17"/>
        <v>-213.6</v>
      </c>
      <c r="H157" s="309">
        <f>H158</f>
        <v>-213.6</v>
      </c>
      <c r="I157" s="309">
        <f>I158</f>
        <v>0</v>
      </c>
      <c r="J157" s="309">
        <f>J158</f>
        <v>0</v>
      </c>
      <c r="K157" s="309">
        <f>K158</f>
        <v>0</v>
      </c>
    </row>
    <row r="158" spans="1:11" ht="38.25" customHeight="1">
      <c r="A158" s="148"/>
      <c r="B158" s="101" t="s">
        <v>111</v>
      </c>
      <c r="C158" s="102" t="s">
        <v>17</v>
      </c>
      <c r="D158" s="102" t="s">
        <v>21</v>
      </c>
      <c r="E158" s="102" t="s">
        <v>279</v>
      </c>
      <c r="F158" s="102" t="s">
        <v>59</v>
      </c>
      <c r="G158" s="308">
        <f t="shared" si="17"/>
        <v>-213.6</v>
      </c>
      <c r="H158" s="309">
        <f>'приложение 8.4.'!I218</f>
        <v>-213.6</v>
      </c>
      <c r="I158" s="309">
        <f>'приложение 8.4.'!J218</f>
        <v>0</v>
      </c>
      <c r="J158" s="309">
        <f>'приложение 8.4.'!K218</f>
        <v>0</v>
      </c>
      <c r="K158" s="309">
        <f>'приложение 8.4.'!L218</f>
        <v>0</v>
      </c>
    </row>
    <row r="159" spans="1:11" ht="12.75" hidden="1" customHeight="1">
      <c r="A159" s="148"/>
      <c r="B159" s="105" t="s">
        <v>71</v>
      </c>
      <c r="C159" s="102" t="s">
        <v>17</v>
      </c>
      <c r="D159" s="102" t="s">
        <v>21</v>
      </c>
      <c r="E159" s="102" t="s">
        <v>279</v>
      </c>
      <c r="F159" s="102" t="s">
        <v>72</v>
      </c>
      <c r="G159" s="308">
        <f t="shared" si="17"/>
        <v>0</v>
      </c>
      <c r="H159" s="309">
        <f>H160</f>
        <v>0</v>
      </c>
      <c r="I159" s="309">
        <f>I160</f>
        <v>0</v>
      </c>
      <c r="J159" s="309">
        <f>J160</f>
        <v>0</v>
      </c>
      <c r="K159" s="309">
        <f>K160</f>
        <v>0</v>
      </c>
    </row>
    <row r="160" spans="1:11" ht="25.5" hidden="1" customHeight="1">
      <c r="A160" s="148"/>
      <c r="B160" s="105" t="s">
        <v>73</v>
      </c>
      <c r="C160" s="102" t="s">
        <v>17</v>
      </c>
      <c r="D160" s="102" t="s">
        <v>21</v>
      </c>
      <c r="E160" s="102" t="s">
        <v>279</v>
      </c>
      <c r="F160" s="102" t="s">
        <v>74</v>
      </c>
      <c r="G160" s="308">
        <f t="shared" si="17"/>
        <v>0</v>
      </c>
      <c r="H160" s="309">
        <f>'приложение 8.4.'!I222</f>
        <v>0</v>
      </c>
      <c r="I160" s="309">
        <f>'приложение 8.4.'!J222</f>
        <v>0</v>
      </c>
      <c r="J160" s="309">
        <f>'приложение 8.4.'!K222</f>
        <v>0</v>
      </c>
      <c r="K160" s="309">
        <f>'приложение 8.4.'!L222</f>
        <v>0</v>
      </c>
    </row>
    <row r="161" spans="1:11" ht="25.5" customHeight="1">
      <c r="A161" s="148"/>
      <c r="B161" s="101" t="s">
        <v>216</v>
      </c>
      <c r="C161" s="102" t="s">
        <v>17</v>
      </c>
      <c r="D161" s="102" t="s">
        <v>21</v>
      </c>
      <c r="E161" s="102" t="s">
        <v>553</v>
      </c>
      <c r="F161" s="102"/>
      <c r="G161" s="308">
        <f t="shared" si="17"/>
        <v>-4</v>
      </c>
      <c r="H161" s="309">
        <f>H162</f>
        <v>-4</v>
      </c>
      <c r="I161" s="309">
        <f t="shared" ref="I161:K162" si="25">I162</f>
        <v>0</v>
      </c>
      <c r="J161" s="309">
        <f t="shared" si="25"/>
        <v>0</v>
      </c>
      <c r="K161" s="309">
        <f t="shared" si="25"/>
        <v>0</v>
      </c>
    </row>
    <row r="162" spans="1:11" ht="38.25" customHeight="1">
      <c r="A162" s="148"/>
      <c r="B162" s="101" t="s">
        <v>86</v>
      </c>
      <c r="C162" s="102" t="s">
        <v>17</v>
      </c>
      <c r="D162" s="102" t="s">
        <v>21</v>
      </c>
      <c r="E162" s="102" t="s">
        <v>553</v>
      </c>
      <c r="F162" s="102" t="s">
        <v>57</v>
      </c>
      <c r="G162" s="308">
        <f t="shared" si="17"/>
        <v>-4</v>
      </c>
      <c r="H162" s="309">
        <f>H163</f>
        <v>-4</v>
      </c>
      <c r="I162" s="309">
        <f t="shared" si="25"/>
        <v>0</v>
      </c>
      <c r="J162" s="309">
        <f t="shared" si="25"/>
        <v>0</v>
      </c>
      <c r="K162" s="309">
        <f t="shared" si="25"/>
        <v>0</v>
      </c>
    </row>
    <row r="163" spans="1:11" ht="38.25" customHeight="1">
      <c r="A163" s="148"/>
      <c r="B163" s="101" t="s">
        <v>111</v>
      </c>
      <c r="C163" s="102" t="s">
        <v>17</v>
      </c>
      <c r="D163" s="102" t="s">
        <v>21</v>
      </c>
      <c r="E163" s="102" t="s">
        <v>553</v>
      </c>
      <c r="F163" s="102" t="s">
        <v>59</v>
      </c>
      <c r="G163" s="308">
        <f t="shared" si="17"/>
        <v>-4</v>
      </c>
      <c r="H163" s="309">
        <f>'приложение 8.4.'!I227</f>
        <v>-4</v>
      </c>
      <c r="I163" s="309">
        <f>'приложение 8.4.'!J227</f>
        <v>0</v>
      </c>
      <c r="J163" s="309">
        <f>'приложение 8.4.'!K227</f>
        <v>0</v>
      </c>
      <c r="K163" s="309">
        <f>'приложение 8.4.'!L227</f>
        <v>0</v>
      </c>
    </row>
    <row r="164" spans="1:11" ht="38.25" customHeight="1">
      <c r="A164" s="187"/>
      <c r="B164" s="186" t="s">
        <v>45</v>
      </c>
      <c r="C164" s="104" t="s">
        <v>17</v>
      </c>
      <c r="D164" s="104" t="s">
        <v>39</v>
      </c>
      <c r="E164" s="104"/>
      <c r="F164" s="104"/>
      <c r="G164" s="308">
        <f t="shared" si="17"/>
        <v>-451.1</v>
      </c>
      <c r="H164" s="308">
        <f>H165+H199</f>
        <v>-511.1</v>
      </c>
      <c r="I164" s="308">
        <f>I165+I199</f>
        <v>0</v>
      </c>
      <c r="J164" s="308">
        <f>J165+J199</f>
        <v>0</v>
      </c>
      <c r="K164" s="308">
        <f>K165+K199</f>
        <v>60</v>
      </c>
    </row>
    <row r="165" spans="1:11" ht="51" customHeight="1">
      <c r="A165" s="148"/>
      <c r="B165" s="101" t="s">
        <v>127</v>
      </c>
      <c r="C165" s="102" t="s">
        <v>17</v>
      </c>
      <c r="D165" s="102" t="s">
        <v>39</v>
      </c>
      <c r="E165" s="102" t="s">
        <v>263</v>
      </c>
      <c r="F165" s="102"/>
      <c r="G165" s="308">
        <f t="shared" si="17"/>
        <v>-229.60000000000002</v>
      </c>
      <c r="H165" s="309">
        <f>H166+H187+H192</f>
        <v>-289.60000000000002</v>
      </c>
      <c r="I165" s="309">
        <f>I166+I187</f>
        <v>0</v>
      </c>
      <c r="J165" s="309">
        <f>J166+J187</f>
        <v>0</v>
      </c>
      <c r="K165" s="309">
        <f>K166+K187</f>
        <v>60</v>
      </c>
    </row>
    <row r="166" spans="1:11" ht="25.5" customHeight="1">
      <c r="A166" s="145"/>
      <c r="B166" s="101" t="s">
        <v>264</v>
      </c>
      <c r="C166" s="102" t="s">
        <v>17</v>
      </c>
      <c r="D166" s="102" t="s">
        <v>39</v>
      </c>
      <c r="E166" s="102" t="s">
        <v>265</v>
      </c>
      <c r="F166" s="102"/>
      <c r="G166" s="308">
        <f t="shared" si="17"/>
        <v>160</v>
      </c>
      <c r="H166" s="309">
        <f>H167+H170+H173+H176+H179+H182</f>
        <v>100</v>
      </c>
      <c r="I166" s="309">
        <f>I167+I170+I173+I176+I179+I182</f>
        <v>0</v>
      </c>
      <c r="J166" s="309">
        <f>J167+J170+J173+J176+J179+J182</f>
        <v>0</v>
      </c>
      <c r="K166" s="309">
        <f>K167+K170+K173+K176+K179+K182</f>
        <v>60</v>
      </c>
    </row>
    <row r="167" spans="1:11" ht="198.75" hidden="1" customHeight="1">
      <c r="A167" s="145"/>
      <c r="B167" s="103" t="s">
        <v>468</v>
      </c>
      <c r="C167" s="102" t="s">
        <v>17</v>
      </c>
      <c r="D167" s="102" t="s">
        <v>39</v>
      </c>
      <c r="E167" s="102" t="s">
        <v>280</v>
      </c>
      <c r="F167" s="102"/>
      <c r="G167" s="308">
        <f t="shared" si="17"/>
        <v>0</v>
      </c>
      <c r="H167" s="309">
        <f>H168</f>
        <v>0</v>
      </c>
      <c r="I167" s="309">
        <f t="shared" ref="I167:K168" si="26">I168</f>
        <v>0</v>
      </c>
      <c r="J167" s="309">
        <f t="shared" si="26"/>
        <v>0</v>
      </c>
      <c r="K167" s="309">
        <f t="shared" si="26"/>
        <v>0</v>
      </c>
    </row>
    <row r="168" spans="1:11" ht="89.25" hidden="1" customHeight="1">
      <c r="A168" s="148"/>
      <c r="B168" s="101" t="s">
        <v>55</v>
      </c>
      <c r="C168" s="102" t="s">
        <v>17</v>
      </c>
      <c r="D168" s="102" t="s">
        <v>39</v>
      </c>
      <c r="E168" s="102" t="s">
        <v>280</v>
      </c>
      <c r="F168" s="102" t="s">
        <v>56</v>
      </c>
      <c r="G168" s="308">
        <f t="shared" si="17"/>
        <v>0</v>
      </c>
      <c r="H168" s="309">
        <f>H169</f>
        <v>0</v>
      </c>
      <c r="I168" s="309">
        <f t="shared" si="26"/>
        <v>0</v>
      </c>
      <c r="J168" s="309">
        <f t="shared" si="26"/>
        <v>0</v>
      </c>
      <c r="K168" s="309">
        <f t="shared" si="26"/>
        <v>0</v>
      </c>
    </row>
    <row r="169" spans="1:11" ht="38.25" hidden="1" customHeight="1">
      <c r="A169" s="148"/>
      <c r="B169" s="101" t="s">
        <v>104</v>
      </c>
      <c r="C169" s="102" t="s">
        <v>17</v>
      </c>
      <c r="D169" s="102" t="s">
        <v>39</v>
      </c>
      <c r="E169" s="102" t="s">
        <v>280</v>
      </c>
      <c r="F169" s="102" t="s">
        <v>105</v>
      </c>
      <c r="G169" s="308">
        <f t="shared" si="17"/>
        <v>0</v>
      </c>
      <c r="H169" s="309">
        <f>'приложение 8.4.'!I234</f>
        <v>0</v>
      </c>
      <c r="I169" s="309">
        <f>'приложение 8.4.'!J234</f>
        <v>0</v>
      </c>
      <c r="J169" s="309">
        <f>'приложение 8.4.'!K234</f>
        <v>0</v>
      </c>
      <c r="K169" s="309">
        <f>'приложение 8.4.'!L234</f>
        <v>0</v>
      </c>
    </row>
    <row r="170" spans="1:11" ht="225" hidden="1" customHeight="1">
      <c r="A170" s="148"/>
      <c r="B170" s="103" t="s">
        <v>469</v>
      </c>
      <c r="C170" s="102" t="s">
        <v>17</v>
      </c>
      <c r="D170" s="102" t="s">
        <v>39</v>
      </c>
      <c r="E170" s="102" t="s">
        <v>281</v>
      </c>
      <c r="F170" s="102"/>
      <c r="G170" s="308">
        <f t="shared" si="17"/>
        <v>0</v>
      </c>
      <c r="H170" s="309">
        <f>H171</f>
        <v>0</v>
      </c>
      <c r="I170" s="309">
        <f t="shared" ref="I170:K171" si="27">I171</f>
        <v>0</v>
      </c>
      <c r="J170" s="309">
        <f t="shared" si="27"/>
        <v>0</v>
      </c>
      <c r="K170" s="309">
        <f t="shared" si="27"/>
        <v>0</v>
      </c>
    </row>
    <row r="171" spans="1:11" ht="89.25" hidden="1" customHeight="1">
      <c r="A171" s="148"/>
      <c r="B171" s="101" t="s">
        <v>55</v>
      </c>
      <c r="C171" s="102" t="s">
        <v>17</v>
      </c>
      <c r="D171" s="102" t="s">
        <v>39</v>
      </c>
      <c r="E171" s="102" t="s">
        <v>281</v>
      </c>
      <c r="F171" s="102" t="s">
        <v>56</v>
      </c>
      <c r="G171" s="308">
        <f t="shared" si="17"/>
        <v>0</v>
      </c>
      <c r="H171" s="309">
        <f>H172</f>
        <v>0</v>
      </c>
      <c r="I171" s="309">
        <f t="shared" si="27"/>
        <v>0</v>
      </c>
      <c r="J171" s="309">
        <f t="shared" si="27"/>
        <v>0</v>
      </c>
      <c r="K171" s="309">
        <f t="shared" si="27"/>
        <v>0</v>
      </c>
    </row>
    <row r="172" spans="1:11" ht="38.25" hidden="1" customHeight="1">
      <c r="A172" s="148"/>
      <c r="B172" s="101" t="s">
        <v>104</v>
      </c>
      <c r="C172" s="102" t="s">
        <v>17</v>
      </c>
      <c r="D172" s="102" t="s">
        <v>39</v>
      </c>
      <c r="E172" s="102" t="s">
        <v>281</v>
      </c>
      <c r="F172" s="102" t="s">
        <v>105</v>
      </c>
      <c r="G172" s="308">
        <f t="shared" si="17"/>
        <v>0</v>
      </c>
      <c r="H172" s="309">
        <f>'приложение 8.4.'!I238</f>
        <v>0</v>
      </c>
      <c r="I172" s="309">
        <f>'приложение 8.4.'!J238</f>
        <v>0</v>
      </c>
      <c r="J172" s="309">
        <f>'приложение 8.4.'!K238</f>
        <v>0</v>
      </c>
      <c r="K172" s="309">
        <f>'приложение 8.4.'!L238</f>
        <v>0</v>
      </c>
    </row>
    <row r="173" spans="1:11" s="143" customFormat="1" ht="76.5">
      <c r="A173" s="141"/>
      <c r="B173" s="8" t="s">
        <v>684</v>
      </c>
      <c r="C173" s="110" t="s">
        <v>17</v>
      </c>
      <c r="D173" s="110" t="s">
        <v>39</v>
      </c>
      <c r="E173" s="110" t="s">
        <v>685</v>
      </c>
      <c r="F173" s="110"/>
      <c r="G173" s="160">
        <f>SUM(H173:K173)</f>
        <v>60</v>
      </c>
      <c r="H173" s="161">
        <f t="shared" ref="H173:K174" si="28">H174</f>
        <v>0</v>
      </c>
      <c r="I173" s="161">
        <f t="shared" si="28"/>
        <v>0</v>
      </c>
      <c r="J173" s="161">
        <f t="shared" si="28"/>
        <v>0</v>
      </c>
      <c r="K173" s="161">
        <f t="shared" si="28"/>
        <v>60</v>
      </c>
    </row>
    <row r="174" spans="1:11" s="143" customFormat="1" ht="89.25">
      <c r="A174" s="141"/>
      <c r="B174" s="109" t="s">
        <v>55</v>
      </c>
      <c r="C174" s="110" t="s">
        <v>17</v>
      </c>
      <c r="D174" s="110" t="s">
        <v>39</v>
      </c>
      <c r="E174" s="110" t="s">
        <v>685</v>
      </c>
      <c r="F174" s="110" t="s">
        <v>56</v>
      </c>
      <c r="G174" s="160">
        <f>SUM(H174:K174)</f>
        <v>60</v>
      </c>
      <c r="H174" s="161">
        <f t="shared" si="28"/>
        <v>0</v>
      </c>
      <c r="I174" s="161">
        <f t="shared" si="28"/>
        <v>0</v>
      </c>
      <c r="J174" s="161">
        <f t="shared" si="28"/>
        <v>0</v>
      </c>
      <c r="K174" s="161">
        <f t="shared" si="28"/>
        <v>60</v>
      </c>
    </row>
    <row r="175" spans="1:11" s="143" customFormat="1" ht="38.25">
      <c r="A175" s="141"/>
      <c r="B175" s="109" t="s">
        <v>104</v>
      </c>
      <c r="C175" s="110" t="s">
        <v>17</v>
      </c>
      <c r="D175" s="110" t="s">
        <v>39</v>
      </c>
      <c r="E175" s="110" t="s">
        <v>685</v>
      </c>
      <c r="F175" s="110" t="s">
        <v>105</v>
      </c>
      <c r="G175" s="160">
        <f>SUM(H175:K175)</f>
        <v>60</v>
      </c>
      <c r="H175" s="161">
        <f>'приложение 8.4.'!I242</f>
        <v>0</v>
      </c>
      <c r="I175" s="161">
        <f>'приложение 8.4.'!J242</f>
        <v>0</v>
      </c>
      <c r="J175" s="161">
        <f>'приложение 8.4.'!K242</f>
        <v>0</v>
      </c>
      <c r="K175" s="161">
        <f>'приложение 8.4.'!L242</f>
        <v>60</v>
      </c>
    </row>
    <row r="176" spans="1:11" ht="276" hidden="1" customHeight="1">
      <c r="A176" s="148"/>
      <c r="B176" s="101" t="s">
        <v>470</v>
      </c>
      <c r="C176" s="102" t="s">
        <v>17</v>
      </c>
      <c r="D176" s="102" t="s">
        <v>39</v>
      </c>
      <c r="E176" s="102" t="s">
        <v>282</v>
      </c>
      <c r="F176" s="102"/>
      <c r="G176" s="308">
        <f t="shared" si="17"/>
        <v>0</v>
      </c>
      <c r="H176" s="309">
        <f>H177</f>
        <v>0</v>
      </c>
      <c r="I176" s="309">
        <f t="shared" ref="I176:K177" si="29">I177</f>
        <v>0</v>
      </c>
      <c r="J176" s="309">
        <f t="shared" si="29"/>
        <v>0</v>
      </c>
      <c r="K176" s="309">
        <f t="shared" si="29"/>
        <v>0</v>
      </c>
    </row>
    <row r="177" spans="1:11" ht="38.25" hidden="1" customHeight="1">
      <c r="A177" s="148"/>
      <c r="B177" s="101" t="s">
        <v>86</v>
      </c>
      <c r="C177" s="102" t="s">
        <v>17</v>
      </c>
      <c r="D177" s="102" t="s">
        <v>39</v>
      </c>
      <c r="E177" s="102" t="s">
        <v>282</v>
      </c>
      <c r="F177" s="102" t="s">
        <v>57</v>
      </c>
      <c r="G177" s="308">
        <f t="shared" si="17"/>
        <v>0</v>
      </c>
      <c r="H177" s="309">
        <f>H178</f>
        <v>0</v>
      </c>
      <c r="I177" s="309">
        <f t="shared" si="29"/>
        <v>0</v>
      </c>
      <c r="J177" s="309">
        <f t="shared" si="29"/>
        <v>0</v>
      </c>
      <c r="K177" s="309">
        <f t="shared" si="29"/>
        <v>0</v>
      </c>
    </row>
    <row r="178" spans="1:11" ht="38.25" hidden="1" customHeight="1">
      <c r="A178" s="148"/>
      <c r="B178" s="101" t="s">
        <v>111</v>
      </c>
      <c r="C178" s="102" t="s">
        <v>17</v>
      </c>
      <c r="D178" s="102" t="s">
        <v>39</v>
      </c>
      <c r="E178" s="102" t="s">
        <v>282</v>
      </c>
      <c r="F178" s="102" t="s">
        <v>59</v>
      </c>
      <c r="G178" s="308">
        <f t="shared" si="17"/>
        <v>0</v>
      </c>
      <c r="H178" s="309">
        <f>'приложение 8.4.'!I246</f>
        <v>0</v>
      </c>
      <c r="I178" s="309">
        <f>'приложение 8.4.'!J246</f>
        <v>0</v>
      </c>
      <c r="J178" s="309">
        <f>'приложение 8.4.'!K246</f>
        <v>0</v>
      </c>
      <c r="K178" s="309">
        <f>'приложение 8.4.'!L246</f>
        <v>0</v>
      </c>
    </row>
    <row r="179" spans="1:11" ht="300.75" hidden="1" customHeight="1">
      <c r="A179" s="145"/>
      <c r="B179" s="101" t="s">
        <v>471</v>
      </c>
      <c r="C179" s="102" t="s">
        <v>17</v>
      </c>
      <c r="D179" s="102" t="s">
        <v>39</v>
      </c>
      <c r="E179" s="102" t="s">
        <v>283</v>
      </c>
      <c r="F179" s="102"/>
      <c r="G179" s="308">
        <f t="shared" si="17"/>
        <v>0</v>
      </c>
      <c r="H179" s="309">
        <f>H180</f>
        <v>0</v>
      </c>
      <c r="I179" s="309">
        <f t="shared" ref="I179:K180" si="30">I180</f>
        <v>0</v>
      </c>
      <c r="J179" s="309">
        <f t="shared" si="30"/>
        <v>0</v>
      </c>
      <c r="K179" s="309">
        <f t="shared" si="30"/>
        <v>0</v>
      </c>
    </row>
    <row r="180" spans="1:11" ht="38.25" hidden="1" customHeight="1">
      <c r="A180" s="148"/>
      <c r="B180" s="101" t="s">
        <v>86</v>
      </c>
      <c r="C180" s="102" t="s">
        <v>17</v>
      </c>
      <c r="D180" s="102" t="s">
        <v>39</v>
      </c>
      <c r="E180" s="102" t="s">
        <v>283</v>
      </c>
      <c r="F180" s="102" t="s">
        <v>57</v>
      </c>
      <c r="G180" s="308">
        <f t="shared" si="17"/>
        <v>0</v>
      </c>
      <c r="H180" s="309">
        <f>H181</f>
        <v>0</v>
      </c>
      <c r="I180" s="309">
        <f t="shared" si="30"/>
        <v>0</v>
      </c>
      <c r="J180" s="309">
        <f t="shared" si="30"/>
        <v>0</v>
      </c>
      <c r="K180" s="309">
        <f t="shared" si="30"/>
        <v>0</v>
      </c>
    </row>
    <row r="181" spans="1:11" ht="38.25" hidden="1" customHeight="1">
      <c r="A181" s="148"/>
      <c r="B181" s="101" t="s">
        <v>111</v>
      </c>
      <c r="C181" s="102" t="s">
        <v>17</v>
      </c>
      <c r="D181" s="102" t="s">
        <v>39</v>
      </c>
      <c r="E181" s="102" t="s">
        <v>283</v>
      </c>
      <c r="F181" s="102" t="s">
        <v>59</v>
      </c>
      <c r="G181" s="308">
        <f t="shared" si="17"/>
        <v>0</v>
      </c>
      <c r="H181" s="309">
        <f>'приложение 8.4.'!I250</f>
        <v>0</v>
      </c>
      <c r="I181" s="309">
        <f>'приложение 8.4.'!J250</f>
        <v>0</v>
      </c>
      <c r="J181" s="309">
        <f>'приложение 8.4.'!K250</f>
        <v>0</v>
      </c>
      <c r="K181" s="309">
        <f>'приложение 8.4.'!L250</f>
        <v>0</v>
      </c>
    </row>
    <row r="182" spans="1:11" ht="25.5" customHeight="1">
      <c r="A182" s="145"/>
      <c r="B182" s="101" t="s">
        <v>216</v>
      </c>
      <c r="C182" s="102" t="s">
        <v>17</v>
      </c>
      <c r="D182" s="102" t="s">
        <v>39</v>
      </c>
      <c r="E182" s="102" t="s">
        <v>547</v>
      </c>
      <c r="F182" s="102"/>
      <c r="G182" s="308">
        <f t="shared" si="17"/>
        <v>100</v>
      </c>
      <c r="H182" s="309">
        <f>H185+H184</f>
        <v>100</v>
      </c>
      <c r="I182" s="309">
        <f>I185</f>
        <v>0</v>
      </c>
      <c r="J182" s="309">
        <f>J185</f>
        <v>0</v>
      </c>
      <c r="K182" s="309">
        <f>K185</f>
        <v>0</v>
      </c>
    </row>
    <row r="183" spans="1:11" ht="38.25" customHeight="1">
      <c r="A183" s="148"/>
      <c r="B183" s="101" t="s">
        <v>86</v>
      </c>
      <c r="C183" s="102" t="s">
        <v>17</v>
      </c>
      <c r="D183" s="102" t="s">
        <v>39</v>
      </c>
      <c r="E183" s="102" t="s">
        <v>283</v>
      </c>
      <c r="F183" s="102" t="s">
        <v>57</v>
      </c>
      <c r="G183" s="308">
        <f>SUM(H183:K183)</f>
        <v>100</v>
      </c>
      <c r="H183" s="309">
        <f>H184</f>
        <v>100</v>
      </c>
      <c r="I183" s="309">
        <f>I184</f>
        <v>0</v>
      </c>
      <c r="J183" s="309">
        <f>J184</f>
        <v>0</v>
      </c>
      <c r="K183" s="309">
        <f>K184</f>
        <v>0</v>
      </c>
    </row>
    <row r="184" spans="1:11" ht="38.25" customHeight="1">
      <c r="A184" s="148"/>
      <c r="B184" s="101" t="s">
        <v>111</v>
      </c>
      <c r="C184" s="102" t="s">
        <v>17</v>
      </c>
      <c r="D184" s="102" t="s">
        <v>39</v>
      </c>
      <c r="E184" s="102" t="s">
        <v>283</v>
      </c>
      <c r="F184" s="102" t="s">
        <v>59</v>
      </c>
      <c r="G184" s="308">
        <f>SUM(H184:K184)</f>
        <v>100</v>
      </c>
      <c r="H184" s="309">
        <f>'приложение 8.4.'!I253</f>
        <v>100</v>
      </c>
      <c r="I184" s="309">
        <f>'приложение 8.4.'!J253</f>
        <v>0</v>
      </c>
      <c r="J184" s="309">
        <f>'приложение 8.4.'!K253</f>
        <v>0</v>
      </c>
      <c r="K184" s="309">
        <f>'приложение 8.4.'!L253</f>
        <v>0</v>
      </c>
    </row>
    <row r="185" spans="1:11" ht="51" hidden="1" customHeight="1">
      <c r="A185" s="204"/>
      <c r="B185" s="205" t="s">
        <v>223</v>
      </c>
      <c r="C185" s="102" t="s">
        <v>17</v>
      </c>
      <c r="D185" s="102" t="s">
        <v>39</v>
      </c>
      <c r="E185" s="102" t="s">
        <v>547</v>
      </c>
      <c r="F185" s="146" t="s">
        <v>49</v>
      </c>
      <c r="G185" s="308">
        <f t="shared" si="17"/>
        <v>0</v>
      </c>
      <c r="H185" s="312">
        <f>H186</f>
        <v>0</v>
      </c>
      <c r="I185" s="312">
        <f>I186</f>
        <v>0</v>
      </c>
      <c r="J185" s="312">
        <f>J186</f>
        <v>0</v>
      </c>
      <c r="K185" s="312">
        <f>K186</f>
        <v>0</v>
      </c>
    </row>
    <row r="186" spans="1:11" ht="12.75" hidden="1" customHeight="1">
      <c r="A186" s="204"/>
      <c r="B186" s="205" t="s">
        <v>51</v>
      </c>
      <c r="C186" s="102" t="s">
        <v>17</v>
      </c>
      <c r="D186" s="102" t="s">
        <v>39</v>
      </c>
      <c r="E186" s="102" t="s">
        <v>547</v>
      </c>
      <c r="F186" s="146" t="s">
        <v>50</v>
      </c>
      <c r="G186" s="308">
        <f t="shared" si="17"/>
        <v>0</v>
      </c>
      <c r="H186" s="312">
        <f>'приложение 8.4.'!I257+'приложение 8.4.'!I1197</f>
        <v>0</v>
      </c>
      <c r="I186" s="312">
        <f>'приложение 8.4.'!J257+'приложение 8.4.'!J1197</f>
        <v>0</v>
      </c>
      <c r="J186" s="312">
        <f>'приложение 8.4.'!K257+'приложение 8.4.'!K1197</f>
        <v>0</v>
      </c>
      <c r="K186" s="312">
        <f>'приложение 8.4.'!L257+'приложение 8.4.'!L1197</f>
        <v>0</v>
      </c>
    </row>
    <row r="187" spans="1:11" ht="51" hidden="1" customHeight="1">
      <c r="A187" s="206"/>
      <c r="B187" s="205" t="s">
        <v>284</v>
      </c>
      <c r="C187" s="102" t="s">
        <v>17</v>
      </c>
      <c r="D187" s="102" t="s">
        <v>39</v>
      </c>
      <c r="E187" s="102" t="s">
        <v>285</v>
      </c>
      <c r="F187" s="146"/>
      <c r="G187" s="308">
        <f t="shared" si="17"/>
        <v>0</v>
      </c>
      <c r="H187" s="321">
        <f>H188</f>
        <v>0</v>
      </c>
      <c r="I187" s="321">
        <f t="shared" ref="I187:K188" si="31">I188</f>
        <v>0</v>
      </c>
      <c r="J187" s="321">
        <f t="shared" si="31"/>
        <v>0</v>
      </c>
      <c r="K187" s="321">
        <f t="shared" si="31"/>
        <v>0</v>
      </c>
    </row>
    <row r="188" spans="1:11" ht="25.5" hidden="1" customHeight="1">
      <c r="A188" s="206"/>
      <c r="B188" s="101" t="s">
        <v>216</v>
      </c>
      <c r="C188" s="102" t="s">
        <v>17</v>
      </c>
      <c r="D188" s="102" t="s">
        <v>39</v>
      </c>
      <c r="E188" s="102" t="s">
        <v>546</v>
      </c>
      <c r="F188" s="146"/>
      <c r="G188" s="308">
        <f t="shared" si="17"/>
        <v>0</v>
      </c>
      <c r="H188" s="321">
        <f>H189</f>
        <v>0</v>
      </c>
      <c r="I188" s="321">
        <f t="shared" si="31"/>
        <v>0</v>
      </c>
      <c r="J188" s="321">
        <f t="shared" si="31"/>
        <v>0</v>
      </c>
      <c r="K188" s="321">
        <f t="shared" si="31"/>
        <v>0</v>
      </c>
    </row>
    <row r="189" spans="1:11" ht="51" hidden="1" customHeight="1">
      <c r="A189" s="204"/>
      <c r="B189" s="205" t="s">
        <v>223</v>
      </c>
      <c r="C189" s="102" t="s">
        <v>17</v>
      </c>
      <c r="D189" s="102" t="s">
        <v>39</v>
      </c>
      <c r="E189" s="102" t="s">
        <v>546</v>
      </c>
      <c r="F189" s="146" t="s">
        <v>49</v>
      </c>
      <c r="G189" s="308">
        <f t="shared" si="17"/>
        <v>0</v>
      </c>
      <c r="H189" s="312">
        <f>H190+H191</f>
        <v>0</v>
      </c>
      <c r="I189" s="312">
        <f>I190+I191</f>
        <v>0</v>
      </c>
      <c r="J189" s="312">
        <f>J190+J191</f>
        <v>0</v>
      </c>
      <c r="K189" s="312">
        <f>K190+K191</f>
        <v>0</v>
      </c>
    </row>
    <row r="190" spans="1:11" ht="12.75" hidden="1" customHeight="1">
      <c r="A190" s="204"/>
      <c r="B190" s="205" t="s">
        <v>51</v>
      </c>
      <c r="C190" s="102" t="s">
        <v>17</v>
      </c>
      <c r="D190" s="102" t="s">
        <v>39</v>
      </c>
      <c r="E190" s="102" t="s">
        <v>546</v>
      </c>
      <c r="F190" s="146" t="s">
        <v>50</v>
      </c>
      <c r="G190" s="308">
        <f t="shared" si="17"/>
        <v>0</v>
      </c>
      <c r="H190" s="312">
        <f>'приложение 8.4.'!I262+'приложение 8.4.'!I1202</f>
        <v>0</v>
      </c>
      <c r="I190" s="312">
        <f>'приложение 8.4.'!J262+'приложение 8.4.'!J1202</f>
        <v>0</v>
      </c>
      <c r="J190" s="312">
        <f>'приложение 8.4.'!K262+'приложение 8.4.'!K1202</f>
        <v>0</v>
      </c>
      <c r="K190" s="312">
        <f>'приложение 8.4.'!L262+'приложение 8.4.'!L1202</f>
        <v>0</v>
      </c>
    </row>
    <row r="191" spans="1:11" ht="12.75" hidden="1" customHeight="1">
      <c r="A191" s="206"/>
      <c r="B191" s="205" t="s">
        <v>66</v>
      </c>
      <c r="C191" s="102" t="s">
        <v>17</v>
      </c>
      <c r="D191" s="102" t="s">
        <v>39</v>
      </c>
      <c r="E191" s="102" t="s">
        <v>546</v>
      </c>
      <c r="F191" s="146" t="s">
        <v>64</v>
      </c>
      <c r="G191" s="308">
        <f t="shared" si="17"/>
        <v>0</v>
      </c>
      <c r="H191" s="321">
        <f>'приложение 8.4.'!I264</f>
        <v>0</v>
      </c>
      <c r="I191" s="321">
        <f>'приложение 8.4.'!J264</f>
        <v>0</v>
      </c>
      <c r="J191" s="321">
        <f>'приложение 8.4.'!K264</f>
        <v>0</v>
      </c>
      <c r="K191" s="321">
        <f>'приложение 8.4.'!L264</f>
        <v>0</v>
      </c>
    </row>
    <row r="192" spans="1:11" ht="25.5" customHeight="1">
      <c r="A192" s="206"/>
      <c r="B192" s="205" t="s">
        <v>286</v>
      </c>
      <c r="C192" s="102" t="s">
        <v>17</v>
      </c>
      <c r="D192" s="102" t="s">
        <v>39</v>
      </c>
      <c r="E192" s="102" t="s">
        <v>287</v>
      </c>
      <c r="F192" s="146"/>
      <c r="G192" s="308">
        <f t="shared" si="17"/>
        <v>-389.6</v>
      </c>
      <c r="H192" s="321">
        <f>H193</f>
        <v>-389.6</v>
      </c>
      <c r="I192" s="321">
        <f>I193</f>
        <v>0</v>
      </c>
      <c r="J192" s="321">
        <f>J193</f>
        <v>0</v>
      </c>
      <c r="K192" s="321">
        <f>K193</f>
        <v>0</v>
      </c>
    </row>
    <row r="193" spans="1:11" ht="25.5" customHeight="1">
      <c r="A193" s="206"/>
      <c r="B193" s="101" t="s">
        <v>216</v>
      </c>
      <c r="C193" s="102" t="s">
        <v>17</v>
      </c>
      <c r="D193" s="102" t="s">
        <v>39</v>
      </c>
      <c r="E193" s="102" t="s">
        <v>545</v>
      </c>
      <c r="F193" s="146"/>
      <c r="G193" s="308">
        <f t="shared" si="17"/>
        <v>-389.6</v>
      </c>
      <c r="H193" s="321">
        <f>H194+H196</f>
        <v>-389.6</v>
      </c>
      <c r="I193" s="321">
        <f>I196</f>
        <v>0</v>
      </c>
      <c r="J193" s="321">
        <f>J196</f>
        <v>0</v>
      </c>
      <c r="K193" s="321">
        <f>K196</f>
        <v>0</v>
      </c>
    </row>
    <row r="194" spans="1:11" s="143" customFormat="1" ht="38.25" customHeight="1">
      <c r="A194" s="141"/>
      <c r="B194" s="109" t="s">
        <v>86</v>
      </c>
      <c r="C194" s="110" t="s">
        <v>17</v>
      </c>
      <c r="D194" s="110" t="s">
        <v>39</v>
      </c>
      <c r="E194" s="102" t="s">
        <v>545</v>
      </c>
      <c r="F194" s="110" t="s">
        <v>57</v>
      </c>
      <c r="G194" s="160">
        <f>SUM(H194:K194)</f>
        <v>-389.6</v>
      </c>
      <c r="H194" s="161">
        <f>H195</f>
        <v>-389.6</v>
      </c>
      <c r="I194" s="161">
        <f>I195</f>
        <v>0</v>
      </c>
      <c r="J194" s="161">
        <f>J195</f>
        <v>0</v>
      </c>
      <c r="K194" s="161">
        <f>K195</f>
        <v>0</v>
      </c>
    </row>
    <row r="195" spans="1:11" s="143" customFormat="1" ht="38.25" customHeight="1">
      <c r="A195" s="141"/>
      <c r="B195" s="109" t="s">
        <v>111</v>
      </c>
      <c r="C195" s="110" t="s">
        <v>17</v>
      </c>
      <c r="D195" s="110" t="s">
        <v>39</v>
      </c>
      <c r="E195" s="102" t="s">
        <v>545</v>
      </c>
      <c r="F195" s="110" t="s">
        <v>59</v>
      </c>
      <c r="G195" s="160">
        <f>SUM(H195:K195)</f>
        <v>-389.6</v>
      </c>
      <c r="H195" s="161">
        <f>'приложение 8.4.'!I269</f>
        <v>-389.6</v>
      </c>
      <c r="I195" s="161">
        <f>'приложение 8.4.'!J269</f>
        <v>0</v>
      </c>
      <c r="J195" s="161">
        <f>'приложение 8.4.'!K269</f>
        <v>0</v>
      </c>
      <c r="K195" s="161">
        <f>'приложение 8.4.'!L269</f>
        <v>0</v>
      </c>
    </row>
    <row r="196" spans="1:11" ht="51" hidden="1" customHeight="1">
      <c r="A196" s="204"/>
      <c r="B196" s="205" t="s">
        <v>223</v>
      </c>
      <c r="C196" s="102" t="s">
        <v>17</v>
      </c>
      <c r="D196" s="102" t="s">
        <v>39</v>
      </c>
      <c r="E196" s="102" t="s">
        <v>545</v>
      </c>
      <c r="F196" s="146" t="s">
        <v>49</v>
      </c>
      <c r="G196" s="308">
        <f t="shared" si="17"/>
        <v>0</v>
      </c>
      <c r="H196" s="312">
        <f>H197+H198</f>
        <v>0</v>
      </c>
      <c r="I196" s="312">
        <f>I197+I198</f>
        <v>0</v>
      </c>
      <c r="J196" s="312">
        <f>J197+J198</f>
        <v>0</v>
      </c>
      <c r="K196" s="312">
        <f>K197+K198</f>
        <v>0</v>
      </c>
    </row>
    <row r="197" spans="1:11" ht="12.75" hidden="1" customHeight="1">
      <c r="A197" s="204"/>
      <c r="B197" s="205" t="s">
        <v>51</v>
      </c>
      <c r="C197" s="102" t="s">
        <v>17</v>
      </c>
      <c r="D197" s="102" t="s">
        <v>39</v>
      </c>
      <c r="E197" s="102" t="s">
        <v>545</v>
      </c>
      <c r="F197" s="146" t="s">
        <v>50</v>
      </c>
      <c r="G197" s="308">
        <f t="shared" si="17"/>
        <v>0</v>
      </c>
      <c r="H197" s="312">
        <f>'приложение 8.4.'!I272+'приложение 8.4.'!I1207</f>
        <v>0</v>
      </c>
      <c r="I197" s="312">
        <f>'приложение 8.4.'!J272+'приложение 8.4.'!J1207</f>
        <v>0</v>
      </c>
      <c r="J197" s="312">
        <f>'приложение 8.4.'!K272+'приложение 8.4.'!K1207</f>
        <v>0</v>
      </c>
      <c r="K197" s="312">
        <f>'приложение 8.4.'!L272+'приложение 8.4.'!L1207</f>
        <v>0</v>
      </c>
    </row>
    <row r="198" spans="1:11" ht="12.75" hidden="1" customHeight="1">
      <c r="A198" s="206"/>
      <c r="B198" s="205" t="s">
        <v>66</v>
      </c>
      <c r="C198" s="102" t="s">
        <v>17</v>
      </c>
      <c r="D198" s="102" t="s">
        <v>39</v>
      </c>
      <c r="E198" s="102" t="s">
        <v>545</v>
      </c>
      <c r="F198" s="146" t="s">
        <v>64</v>
      </c>
      <c r="G198" s="308">
        <f t="shared" si="17"/>
        <v>0</v>
      </c>
      <c r="H198" s="321">
        <f>'приложение 8.4.'!I274</f>
        <v>0</v>
      </c>
      <c r="I198" s="321">
        <f>'приложение 8.4.'!J274</f>
        <v>0</v>
      </c>
      <c r="J198" s="321">
        <f>'приложение 8.4.'!K274</f>
        <v>0</v>
      </c>
      <c r="K198" s="321">
        <f>'приложение 8.4.'!L274</f>
        <v>0</v>
      </c>
    </row>
    <row r="199" spans="1:11" ht="76.5" customHeight="1">
      <c r="A199" s="206"/>
      <c r="B199" s="205" t="s">
        <v>93</v>
      </c>
      <c r="C199" s="102" t="s">
        <v>17</v>
      </c>
      <c r="D199" s="102" t="s">
        <v>39</v>
      </c>
      <c r="E199" s="102" t="s">
        <v>276</v>
      </c>
      <c r="F199" s="146"/>
      <c r="G199" s="308">
        <f t="shared" si="17"/>
        <v>-221.5</v>
      </c>
      <c r="H199" s="321">
        <f>H204+H200</f>
        <v>-221.5</v>
      </c>
      <c r="I199" s="321">
        <f>I204</f>
        <v>0</v>
      </c>
      <c r="J199" s="321">
        <f>J204</f>
        <v>0</v>
      </c>
      <c r="K199" s="321">
        <f>K204</f>
        <v>0</v>
      </c>
    </row>
    <row r="200" spans="1:11" ht="63.75" customHeight="1">
      <c r="A200" s="206"/>
      <c r="B200" s="205" t="s">
        <v>536</v>
      </c>
      <c r="C200" s="102" t="s">
        <v>17</v>
      </c>
      <c r="D200" s="102" t="s">
        <v>39</v>
      </c>
      <c r="E200" s="102" t="s">
        <v>278</v>
      </c>
      <c r="F200" s="146"/>
      <c r="G200" s="308">
        <f t="shared" ref="G200:G207" si="32">SUM(H200:K200)</f>
        <v>-220</v>
      </c>
      <c r="H200" s="321">
        <f>H201</f>
        <v>-220</v>
      </c>
      <c r="I200" s="321">
        <f t="shared" ref="I200:K202" si="33">I201</f>
        <v>0</v>
      </c>
      <c r="J200" s="321">
        <f t="shared" si="33"/>
        <v>0</v>
      </c>
      <c r="K200" s="321">
        <f t="shared" si="33"/>
        <v>0</v>
      </c>
    </row>
    <row r="201" spans="1:11" ht="25.5" customHeight="1">
      <c r="A201" s="206"/>
      <c r="B201" s="101" t="s">
        <v>216</v>
      </c>
      <c r="C201" s="102" t="s">
        <v>17</v>
      </c>
      <c r="D201" s="102" t="s">
        <v>39</v>
      </c>
      <c r="E201" s="102" t="s">
        <v>553</v>
      </c>
      <c r="F201" s="146"/>
      <c r="G201" s="308">
        <f t="shared" si="32"/>
        <v>-220</v>
      </c>
      <c r="H201" s="321">
        <f>H202</f>
        <v>-220</v>
      </c>
      <c r="I201" s="321">
        <f t="shared" si="33"/>
        <v>0</v>
      </c>
      <c r="J201" s="321">
        <f t="shared" si="33"/>
        <v>0</v>
      </c>
      <c r="K201" s="321">
        <f t="shared" si="33"/>
        <v>0</v>
      </c>
    </row>
    <row r="202" spans="1:11" ht="38.25" customHeight="1">
      <c r="A202" s="148"/>
      <c r="B202" s="101" t="s">
        <v>86</v>
      </c>
      <c r="C202" s="102" t="s">
        <v>17</v>
      </c>
      <c r="D202" s="102" t="s">
        <v>39</v>
      </c>
      <c r="E202" s="102" t="s">
        <v>553</v>
      </c>
      <c r="F202" s="102" t="s">
        <v>57</v>
      </c>
      <c r="G202" s="308">
        <f t="shared" si="32"/>
        <v>-220</v>
      </c>
      <c r="H202" s="309">
        <f>H203</f>
        <v>-220</v>
      </c>
      <c r="I202" s="309">
        <f t="shared" si="33"/>
        <v>0</v>
      </c>
      <c r="J202" s="309">
        <f t="shared" si="33"/>
        <v>0</v>
      </c>
      <c r="K202" s="309">
        <f t="shared" si="33"/>
        <v>0</v>
      </c>
    </row>
    <row r="203" spans="1:11" ht="38.25" customHeight="1">
      <c r="A203" s="148"/>
      <c r="B203" s="101" t="s">
        <v>111</v>
      </c>
      <c r="C203" s="102" t="s">
        <v>17</v>
      </c>
      <c r="D203" s="102" t="s">
        <v>39</v>
      </c>
      <c r="E203" s="102" t="s">
        <v>553</v>
      </c>
      <c r="F203" s="102" t="s">
        <v>59</v>
      </c>
      <c r="G203" s="308">
        <f t="shared" si="32"/>
        <v>-220</v>
      </c>
      <c r="H203" s="309">
        <f>'приложение 8.4.'!I281</f>
        <v>-220</v>
      </c>
      <c r="I203" s="309">
        <f>'приложение 8.4.'!J281</f>
        <v>0</v>
      </c>
      <c r="J203" s="309">
        <f>'приложение 8.4.'!K281</f>
        <v>0</v>
      </c>
      <c r="K203" s="309">
        <f>'приложение 8.4.'!L281</f>
        <v>0</v>
      </c>
    </row>
    <row r="204" spans="1:11" ht="38.25" customHeight="1">
      <c r="A204" s="206"/>
      <c r="B204" s="205" t="s">
        <v>331</v>
      </c>
      <c r="C204" s="102" t="s">
        <v>17</v>
      </c>
      <c r="D204" s="102" t="s">
        <v>39</v>
      </c>
      <c r="E204" s="102" t="s">
        <v>332</v>
      </c>
      <c r="F204" s="146"/>
      <c r="G204" s="308">
        <f t="shared" si="32"/>
        <v>-1.5</v>
      </c>
      <c r="H204" s="321">
        <f>H205</f>
        <v>-1.5</v>
      </c>
      <c r="I204" s="321">
        <f t="shared" ref="I204:K206" si="34">I205</f>
        <v>0</v>
      </c>
      <c r="J204" s="321">
        <f t="shared" si="34"/>
        <v>0</v>
      </c>
      <c r="K204" s="321">
        <f t="shared" si="34"/>
        <v>0</v>
      </c>
    </row>
    <row r="205" spans="1:11" ht="25.5" customHeight="1">
      <c r="A205" s="206"/>
      <c r="B205" s="101" t="s">
        <v>216</v>
      </c>
      <c r="C205" s="102" t="s">
        <v>17</v>
      </c>
      <c r="D205" s="102" t="s">
        <v>39</v>
      </c>
      <c r="E205" s="102" t="s">
        <v>557</v>
      </c>
      <c r="F205" s="146"/>
      <c r="G205" s="308">
        <f t="shared" si="32"/>
        <v>-1.5</v>
      </c>
      <c r="H205" s="321">
        <f>H206</f>
        <v>-1.5</v>
      </c>
      <c r="I205" s="321">
        <f t="shared" si="34"/>
        <v>0</v>
      </c>
      <c r="J205" s="321">
        <f t="shared" si="34"/>
        <v>0</v>
      </c>
      <c r="K205" s="321">
        <f t="shared" si="34"/>
        <v>0</v>
      </c>
    </row>
    <row r="206" spans="1:11" ht="38.25" customHeight="1">
      <c r="A206" s="148"/>
      <c r="B206" s="101" t="s">
        <v>86</v>
      </c>
      <c r="C206" s="102" t="s">
        <v>17</v>
      </c>
      <c r="D206" s="102" t="s">
        <v>39</v>
      </c>
      <c r="E206" s="102" t="s">
        <v>557</v>
      </c>
      <c r="F206" s="102" t="s">
        <v>57</v>
      </c>
      <c r="G206" s="308">
        <f t="shared" si="32"/>
        <v>-1.5</v>
      </c>
      <c r="H206" s="309">
        <f>H207</f>
        <v>-1.5</v>
      </c>
      <c r="I206" s="309">
        <f t="shared" si="34"/>
        <v>0</v>
      </c>
      <c r="J206" s="309">
        <f t="shared" si="34"/>
        <v>0</v>
      </c>
      <c r="K206" s="309">
        <f t="shared" si="34"/>
        <v>0</v>
      </c>
    </row>
    <row r="207" spans="1:11" ht="38.25" customHeight="1">
      <c r="A207" s="148"/>
      <c r="B207" s="101" t="s">
        <v>111</v>
      </c>
      <c r="C207" s="102" t="s">
        <v>17</v>
      </c>
      <c r="D207" s="102" t="s">
        <v>39</v>
      </c>
      <c r="E207" s="102" t="s">
        <v>557</v>
      </c>
      <c r="F207" s="102" t="s">
        <v>59</v>
      </c>
      <c r="G207" s="308">
        <f t="shared" si="32"/>
        <v>-1.5</v>
      </c>
      <c r="H207" s="309">
        <f>'приложение 8.4.'!I285</f>
        <v>-1.5</v>
      </c>
      <c r="I207" s="309">
        <f>'приложение 8.4.'!J285</f>
        <v>0</v>
      </c>
      <c r="J207" s="309">
        <f>'приложение 8.4.'!K285</f>
        <v>0</v>
      </c>
      <c r="K207" s="309">
        <f>'приложение 8.4.'!L285</f>
        <v>0</v>
      </c>
    </row>
    <row r="208" spans="1:11" ht="12.75" customHeight="1">
      <c r="A208" s="187"/>
      <c r="B208" s="184" t="s">
        <v>40</v>
      </c>
      <c r="C208" s="104" t="s">
        <v>18</v>
      </c>
      <c r="D208" s="104" t="s">
        <v>15</v>
      </c>
      <c r="E208" s="104"/>
      <c r="F208" s="104"/>
      <c r="G208" s="308">
        <f>H208+I208+J208+K208</f>
        <v>11284</v>
      </c>
      <c r="H208" s="308">
        <f>H209+H227+H249+H255+H303+H313</f>
        <v>3888.8999999999996</v>
      </c>
      <c r="I208" s="308">
        <f>I209+I227+I249+I255+I303+I313</f>
        <v>0</v>
      </c>
      <c r="J208" s="308">
        <f>J209+J227+J249+J255+J303+J313</f>
        <v>7460.5</v>
      </c>
      <c r="K208" s="308">
        <f>K209+K227+K249+K255+K303+K313</f>
        <v>-65.400000000000006</v>
      </c>
    </row>
    <row r="209" spans="1:11" ht="12.75" customHeight="1">
      <c r="A209" s="187"/>
      <c r="B209" s="184" t="s">
        <v>47</v>
      </c>
      <c r="C209" s="104" t="s">
        <v>18</v>
      </c>
      <c r="D209" s="104" t="s">
        <v>14</v>
      </c>
      <c r="E209" s="104"/>
      <c r="F209" s="104"/>
      <c r="G209" s="308">
        <f>SUM(H209:K209)</f>
        <v>335</v>
      </c>
      <c r="H209" s="308">
        <f>H210</f>
        <v>400.40000000000003</v>
      </c>
      <c r="I209" s="308">
        <f t="shared" ref="I209:K210" si="35">I210</f>
        <v>0</v>
      </c>
      <c r="J209" s="308">
        <f t="shared" si="35"/>
        <v>0</v>
      </c>
      <c r="K209" s="308">
        <f t="shared" si="35"/>
        <v>-65.400000000000006</v>
      </c>
    </row>
    <row r="210" spans="1:11" ht="51" customHeight="1">
      <c r="A210" s="187"/>
      <c r="B210" s="101" t="s">
        <v>98</v>
      </c>
      <c r="C210" s="102" t="s">
        <v>18</v>
      </c>
      <c r="D210" s="102" t="s">
        <v>14</v>
      </c>
      <c r="E210" s="102" t="s">
        <v>249</v>
      </c>
      <c r="F210" s="104"/>
      <c r="G210" s="311">
        <f t="shared" ref="G210:G215" si="36">SUM(H210:K210)</f>
        <v>335</v>
      </c>
      <c r="H210" s="309">
        <f>H211</f>
        <v>400.40000000000003</v>
      </c>
      <c r="I210" s="309">
        <f t="shared" si="35"/>
        <v>0</v>
      </c>
      <c r="J210" s="309">
        <f t="shared" si="35"/>
        <v>0</v>
      </c>
      <c r="K210" s="309">
        <f t="shared" si="35"/>
        <v>-65.400000000000006</v>
      </c>
    </row>
    <row r="211" spans="1:11" ht="38.25" customHeight="1">
      <c r="A211" s="187"/>
      <c r="B211" s="101" t="s">
        <v>250</v>
      </c>
      <c r="C211" s="102" t="s">
        <v>18</v>
      </c>
      <c r="D211" s="102" t="s">
        <v>14</v>
      </c>
      <c r="E211" s="102" t="s">
        <v>251</v>
      </c>
      <c r="F211" s="104"/>
      <c r="G211" s="311">
        <f t="shared" si="36"/>
        <v>335</v>
      </c>
      <c r="H211" s="309">
        <f>H212+H219+H222</f>
        <v>400.40000000000003</v>
      </c>
      <c r="I211" s="309">
        <f>I212+I219+I222</f>
        <v>0</v>
      </c>
      <c r="J211" s="309">
        <f>J212+J219+J222</f>
        <v>0</v>
      </c>
      <c r="K211" s="309">
        <f>K212+K219+K222</f>
        <v>-65.400000000000006</v>
      </c>
    </row>
    <row r="212" spans="1:11" ht="114.75" customHeight="1">
      <c r="A212" s="187"/>
      <c r="B212" s="101" t="s">
        <v>472</v>
      </c>
      <c r="C212" s="102" t="s">
        <v>18</v>
      </c>
      <c r="D212" s="102" t="s">
        <v>14</v>
      </c>
      <c r="E212" s="102" t="s">
        <v>252</v>
      </c>
      <c r="F212" s="104"/>
      <c r="G212" s="311">
        <f t="shared" si="36"/>
        <v>-65.400000000000006</v>
      </c>
      <c r="H212" s="309">
        <f>H213+H217</f>
        <v>0</v>
      </c>
      <c r="I212" s="309">
        <f>I213+I217</f>
        <v>0</v>
      </c>
      <c r="J212" s="309">
        <f>J213+J217</f>
        <v>0</v>
      </c>
      <c r="K212" s="309">
        <f>K213+K217+K215</f>
        <v>-65.400000000000006</v>
      </c>
    </row>
    <row r="213" spans="1:11" ht="89.25" customHeight="1">
      <c r="A213" s="207"/>
      <c r="B213" s="101" t="s">
        <v>55</v>
      </c>
      <c r="C213" s="102" t="s">
        <v>18</v>
      </c>
      <c r="D213" s="102" t="s">
        <v>14</v>
      </c>
      <c r="E213" s="102" t="s">
        <v>252</v>
      </c>
      <c r="F213" s="102" t="s">
        <v>56</v>
      </c>
      <c r="G213" s="311">
        <f t="shared" si="36"/>
        <v>-48.7</v>
      </c>
      <c r="H213" s="309">
        <f>H214</f>
        <v>0</v>
      </c>
      <c r="I213" s="309">
        <f>I214</f>
        <v>0</v>
      </c>
      <c r="J213" s="309">
        <v>0</v>
      </c>
      <c r="K213" s="309">
        <f>K214</f>
        <v>-48.7</v>
      </c>
    </row>
    <row r="214" spans="1:11" ht="25.5" customHeight="1">
      <c r="A214" s="207"/>
      <c r="B214" s="101" t="s">
        <v>67</v>
      </c>
      <c r="C214" s="102" t="s">
        <v>18</v>
      </c>
      <c r="D214" s="102" t="s">
        <v>14</v>
      </c>
      <c r="E214" s="102" t="s">
        <v>252</v>
      </c>
      <c r="F214" s="102" t="s">
        <v>68</v>
      </c>
      <c r="G214" s="311">
        <f t="shared" si="36"/>
        <v>-48.7</v>
      </c>
      <c r="H214" s="309">
        <f>'приложение 8.4.'!I293</f>
        <v>0</v>
      </c>
      <c r="I214" s="309">
        <f>'приложение 8.4.'!J293</f>
        <v>0</v>
      </c>
      <c r="J214" s="309">
        <f>'приложение 8.4.'!K293</f>
        <v>0</v>
      </c>
      <c r="K214" s="309">
        <f>'приложение 8.4.'!L293</f>
        <v>-48.7</v>
      </c>
    </row>
    <row r="215" spans="1:11" ht="38.25" hidden="1" customHeight="1">
      <c r="A215" s="207"/>
      <c r="B215" s="101" t="s">
        <v>86</v>
      </c>
      <c r="C215" s="102" t="s">
        <v>18</v>
      </c>
      <c r="D215" s="102" t="s">
        <v>14</v>
      </c>
      <c r="E215" s="102" t="s">
        <v>252</v>
      </c>
      <c r="F215" s="146" t="s">
        <v>57</v>
      </c>
      <c r="G215" s="311">
        <f t="shared" si="36"/>
        <v>0</v>
      </c>
      <c r="H215" s="312">
        <f>H216</f>
        <v>0</v>
      </c>
      <c r="I215" s="312">
        <f>I216</f>
        <v>0</v>
      </c>
      <c r="J215" s="312">
        <f>J216</f>
        <v>0</v>
      </c>
      <c r="K215" s="312">
        <f>K216</f>
        <v>0</v>
      </c>
    </row>
    <row r="216" spans="1:11" ht="38.25" hidden="1" customHeight="1">
      <c r="A216" s="207"/>
      <c r="B216" s="101" t="s">
        <v>111</v>
      </c>
      <c r="C216" s="102" t="s">
        <v>18</v>
      </c>
      <c r="D216" s="102" t="s">
        <v>14</v>
      </c>
      <c r="E216" s="102" t="s">
        <v>252</v>
      </c>
      <c r="F216" s="146" t="s">
        <v>59</v>
      </c>
      <c r="G216" s="311">
        <f>SUM(H216:K216)</f>
        <v>0</v>
      </c>
      <c r="H216" s="312">
        <f>'приложение 8.4.'!I297</f>
        <v>0</v>
      </c>
      <c r="I216" s="312">
        <f>'приложение 8.4.'!J297</f>
        <v>0</v>
      </c>
      <c r="J216" s="312">
        <f>'приложение 8.4.'!K297</f>
        <v>0</v>
      </c>
      <c r="K216" s="312">
        <f>'приложение 8.4.'!L297</f>
        <v>0</v>
      </c>
    </row>
    <row r="217" spans="1:11" ht="51" customHeight="1">
      <c r="A217" s="207"/>
      <c r="B217" s="101" t="s">
        <v>246</v>
      </c>
      <c r="C217" s="102" t="s">
        <v>18</v>
      </c>
      <c r="D217" s="102" t="s">
        <v>14</v>
      </c>
      <c r="E217" s="102" t="s">
        <v>252</v>
      </c>
      <c r="F217" s="102" t="s">
        <v>49</v>
      </c>
      <c r="G217" s="308">
        <f t="shared" ref="G217:G224" si="37">H217+I217+J217+K217</f>
        <v>-16.700000000000003</v>
      </c>
      <c r="H217" s="309">
        <f>H218</f>
        <v>0</v>
      </c>
      <c r="I217" s="309">
        <f>I218</f>
        <v>0</v>
      </c>
      <c r="J217" s="309">
        <f>J218</f>
        <v>0</v>
      </c>
      <c r="K217" s="309">
        <f>K218</f>
        <v>-16.700000000000003</v>
      </c>
    </row>
    <row r="218" spans="1:11" ht="12.75" customHeight="1">
      <c r="A218" s="207"/>
      <c r="B218" s="101" t="s">
        <v>51</v>
      </c>
      <c r="C218" s="102" t="s">
        <v>18</v>
      </c>
      <c r="D218" s="102" t="s">
        <v>14</v>
      </c>
      <c r="E218" s="102" t="s">
        <v>252</v>
      </c>
      <c r="F218" s="102" t="s">
        <v>50</v>
      </c>
      <c r="G218" s="308">
        <f t="shared" si="37"/>
        <v>-16.700000000000003</v>
      </c>
      <c r="H218" s="309">
        <f>'приложение 8.4.'!I300+'приложение 8.4.'!I1215</f>
        <v>0</v>
      </c>
      <c r="I218" s="309">
        <f>'приложение 8.4.'!J300+'приложение 8.4.'!J1215</f>
        <v>0</v>
      </c>
      <c r="J218" s="309">
        <f>'приложение 8.4.'!K300+'приложение 8.4.'!K1215</f>
        <v>0</v>
      </c>
      <c r="K218" s="309">
        <f>'приложение 8.4.'!L300+'приложение 8.4.'!L1215</f>
        <v>-16.700000000000003</v>
      </c>
    </row>
    <row r="219" spans="1:11" ht="113.25" customHeight="1">
      <c r="A219" s="208"/>
      <c r="B219" s="101" t="s">
        <v>473</v>
      </c>
      <c r="C219" s="102" t="s">
        <v>18</v>
      </c>
      <c r="D219" s="102" t="s">
        <v>14</v>
      </c>
      <c r="E219" s="102" t="s">
        <v>253</v>
      </c>
      <c r="F219" s="104"/>
      <c r="G219" s="308">
        <f t="shared" si="37"/>
        <v>233.5</v>
      </c>
      <c r="H219" s="309">
        <f>H220</f>
        <v>233.5</v>
      </c>
      <c r="I219" s="309">
        <f>I220</f>
        <v>0</v>
      </c>
      <c r="J219" s="309">
        <f>J220</f>
        <v>0</v>
      </c>
      <c r="K219" s="309">
        <f>K220</f>
        <v>0</v>
      </c>
    </row>
    <row r="220" spans="1:11" ht="87.75" customHeight="1">
      <c r="A220" s="207"/>
      <c r="B220" s="101" t="s">
        <v>55</v>
      </c>
      <c r="C220" s="102" t="s">
        <v>18</v>
      </c>
      <c r="D220" s="102" t="s">
        <v>14</v>
      </c>
      <c r="E220" s="102" t="s">
        <v>253</v>
      </c>
      <c r="F220" s="102" t="s">
        <v>56</v>
      </c>
      <c r="G220" s="308">
        <f t="shared" si="37"/>
        <v>233.5</v>
      </c>
      <c r="H220" s="309">
        <f>H221</f>
        <v>233.5</v>
      </c>
      <c r="I220" s="309">
        <f>I221</f>
        <v>0</v>
      </c>
      <c r="J220" s="309">
        <v>0</v>
      </c>
      <c r="K220" s="309">
        <f>K221</f>
        <v>0</v>
      </c>
    </row>
    <row r="221" spans="1:11" ht="25.5" customHeight="1">
      <c r="A221" s="207"/>
      <c r="B221" s="101" t="s">
        <v>67</v>
      </c>
      <c r="C221" s="102" t="s">
        <v>18</v>
      </c>
      <c r="D221" s="102" t="s">
        <v>14</v>
      </c>
      <c r="E221" s="102" t="s">
        <v>253</v>
      </c>
      <c r="F221" s="102" t="s">
        <v>68</v>
      </c>
      <c r="G221" s="308">
        <f t="shared" si="37"/>
        <v>233.5</v>
      </c>
      <c r="H221" s="309">
        <f>'приложение 8.4.'!I304</f>
        <v>233.5</v>
      </c>
      <c r="I221" s="309">
        <f>'приложение 8.4.'!J304</f>
        <v>0</v>
      </c>
      <c r="J221" s="309">
        <f>'приложение 8.4.'!K304</f>
        <v>0</v>
      </c>
      <c r="K221" s="309">
        <f>'приложение 8.4.'!L304</f>
        <v>0</v>
      </c>
    </row>
    <row r="222" spans="1:11" ht="25.5" customHeight="1">
      <c r="A222" s="148"/>
      <c r="B222" s="101" t="s">
        <v>216</v>
      </c>
      <c r="C222" s="102" t="s">
        <v>18</v>
      </c>
      <c r="D222" s="102" t="s">
        <v>14</v>
      </c>
      <c r="E222" s="102" t="s">
        <v>558</v>
      </c>
      <c r="F222" s="102"/>
      <c r="G222" s="308">
        <f t="shared" si="37"/>
        <v>166.90000000000003</v>
      </c>
      <c r="H222" s="310">
        <f>H223+H225</f>
        <v>166.90000000000003</v>
      </c>
      <c r="I222" s="310">
        <f>I223</f>
        <v>0</v>
      </c>
      <c r="J222" s="310">
        <f>J223</f>
        <v>0</v>
      </c>
      <c r="K222" s="310">
        <f>K223</f>
        <v>0</v>
      </c>
    </row>
    <row r="223" spans="1:11" ht="89.25" customHeight="1">
      <c r="A223" s="207"/>
      <c r="B223" s="101" t="s">
        <v>55</v>
      </c>
      <c r="C223" s="102" t="s">
        <v>18</v>
      </c>
      <c r="D223" s="102" t="s">
        <v>14</v>
      </c>
      <c r="E223" s="102" t="s">
        <v>558</v>
      </c>
      <c r="F223" s="102" t="s">
        <v>56</v>
      </c>
      <c r="G223" s="308">
        <f t="shared" si="37"/>
        <v>111.90000000000002</v>
      </c>
      <c r="H223" s="309">
        <f>H224</f>
        <v>111.90000000000002</v>
      </c>
      <c r="I223" s="309">
        <f>I224</f>
        <v>0</v>
      </c>
      <c r="J223" s="309">
        <v>0</v>
      </c>
      <c r="K223" s="309">
        <f>K224</f>
        <v>0</v>
      </c>
    </row>
    <row r="224" spans="1:11" ht="24" customHeight="1">
      <c r="A224" s="207"/>
      <c r="B224" s="101" t="s">
        <v>67</v>
      </c>
      <c r="C224" s="102" t="s">
        <v>18</v>
      </c>
      <c r="D224" s="102" t="s">
        <v>14</v>
      </c>
      <c r="E224" s="102" t="s">
        <v>558</v>
      </c>
      <c r="F224" s="102" t="s">
        <v>68</v>
      </c>
      <c r="G224" s="308">
        <f t="shared" si="37"/>
        <v>111.90000000000002</v>
      </c>
      <c r="H224" s="309">
        <f>'приложение 8.4.'!I309</f>
        <v>111.90000000000002</v>
      </c>
      <c r="I224" s="309">
        <f>'приложение 8.4.'!J309</f>
        <v>0</v>
      </c>
      <c r="J224" s="309">
        <f>'приложение 8.4.'!K309</f>
        <v>0</v>
      </c>
      <c r="K224" s="309">
        <f>'приложение 8.4.'!L309</f>
        <v>0</v>
      </c>
    </row>
    <row r="225" spans="1:14" s="234" customFormat="1" ht="38.25">
      <c r="A225" s="216"/>
      <c r="B225" s="109" t="s">
        <v>86</v>
      </c>
      <c r="C225" s="110" t="s">
        <v>18</v>
      </c>
      <c r="D225" s="110" t="s">
        <v>14</v>
      </c>
      <c r="E225" s="110" t="s">
        <v>558</v>
      </c>
      <c r="F225" s="139" t="s">
        <v>57</v>
      </c>
      <c r="G225" s="313">
        <f>SUM(H225:K225)</f>
        <v>55</v>
      </c>
      <c r="H225" s="314">
        <f>H226</f>
        <v>55</v>
      </c>
      <c r="I225" s="314">
        <f>I226</f>
        <v>0</v>
      </c>
      <c r="J225" s="314">
        <f>J226</f>
        <v>0</v>
      </c>
      <c r="K225" s="314">
        <f>K226</f>
        <v>0</v>
      </c>
    </row>
    <row r="226" spans="1:14" s="234" customFormat="1" ht="38.25">
      <c r="A226" s="216"/>
      <c r="B226" s="109" t="s">
        <v>111</v>
      </c>
      <c r="C226" s="110" t="s">
        <v>18</v>
      </c>
      <c r="D226" s="110" t="s">
        <v>14</v>
      </c>
      <c r="E226" s="110" t="s">
        <v>558</v>
      </c>
      <c r="F226" s="139" t="s">
        <v>59</v>
      </c>
      <c r="G226" s="313">
        <f>SUM(H226:K226)</f>
        <v>55</v>
      </c>
      <c r="H226" s="314">
        <f>'приложение 8.4.'!I314</f>
        <v>55</v>
      </c>
      <c r="I226" s="314">
        <f>'приложение 8.4.'!J314</f>
        <v>0</v>
      </c>
      <c r="J226" s="314">
        <f>'приложение 8.4.'!K314</f>
        <v>0</v>
      </c>
      <c r="K226" s="314">
        <f>'приложение 8.4.'!L314</f>
        <v>0</v>
      </c>
    </row>
    <row r="227" spans="1:14" ht="12.75" customHeight="1">
      <c r="A227" s="200"/>
      <c r="B227" s="201" t="s">
        <v>22</v>
      </c>
      <c r="C227" s="202" t="s">
        <v>18</v>
      </c>
      <c r="D227" s="202" t="s">
        <v>19</v>
      </c>
      <c r="E227" s="202"/>
      <c r="F227" s="202"/>
      <c r="G227" s="311">
        <f>H227+I227+J227+K227</f>
        <v>1161.8</v>
      </c>
      <c r="H227" s="311">
        <f>H228+H241</f>
        <v>1161.8</v>
      </c>
      <c r="I227" s="311">
        <f>I228+I241</f>
        <v>0</v>
      </c>
      <c r="J227" s="311">
        <f>J228+J241</f>
        <v>0</v>
      </c>
      <c r="K227" s="311">
        <f>K228+K241</f>
        <v>0</v>
      </c>
    </row>
    <row r="228" spans="1:14" ht="87.75" customHeight="1">
      <c r="A228" s="209"/>
      <c r="B228" s="210" t="s">
        <v>355</v>
      </c>
      <c r="C228" s="146" t="s">
        <v>18</v>
      </c>
      <c r="D228" s="146" t="s">
        <v>19</v>
      </c>
      <c r="E228" s="139" t="s">
        <v>356</v>
      </c>
      <c r="F228" s="146"/>
      <c r="G228" s="311">
        <f>H228+I228+J228+K228</f>
        <v>1161.8</v>
      </c>
      <c r="H228" s="312">
        <f>H229</f>
        <v>1161.8</v>
      </c>
      <c r="I228" s="312">
        <f>I229</f>
        <v>0</v>
      </c>
      <c r="J228" s="312">
        <f>J229</f>
        <v>0</v>
      </c>
      <c r="K228" s="312">
        <f>K229</f>
        <v>0</v>
      </c>
    </row>
    <row r="229" spans="1:14" ht="38.25" customHeight="1">
      <c r="A229" s="209"/>
      <c r="B229" s="210" t="s">
        <v>361</v>
      </c>
      <c r="C229" s="146" t="s">
        <v>18</v>
      </c>
      <c r="D229" s="146" t="s">
        <v>19</v>
      </c>
      <c r="E229" s="139" t="s">
        <v>362</v>
      </c>
      <c r="F229" s="146"/>
      <c r="G229" s="311">
        <f>SUM(H229:K229)</f>
        <v>1161.8</v>
      </c>
      <c r="H229" s="312">
        <f>H230+H233+H238</f>
        <v>1161.8</v>
      </c>
      <c r="I229" s="312">
        <f>I230+I233+I238</f>
        <v>0</v>
      </c>
      <c r="J229" s="312">
        <f>J230+J233+J238</f>
        <v>0</v>
      </c>
      <c r="K229" s="312">
        <f>K230+K233+K238</f>
        <v>0</v>
      </c>
    </row>
    <row r="230" spans="1:14" s="215" customFormat="1" ht="25.5">
      <c r="A230" s="273"/>
      <c r="B230" s="109" t="s">
        <v>538</v>
      </c>
      <c r="C230" s="139" t="s">
        <v>18</v>
      </c>
      <c r="D230" s="139" t="s">
        <v>19</v>
      </c>
      <c r="E230" s="139" t="s">
        <v>564</v>
      </c>
      <c r="F230" s="139"/>
      <c r="G230" s="160">
        <f>H230+I230+J230+K230</f>
        <v>1161.8</v>
      </c>
      <c r="H230" s="314">
        <f t="shared" ref="H230:K231" si="38">H231</f>
        <v>1161.8</v>
      </c>
      <c r="I230" s="314">
        <f t="shared" si="38"/>
        <v>0</v>
      </c>
      <c r="J230" s="314">
        <f t="shared" si="38"/>
        <v>0</v>
      </c>
      <c r="K230" s="314">
        <f t="shared" si="38"/>
        <v>0</v>
      </c>
    </row>
    <row r="231" spans="1:14" s="215" customFormat="1">
      <c r="A231" s="141"/>
      <c r="B231" s="109" t="s">
        <v>71</v>
      </c>
      <c r="C231" s="139" t="s">
        <v>18</v>
      </c>
      <c r="D231" s="139" t="s">
        <v>19</v>
      </c>
      <c r="E231" s="139" t="s">
        <v>564</v>
      </c>
      <c r="F231" s="110" t="s">
        <v>72</v>
      </c>
      <c r="G231" s="160">
        <f>H231+I231+J231+K231</f>
        <v>1161.8</v>
      </c>
      <c r="H231" s="161">
        <f t="shared" si="38"/>
        <v>1161.8</v>
      </c>
      <c r="I231" s="161">
        <f t="shared" si="38"/>
        <v>0</v>
      </c>
      <c r="J231" s="161">
        <f t="shared" si="38"/>
        <v>0</v>
      </c>
      <c r="K231" s="161">
        <f t="shared" si="38"/>
        <v>0</v>
      </c>
    </row>
    <row r="232" spans="1:14" s="194" customFormat="1" ht="76.5">
      <c r="A232" s="141"/>
      <c r="B232" s="109" t="s">
        <v>333</v>
      </c>
      <c r="C232" s="139" t="s">
        <v>18</v>
      </c>
      <c r="D232" s="139" t="s">
        <v>19</v>
      </c>
      <c r="E232" s="139" t="s">
        <v>564</v>
      </c>
      <c r="F232" s="110" t="s">
        <v>80</v>
      </c>
      <c r="G232" s="160">
        <f>H232+I232+J232+K232</f>
        <v>1161.8</v>
      </c>
      <c r="H232" s="161">
        <f>'приложение 8.4.'!I321</f>
        <v>1161.8</v>
      </c>
      <c r="I232" s="161">
        <f>'приложение 8.4.'!J321</f>
        <v>0</v>
      </c>
      <c r="J232" s="161">
        <f>'приложение 8.4.'!K321</f>
        <v>0</v>
      </c>
      <c r="K232" s="161">
        <f>'приложение 8.4.'!L321</f>
        <v>0</v>
      </c>
    </row>
    <row r="233" spans="1:14" ht="140.25" customHeight="1">
      <c r="A233" s="209"/>
      <c r="B233" s="205" t="s">
        <v>512</v>
      </c>
      <c r="C233" s="146" t="s">
        <v>18</v>
      </c>
      <c r="D233" s="146" t="s">
        <v>19</v>
      </c>
      <c r="E233" s="139" t="s">
        <v>522</v>
      </c>
      <c r="F233" s="146"/>
      <c r="G233" s="311">
        <f>H233+I233+J233+K233</f>
        <v>-200</v>
      </c>
      <c r="H233" s="312">
        <f>H234+H236</f>
        <v>0</v>
      </c>
      <c r="I233" s="312">
        <f>I234+I236</f>
        <v>-200</v>
      </c>
      <c r="J233" s="312">
        <f>J234+J236</f>
        <v>0</v>
      </c>
      <c r="K233" s="312">
        <f>K234+K236</f>
        <v>0</v>
      </c>
    </row>
    <row r="234" spans="1:14" s="143" customFormat="1" ht="89.25" hidden="1" customHeight="1">
      <c r="A234" s="141"/>
      <c r="B234" s="109" t="s">
        <v>55</v>
      </c>
      <c r="C234" s="139" t="s">
        <v>18</v>
      </c>
      <c r="D234" s="139" t="s">
        <v>19</v>
      </c>
      <c r="E234" s="139" t="s">
        <v>522</v>
      </c>
      <c r="F234" s="110" t="s">
        <v>56</v>
      </c>
      <c r="G234" s="160">
        <f>SUM(H234:K234)</f>
        <v>0</v>
      </c>
      <c r="H234" s="161">
        <f>H235</f>
        <v>0</v>
      </c>
      <c r="I234" s="161">
        <f>I235</f>
        <v>0</v>
      </c>
      <c r="J234" s="161">
        <f>J235</f>
        <v>0</v>
      </c>
      <c r="K234" s="161">
        <f>K235</f>
        <v>0</v>
      </c>
    </row>
    <row r="235" spans="1:14" s="143" customFormat="1" ht="38.25" hidden="1" customHeight="1">
      <c r="A235" s="141"/>
      <c r="B235" s="109" t="s">
        <v>104</v>
      </c>
      <c r="C235" s="139" t="s">
        <v>18</v>
      </c>
      <c r="D235" s="139" t="s">
        <v>19</v>
      </c>
      <c r="E235" s="139" t="s">
        <v>522</v>
      </c>
      <c r="F235" s="110" t="s">
        <v>105</v>
      </c>
      <c r="G235" s="160">
        <f>SUM(H235:K235)</f>
        <v>0</v>
      </c>
      <c r="H235" s="161">
        <f>'приложение 8.4.'!I324</f>
        <v>0</v>
      </c>
      <c r="I235" s="161">
        <f>'приложение 8.4.'!J324</f>
        <v>0</v>
      </c>
      <c r="J235" s="161">
        <f>'приложение 8.4.'!K324</f>
        <v>0</v>
      </c>
      <c r="K235" s="161">
        <f>'приложение 8.4.'!L324</f>
        <v>0</v>
      </c>
    </row>
    <row r="236" spans="1:14" ht="12.75" customHeight="1">
      <c r="A236" s="204"/>
      <c r="B236" s="205" t="s">
        <v>71</v>
      </c>
      <c r="C236" s="146" t="s">
        <v>18</v>
      </c>
      <c r="D236" s="146" t="s">
        <v>19</v>
      </c>
      <c r="E236" s="139" t="s">
        <v>522</v>
      </c>
      <c r="F236" s="146" t="s">
        <v>72</v>
      </c>
      <c r="G236" s="311">
        <f t="shared" ref="G236:G249" si="39">H236+I236+J236+K236</f>
        <v>-200</v>
      </c>
      <c r="H236" s="312">
        <f>H237</f>
        <v>0</v>
      </c>
      <c r="I236" s="312">
        <f>I237</f>
        <v>-200</v>
      </c>
      <c r="J236" s="312">
        <f>J237</f>
        <v>0</v>
      </c>
      <c r="K236" s="312">
        <f>K237</f>
        <v>0</v>
      </c>
    </row>
    <row r="237" spans="1:14" ht="63.75" customHeight="1">
      <c r="A237" s="204"/>
      <c r="B237" s="205" t="s">
        <v>333</v>
      </c>
      <c r="C237" s="146" t="s">
        <v>18</v>
      </c>
      <c r="D237" s="146" t="s">
        <v>19</v>
      </c>
      <c r="E237" s="139" t="s">
        <v>522</v>
      </c>
      <c r="F237" s="146" t="s">
        <v>80</v>
      </c>
      <c r="G237" s="311">
        <f t="shared" si="39"/>
        <v>-200</v>
      </c>
      <c r="H237" s="312">
        <f>'приложение 8.4.'!I328</f>
        <v>0</v>
      </c>
      <c r="I237" s="312">
        <f>'приложение 8.4.'!J328</f>
        <v>-200</v>
      </c>
      <c r="J237" s="312">
        <f>'приложение 8.4.'!K328</f>
        <v>0</v>
      </c>
      <c r="K237" s="312">
        <f>'приложение 8.4.'!L328</f>
        <v>0</v>
      </c>
    </row>
    <row r="238" spans="1:14" s="215" customFormat="1" ht="63.75">
      <c r="A238" s="219"/>
      <c r="B238" s="10" t="s">
        <v>692</v>
      </c>
      <c r="C238" s="12" t="s">
        <v>18</v>
      </c>
      <c r="D238" s="12" t="s">
        <v>19</v>
      </c>
      <c r="E238" s="12" t="s">
        <v>693</v>
      </c>
      <c r="F238" s="12"/>
      <c r="G238" s="160">
        <f>H238+I238+J238+K238</f>
        <v>200</v>
      </c>
      <c r="H238" s="314">
        <f t="shared" ref="H238:K239" si="40">H239</f>
        <v>0</v>
      </c>
      <c r="I238" s="314">
        <f t="shared" si="40"/>
        <v>200</v>
      </c>
      <c r="J238" s="314">
        <f t="shared" si="40"/>
        <v>0</v>
      </c>
      <c r="K238" s="314">
        <f t="shared" si="40"/>
        <v>0</v>
      </c>
      <c r="N238" s="265"/>
    </row>
    <row r="239" spans="1:14" s="215" customFormat="1">
      <c r="A239" s="219"/>
      <c r="B239" s="10" t="s">
        <v>71</v>
      </c>
      <c r="C239" s="12" t="s">
        <v>18</v>
      </c>
      <c r="D239" s="12" t="s">
        <v>19</v>
      </c>
      <c r="E239" s="12" t="s">
        <v>693</v>
      </c>
      <c r="F239" s="12" t="s">
        <v>72</v>
      </c>
      <c r="G239" s="160">
        <f>H239+I239+J239+K239</f>
        <v>200</v>
      </c>
      <c r="H239" s="314">
        <f t="shared" si="40"/>
        <v>0</v>
      </c>
      <c r="I239" s="314">
        <f t="shared" si="40"/>
        <v>200</v>
      </c>
      <c r="J239" s="314">
        <f t="shared" si="40"/>
        <v>0</v>
      </c>
      <c r="K239" s="314">
        <f t="shared" si="40"/>
        <v>0</v>
      </c>
      <c r="N239" s="265"/>
    </row>
    <row r="240" spans="1:14" s="215" customFormat="1" ht="76.5">
      <c r="A240" s="219"/>
      <c r="B240" s="10" t="s">
        <v>333</v>
      </c>
      <c r="C240" s="12" t="s">
        <v>18</v>
      </c>
      <c r="D240" s="12" t="s">
        <v>19</v>
      </c>
      <c r="E240" s="12" t="s">
        <v>693</v>
      </c>
      <c r="F240" s="12" t="s">
        <v>80</v>
      </c>
      <c r="G240" s="160">
        <f>H240+I240+J240+K240</f>
        <v>200</v>
      </c>
      <c r="H240" s="314">
        <f>'приложение 8.4.'!I331</f>
        <v>0</v>
      </c>
      <c r="I240" s="314">
        <f>'приложение 8.4.'!J331</f>
        <v>200</v>
      </c>
      <c r="J240" s="314">
        <f>'приложение 8.4.'!K331</f>
        <v>0</v>
      </c>
      <c r="K240" s="314">
        <f>'приложение 8.4.'!L331</f>
        <v>0</v>
      </c>
      <c r="N240" s="265"/>
    </row>
    <row r="241" spans="1:11" s="23" customFormat="1" ht="63.75" hidden="1" customHeight="1">
      <c r="A241" s="63"/>
      <c r="B241" s="10" t="s">
        <v>351</v>
      </c>
      <c r="C241" s="12" t="s">
        <v>18</v>
      </c>
      <c r="D241" s="12" t="s">
        <v>19</v>
      </c>
      <c r="E241" s="12" t="s">
        <v>352</v>
      </c>
      <c r="F241" s="12"/>
      <c r="G241" s="152">
        <f t="shared" si="39"/>
        <v>0</v>
      </c>
      <c r="H241" s="153">
        <f>H242</f>
        <v>0</v>
      </c>
      <c r="I241" s="153">
        <f t="shared" ref="I241:K244" si="41">I242</f>
        <v>0</v>
      </c>
      <c r="J241" s="153">
        <f t="shared" si="41"/>
        <v>0</v>
      </c>
      <c r="K241" s="153">
        <f t="shared" si="41"/>
        <v>0</v>
      </c>
    </row>
    <row r="242" spans="1:11" s="23" customFormat="1" ht="63.75" hidden="1" customHeight="1">
      <c r="A242" s="63"/>
      <c r="B242" s="10" t="s">
        <v>353</v>
      </c>
      <c r="C242" s="12" t="s">
        <v>18</v>
      </c>
      <c r="D242" s="12" t="s">
        <v>19</v>
      </c>
      <c r="E242" s="12" t="s">
        <v>354</v>
      </c>
      <c r="F242" s="12"/>
      <c r="G242" s="152">
        <f t="shared" si="39"/>
        <v>0</v>
      </c>
      <c r="H242" s="153">
        <f>H243+H246</f>
        <v>0</v>
      </c>
      <c r="I242" s="153">
        <f>I243+I246</f>
        <v>0</v>
      </c>
      <c r="J242" s="153">
        <f>J243+J246</f>
        <v>0</v>
      </c>
      <c r="K242" s="153">
        <f>K243+K246</f>
        <v>0</v>
      </c>
    </row>
    <row r="243" spans="1:11" s="23" customFormat="1" ht="25.5" hidden="1" customHeight="1">
      <c r="A243" s="63"/>
      <c r="B243" s="1" t="s">
        <v>538</v>
      </c>
      <c r="C243" s="12" t="s">
        <v>18</v>
      </c>
      <c r="D243" s="12" t="s">
        <v>19</v>
      </c>
      <c r="E243" s="12" t="s">
        <v>561</v>
      </c>
      <c r="F243" s="12"/>
      <c r="G243" s="152">
        <f t="shared" si="39"/>
        <v>0</v>
      </c>
      <c r="H243" s="153">
        <f>H244</f>
        <v>0</v>
      </c>
      <c r="I243" s="153">
        <f t="shared" si="41"/>
        <v>0</v>
      </c>
      <c r="J243" s="153">
        <f t="shared" si="41"/>
        <v>0</v>
      </c>
      <c r="K243" s="153">
        <f t="shared" si="41"/>
        <v>0</v>
      </c>
    </row>
    <row r="244" spans="1:11" s="23" customFormat="1" ht="38.25" hidden="1" customHeight="1">
      <c r="A244" s="61"/>
      <c r="B244" s="101" t="s">
        <v>86</v>
      </c>
      <c r="C244" s="12" t="s">
        <v>18</v>
      </c>
      <c r="D244" s="12" t="s">
        <v>19</v>
      </c>
      <c r="E244" s="12" t="s">
        <v>561</v>
      </c>
      <c r="F244" s="12" t="s">
        <v>57</v>
      </c>
      <c r="G244" s="152">
        <f t="shared" si="39"/>
        <v>0</v>
      </c>
      <c r="H244" s="153">
        <f>H245</f>
        <v>0</v>
      </c>
      <c r="I244" s="153">
        <f t="shared" si="41"/>
        <v>0</v>
      </c>
      <c r="J244" s="153">
        <f t="shared" si="41"/>
        <v>0</v>
      </c>
      <c r="K244" s="153">
        <f t="shared" si="41"/>
        <v>0</v>
      </c>
    </row>
    <row r="245" spans="1:11" s="23" customFormat="1" ht="42.75" hidden="1" customHeight="1">
      <c r="A245" s="61"/>
      <c r="B245" s="10" t="s">
        <v>111</v>
      </c>
      <c r="C245" s="12" t="s">
        <v>18</v>
      </c>
      <c r="D245" s="12" t="s">
        <v>19</v>
      </c>
      <c r="E245" s="12" t="s">
        <v>561</v>
      </c>
      <c r="F245" s="12" t="s">
        <v>59</v>
      </c>
      <c r="G245" s="152">
        <f t="shared" si="39"/>
        <v>0</v>
      </c>
      <c r="H245" s="153">
        <f>'приложение 8.4.'!I336</f>
        <v>0</v>
      </c>
      <c r="I245" s="153">
        <f>'приложение 8.4.'!J336</f>
        <v>0</v>
      </c>
      <c r="J245" s="153">
        <f>'приложение 8.4.'!K336</f>
        <v>0</v>
      </c>
      <c r="K245" s="153">
        <f>'приложение 8.4.'!L336</f>
        <v>0</v>
      </c>
    </row>
    <row r="246" spans="1:11" s="62" customFormat="1" ht="229.5" hidden="1" customHeight="1">
      <c r="A246" s="73"/>
      <c r="B246" s="10" t="s">
        <v>513</v>
      </c>
      <c r="C246" s="12" t="s">
        <v>18</v>
      </c>
      <c r="D246" s="12" t="s">
        <v>19</v>
      </c>
      <c r="E246" s="12" t="s">
        <v>523</v>
      </c>
      <c r="F246" s="12"/>
      <c r="G246" s="152">
        <f t="shared" si="39"/>
        <v>0</v>
      </c>
      <c r="H246" s="153">
        <f t="shared" ref="H246:K247" si="42">H247</f>
        <v>0</v>
      </c>
      <c r="I246" s="153">
        <f t="shared" si="42"/>
        <v>0</v>
      </c>
      <c r="J246" s="153">
        <f t="shared" si="42"/>
        <v>0</v>
      </c>
      <c r="K246" s="153">
        <f t="shared" si="42"/>
        <v>0</v>
      </c>
    </row>
    <row r="247" spans="1:11" s="23" customFormat="1" ht="38.25" hidden="1" customHeight="1">
      <c r="A247" s="61"/>
      <c r="B247" s="101" t="s">
        <v>86</v>
      </c>
      <c r="C247" s="12" t="s">
        <v>18</v>
      </c>
      <c r="D247" s="12" t="s">
        <v>19</v>
      </c>
      <c r="E247" s="12" t="s">
        <v>523</v>
      </c>
      <c r="F247" s="12" t="s">
        <v>57</v>
      </c>
      <c r="G247" s="152">
        <f t="shared" si="39"/>
        <v>0</v>
      </c>
      <c r="H247" s="153">
        <f t="shared" si="42"/>
        <v>0</v>
      </c>
      <c r="I247" s="153">
        <f t="shared" si="42"/>
        <v>0</v>
      </c>
      <c r="J247" s="153">
        <f t="shared" si="42"/>
        <v>0</v>
      </c>
      <c r="K247" s="153">
        <f t="shared" si="42"/>
        <v>0</v>
      </c>
    </row>
    <row r="248" spans="1:11" s="23" customFormat="1" ht="42.75" hidden="1" customHeight="1">
      <c r="A248" s="61"/>
      <c r="B248" s="10" t="s">
        <v>111</v>
      </c>
      <c r="C248" s="12" t="s">
        <v>18</v>
      </c>
      <c r="D248" s="12" t="s">
        <v>19</v>
      </c>
      <c r="E248" s="12" t="s">
        <v>523</v>
      </c>
      <c r="F248" s="12" t="s">
        <v>59</v>
      </c>
      <c r="G248" s="152">
        <f t="shared" si="39"/>
        <v>0</v>
      </c>
      <c r="H248" s="153">
        <f>'приложение 8.4.'!I340</f>
        <v>0</v>
      </c>
      <c r="I248" s="153">
        <f>'приложение 8.4.'!J340</f>
        <v>0</v>
      </c>
      <c r="J248" s="153">
        <f>'приложение 8.4.'!K340</f>
        <v>0</v>
      </c>
      <c r="K248" s="153">
        <f>'приложение 8.4.'!L340</f>
        <v>0</v>
      </c>
    </row>
    <row r="249" spans="1:11" ht="12.75" hidden="1" customHeight="1">
      <c r="A249" s="200"/>
      <c r="B249" s="211" t="s">
        <v>129</v>
      </c>
      <c r="C249" s="202" t="s">
        <v>18</v>
      </c>
      <c r="D249" s="202" t="s">
        <v>23</v>
      </c>
      <c r="E249" s="202"/>
      <c r="F249" s="202"/>
      <c r="G249" s="311">
        <f t="shared" si="39"/>
        <v>0</v>
      </c>
      <c r="H249" s="311">
        <f>H250</f>
        <v>0</v>
      </c>
      <c r="I249" s="311">
        <f t="shared" ref="I249:K252" si="43">I250</f>
        <v>0</v>
      </c>
      <c r="J249" s="311">
        <f t="shared" si="43"/>
        <v>0</v>
      </c>
      <c r="K249" s="311">
        <f t="shared" si="43"/>
        <v>0</v>
      </c>
    </row>
    <row r="250" spans="1:11" ht="38.25" hidden="1" customHeight="1">
      <c r="A250" s="204"/>
      <c r="B250" s="205" t="s">
        <v>334</v>
      </c>
      <c r="C250" s="146" t="s">
        <v>18</v>
      </c>
      <c r="D250" s="146" t="s">
        <v>23</v>
      </c>
      <c r="E250" s="146" t="s">
        <v>335</v>
      </c>
      <c r="F250" s="146"/>
      <c r="G250" s="311">
        <f>SUM(H250:K250)</f>
        <v>0</v>
      </c>
      <c r="H250" s="312">
        <f>H251</f>
        <v>0</v>
      </c>
      <c r="I250" s="312">
        <f t="shared" si="43"/>
        <v>0</v>
      </c>
      <c r="J250" s="312">
        <f t="shared" si="43"/>
        <v>0</v>
      </c>
      <c r="K250" s="312">
        <f t="shared" si="43"/>
        <v>0</v>
      </c>
    </row>
    <row r="251" spans="1:11" ht="12.75" hidden="1" customHeight="1">
      <c r="A251" s="204"/>
      <c r="B251" s="205" t="s">
        <v>336</v>
      </c>
      <c r="C251" s="146" t="s">
        <v>18</v>
      </c>
      <c r="D251" s="146" t="s">
        <v>23</v>
      </c>
      <c r="E251" s="146" t="s">
        <v>337</v>
      </c>
      <c r="F251" s="146"/>
      <c r="G251" s="311">
        <f>SUM(H251:K251)</f>
        <v>0</v>
      </c>
      <c r="H251" s="312">
        <f>H252</f>
        <v>0</v>
      </c>
      <c r="I251" s="312">
        <f t="shared" si="43"/>
        <v>0</v>
      </c>
      <c r="J251" s="312">
        <f t="shared" si="43"/>
        <v>0</v>
      </c>
      <c r="K251" s="312">
        <f t="shared" si="43"/>
        <v>0</v>
      </c>
    </row>
    <row r="252" spans="1:11" ht="25.5" hidden="1" customHeight="1">
      <c r="A252" s="204"/>
      <c r="B252" s="101" t="s">
        <v>216</v>
      </c>
      <c r="C252" s="146" t="s">
        <v>18</v>
      </c>
      <c r="D252" s="146" t="s">
        <v>23</v>
      </c>
      <c r="E252" s="146" t="s">
        <v>559</v>
      </c>
      <c r="F252" s="146"/>
      <c r="G252" s="311">
        <f>SUM(H252:K252)</f>
        <v>0</v>
      </c>
      <c r="H252" s="312">
        <f>H253</f>
        <v>0</v>
      </c>
      <c r="I252" s="312">
        <f t="shared" si="43"/>
        <v>0</v>
      </c>
      <c r="J252" s="312">
        <f t="shared" si="43"/>
        <v>0</v>
      </c>
      <c r="K252" s="312">
        <f t="shared" si="43"/>
        <v>0</v>
      </c>
    </row>
    <row r="253" spans="1:11" ht="12.75" hidden="1" customHeight="1">
      <c r="A253" s="204"/>
      <c r="B253" s="205" t="s">
        <v>71</v>
      </c>
      <c r="C253" s="146" t="s">
        <v>18</v>
      </c>
      <c r="D253" s="146" t="s">
        <v>23</v>
      </c>
      <c r="E253" s="146" t="s">
        <v>559</v>
      </c>
      <c r="F253" s="146" t="s">
        <v>72</v>
      </c>
      <c r="G253" s="311">
        <f>H253+I253+J253+K253</f>
        <v>0</v>
      </c>
      <c r="H253" s="312">
        <f>H254</f>
        <v>0</v>
      </c>
      <c r="I253" s="312">
        <f>I254</f>
        <v>0</v>
      </c>
      <c r="J253" s="312">
        <f>J254</f>
        <v>0</v>
      </c>
      <c r="K253" s="312">
        <f>K254</f>
        <v>0</v>
      </c>
    </row>
    <row r="254" spans="1:11" ht="63.75" hidden="1" customHeight="1">
      <c r="A254" s="204"/>
      <c r="B254" s="205" t="s">
        <v>79</v>
      </c>
      <c r="C254" s="146" t="s">
        <v>18</v>
      </c>
      <c r="D254" s="146" t="s">
        <v>23</v>
      </c>
      <c r="E254" s="146" t="s">
        <v>559</v>
      </c>
      <c r="F254" s="146" t="s">
        <v>80</v>
      </c>
      <c r="G254" s="311">
        <f>H254+I254+J254+K254</f>
        <v>0</v>
      </c>
      <c r="H254" s="312">
        <f>'приложение 8.4.'!I347</f>
        <v>0</v>
      </c>
      <c r="I254" s="312">
        <f>'приложение 8.4.'!J347</f>
        <v>0</v>
      </c>
      <c r="J254" s="312">
        <f>'приложение 8.4.'!K347</f>
        <v>0</v>
      </c>
      <c r="K254" s="312">
        <f>'приложение 8.4.'!L347</f>
        <v>0</v>
      </c>
    </row>
    <row r="255" spans="1:11" ht="12.75" customHeight="1">
      <c r="A255" s="200"/>
      <c r="B255" s="201" t="s">
        <v>43</v>
      </c>
      <c r="C255" s="202" t="s">
        <v>18</v>
      </c>
      <c r="D255" s="202" t="s">
        <v>21</v>
      </c>
      <c r="E255" s="202"/>
      <c r="F255" s="202"/>
      <c r="G255" s="311">
        <f>SUM(H255:K255)</f>
        <v>2314.6999999999998</v>
      </c>
      <c r="H255" s="311">
        <f>H257+H297</f>
        <v>2314.6999999999998</v>
      </c>
      <c r="I255" s="311">
        <f>I257+I297</f>
        <v>0</v>
      </c>
      <c r="J255" s="311">
        <f>J257+J297</f>
        <v>0</v>
      </c>
      <c r="K255" s="311">
        <f>K257+K297</f>
        <v>0</v>
      </c>
    </row>
    <row r="256" spans="1:11" ht="25.5" hidden="1" customHeight="1">
      <c r="A256" s="183"/>
      <c r="B256" s="101" t="s">
        <v>92</v>
      </c>
      <c r="C256" s="102" t="s">
        <v>18</v>
      </c>
      <c r="D256" s="102" t="s">
        <v>21</v>
      </c>
      <c r="E256" s="102"/>
      <c r="F256" s="102"/>
      <c r="G256" s="308">
        <f>H256+I256+J256+K256</f>
        <v>0</v>
      </c>
      <c r="H256" s="309">
        <f>H268+H302</f>
        <v>0</v>
      </c>
      <c r="I256" s="309">
        <f>I268+I302</f>
        <v>0</v>
      </c>
      <c r="J256" s="309">
        <f>J268+J302</f>
        <v>0</v>
      </c>
      <c r="K256" s="309">
        <f>K268+K302</f>
        <v>0</v>
      </c>
    </row>
    <row r="257" spans="1:11" ht="38.25" customHeight="1">
      <c r="A257" s="207"/>
      <c r="B257" s="205" t="s">
        <v>334</v>
      </c>
      <c r="C257" s="146" t="s">
        <v>18</v>
      </c>
      <c r="D257" s="146" t="s">
        <v>21</v>
      </c>
      <c r="E257" s="146" t="s">
        <v>335</v>
      </c>
      <c r="F257" s="146"/>
      <c r="G257" s="311">
        <f>H257+I257+J257+K257</f>
        <v>353.2</v>
      </c>
      <c r="H257" s="312">
        <f>H258</f>
        <v>353.2</v>
      </c>
      <c r="I257" s="312">
        <f>I258</f>
        <v>0</v>
      </c>
      <c r="J257" s="312">
        <f>J258</f>
        <v>0</v>
      </c>
      <c r="K257" s="312">
        <f>K258</f>
        <v>0</v>
      </c>
    </row>
    <row r="258" spans="1:11" ht="25.5" customHeight="1">
      <c r="A258" s="212"/>
      <c r="B258" s="205" t="s">
        <v>338</v>
      </c>
      <c r="C258" s="146" t="s">
        <v>18</v>
      </c>
      <c r="D258" s="146" t="s">
        <v>21</v>
      </c>
      <c r="E258" s="146" t="s">
        <v>339</v>
      </c>
      <c r="F258" s="146"/>
      <c r="G258" s="311">
        <f t="shared" ref="G258:G265" si="44">SUM(H258:K258)</f>
        <v>353.2</v>
      </c>
      <c r="H258" s="312">
        <f>H259+H278</f>
        <v>353.2</v>
      </c>
      <c r="I258" s="312">
        <f>I259+I278</f>
        <v>0</v>
      </c>
      <c r="J258" s="312">
        <f>J259+J278</f>
        <v>0</v>
      </c>
      <c r="K258" s="312">
        <f>K259+K278</f>
        <v>0</v>
      </c>
    </row>
    <row r="259" spans="1:11" ht="38.25" customHeight="1">
      <c r="A259" s="212"/>
      <c r="B259" s="205" t="s">
        <v>340</v>
      </c>
      <c r="C259" s="146" t="s">
        <v>18</v>
      </c>
      <c r="D259" s="146" t="s">
        <v>21</v>
      </c>
      <c r="E259" s="146" t="s">
        <v>341</v>
      </c>
      <c r="F259" s="146"/>
      <c r="G259" s="311">
        <f t="shared" si="44"/>
        <v>-71.2</v>
      </c>
      <c r="H259" s="312">
        <f>H260+H265+H269+H272+H275</f>
        <v>-71.2</v>
      </c>
      <c r="I259" s="312">
        <f>I260+I265+I269+I272+I275</f>
        <v>0</v>
      </c>
      <c r="J259" s="312">
        <f>J260+J265+J269+J272+J275</f>
        <v>0</v>
      </c>
      <c r="K259" s="312">
        <f>K260+K265+K269+K272+K275</f>
        <v>0</v>
      </c>
    </row>
    <row r="260" spans="1:11" s="214" customFormat="1" ht="25.5" customHeight="1">
      <c r="A260" s="213"/>
      <c r="B260" s="109" t="s">
        <v>538</v>
      </c>
      <c r="C260" s="139" t="s">
        <v>18</v>
      </c>
      <c r="D260" s="139" t="s">
        <v>21</v>
      </c>
      <c r="E260" s="139" t="s">
        <v>594</v>
      </c>
      <c r="F260" s="139"/>
      <c r="G260" s="313">
        <f>SUM(H260:K260)</f>
        <v>-71.2</v>
      </c>
      <c r="H260" s="314">
        <f>H261+H263</f>
        <v>-71.2</v>
      </c>
      <c r="I260" s="314">
        <f>I263</f>
        <v>0</v>
      </c>
      <c r="J260" s="314">
        <f>J263</f>
        <v>0</v>
      </c>
      <c r="K260" s="314">
        <f>K263</f>
        <v>0</v>
      </c>
    </row>
    <row r="261" spans="1:11" ht="38.25" customHeight="1">
      <c r="A261" s="207"/>
      <c r="B261" s="101" t="s">
        <v>86</v>
      </c>
      <c r="C261" s="146" t="s">
        <v>18</v>
      </c>
      <c r="D261" s="146" t="s">
        <v>21</v>
      </c>
      <c r="E261" s="139" t="s">
        <v>594</v>
      </c>
      <c r="F261" s="146" t="s">
        <v>57</v>
      </c>
      <c r="G261" s="311">
        <f t="shared" ref="G261:G262" si="45">SUM(H261:K261)</f>
        <v>27.8</v>
      </c>
      <c r="H261" s="312">
        <f>H262</f>
        <v>27.8</v>
      </c>
      <c r="I261" s="312">
        <f>I262</f>
        <v>0</v>
      </c>
      <c r="J261" s="312">
        <f>J262</f>
        <v>0</v>
      </c>
      <c r="K261" s="312">
        <f>K262</f>
        <v>0</v>
      </c>
    </row>
    <row r="262" spans="1:11" ht="38.25" customHeight="1">
      <c r="A262" s="207"/>
      <c r="B262" s="101" t="s">
        <v>111</v>
      </c>
      <c r="C262" s="146" t="s">
        <v>18</v>
      </c>
      <c r="D262" s="146" t="s">
        <v>21</v>
      </c>
      <c r="E262" s="139" t="s">
        <v>594</v>
      </c>
      <c r="F262" s="146" t="s">
        <v>59</v>
      </c>
      <c r="G262" s="311">
        <f t="shared" si="45"/>
        <v>27.8</v>
      </c>
      <c r="H262" s="312">
        <f>'приложение 8.4.'!I355</f>
        <v>27.8</v>
      </c>
      <c r="I262" s="312">
        <f>'приложение 8.4.'!J361</f>
        <v>0</v>
      </c>
      <c r="J262" s="312">
        <f>'приложение 8.4.'!K361</f>
        <v>0</v>
      </c>
      <c r="K262" s="312">
        <f>'приложение 8.4.'!L361</f>
        <v>0</v>
      </c>
    </row>
    <row r="263" spans="1:11" s="215" customFormat="1" ht="38.25" customHeight="1">
      <c r="A263" s="213"/>
      <c r="B263" s="210" t="s">
        <v>343</v>
      </c>
      <c r="C263" s="139" t="s">
        <v>18</v>
      </c>
      <c r="D263" s="139" t="s">
        <v>21</v>
      </c>
      <c r="E263" s="139" t="s">
        <v>594</v>
      </c>
      <c r="F263" s="139" t="s">
        <v>77</v>
      </c>
      <c r="G263" s="313">
        <f>H263+I263+J263+K263</f>
        <v>-99</v>
      </c>
      <c r="H263" s="314">
        <f t="shared" ref="H263:K263" si="46">H264</f>
        <v>-99</v>
      </c>
      <c r="I263" s="314">
        <f t="shared" si="46"/>
        <v>0</v>
      </c>
      <c r="J263" s="314">
        <f t="shared" si="46"/>
        <v>0</v>
      </c>
      <c r="K263" s="314">
        <f t="shared" si="46"/>
        <v>0</v>
      </c>
    </row>
    <row r="264" spans="1:11" s="215" customFormat="1" ht="12.75" customHeight="1">
      <c r="A264" s="213"/>
      <c r="B264" s="210" t="s">
        <v>35</v>
      </c>
      <c r="C264" s="139" t="s">
        <v>18</v>
      </c>
      <c r="D264" s="139" t="s">
        <v>21</v>
      </c>
      <c r="E264" s="139" t="s">
        <v>594</v>
      </c>
      <c r="F264" s="139" t="s">
        <v>78</v>
      </c>
      <c r="G264" s="313">
        <f>H264+I264+J264+K264</f>
        <v>-99</v>
      </c>
      <c r="H264" s="314">
        <f>'приложение 8.4.'!I358</f>
        <v>-99</v>
      </c>
      <c r="I264" s="314">
        <f>'приложение 8.4.'!J358</f>
        <v>0</v>
      </c>
      <c r="J264" s="314">
        <f>'приложение 8.4.'!K358</f>
        <v>0</v>
      </c>
      <c r="K264" s="314">
        <f>'приложение 8.4.'!L358</f>
        <v>0</v>
      </c>
    </row>
    <row r="265" spans="1:11" ht="114.75" hidden="1" customHeight="1">
      <c r="A265" s="212"/>
      <c r="B265" s="205" t="s">
        <v>474</v>
      </c>
      <c r="C265" s="146" t="s">
        <v>18</v>
      </c>
      <c r="D265" s="146" t="s">
        <v>21</v>
      </c>
      <c r="E265" s="146" t="s">
        <v>342</v>
      </c>
      <c r="F265" s="146"/>
      <c r="G265" s="311">
        <f t="shared" si="44"/>
        <v>0</v>
      </c>
      <c r="H265" s="312">
        <f>H266</f>
        <v>0</v>
      </c>
      <c r="I265" s="312">
        <f t="shared" ref="I265:K266" si="47">I266</f>
        <v>0</v>
      </c>
      <c r="J265" s="312">
        <f t="shared" si="47"/>
        <v>0</v>
      </c>
      <c r="K265" s="312">
        <f t="shared" si="47"/>
        <v>0</v>
      </c>
    </row>
    <row r="266" spans="1:11" ht="38.25" hidden="1" customHeight="1">
      <c r="A266" s="207"/>
      <c r="B266" s="205" t="s">
        <v>343</v>
      </c>
      <c r="C266" s="146" t="s">
        <v>18</v>
      </c>
      <c r="D266" s="146" t="s">
        <v>21</v>
      </c>
      <c r="E266" s="146" t="s">
        <v>342</v>
      </c>
      <c r="F266" s="146" t="s">
        <v>77</v>
      </c>
      <c r="G266" s="311">
        <f t="shared" ref="G266:G271" si="48">SUM(H266:K266)</f>
        <v>0</v>
      </c>
      <c r="H266" s="312">
        <f>H267</f>
        <v>0</v>
      </c>
      <c r="I266" s="312">
        <f t="shared" si="47"/>
        <v>0</v>
      </c>
      <c r="J266" s="312">
        <f t="shared" si="47"/>
        <v>0</v>
      </c>
      <c r="K266" s="312">
        <f t="shared" si="47"/>
        <v>0</v>
      </c>
    </row>
    <row r="267" spans="1:11" ht="12.75" hidden="1" customHeight="1">
      <c r="A267" s="207"/>
      <c r="B267" s="205" t="s">
        <v>35</v>
      </c>
      <c r="C267" s="146" t="s">
        <v>18</v>
      </c>
      <c r="D267" s="146" t="s">
        <v>21</v>
      </c>
      <c r="E267" s="146" t="s">
        <v>342</v>
      </c>
      <c r="F267" s="146" t="s">
        <v>78</v>
      </c>
      <c r="G267" s="311">
        <f t="shared" si="48"/>
        <v>0</v>
      </c>
      <c r="H267" s="312">
        <f>'приложение 8.4.'!I362</f>
        <v>0</v>
      </c>
      <c r="I267" s="312">
        <f>'приложение 8.4.'!J362</f>
        <v>0</v>
      </c>
      <c r="J267" s="312">
        <f>'приложение 8.4.'!K362</f>
        <v>0</v>
      </c>
      <c r="K267" s="312">
        <f>'приложение 8.4.'!L362</f>
        <v>0</v>
      </c>
    </row>
    <row r="268" spans="1:11" ht="12.75" hidden="1" customHeight="1">
      <c r="A268" s="212"/>
      <c r="B268" s="205" t="s">
        <v>452</v>
      </c>
      <c r="C268" s="146" t="s">
        <v>18</v>
      </c>
      <c r="D268" s="146" t="s">
        <v>21</v>
      </c>
      <c r="E268" s="146" t="s">
        <v>342</v>
      </c>
      <c r="F268" s="146" t="s">
        <v>78</v>
      </c>
      <c r="G268" s="311">
        <f t="shared" si="48"/>
        <v>0</v>
      </c>
      <c r="H268" s="312">
        <v>0</v>
      </c>
      <c r="I268" s="312">
        <v>0</v>
      </c>
      <c r="J268" s="312">
        <v>0</v>
      </c>
      <c r="K268" s="312">
        <v>0</v>
      </c>
    </row>
    <row r="269" spans="1:11" s="217" customFormat="1" ht="153" hidden="1" customHeight="1">
      <c r="A269" s="216"/>
      <c r="B269" s="232" t="s">
        <v>614</v>
      </c>
      <c r="C269" s="139" t="s">
        <v>18</v>
      </c>
      <c r="D269" s="139" t="s">
        <v>21</v>
      </c>
      <c r="E269" s="139" t="s">
        <v>615</v>
      </c>
      <c r="F269" s="139"/>
      <c r="G269" s="313">
        <f t="shared" si="48"/>
        <v>0</v>
      </c>
      <c r="H269" s="314">
        <f t="shared" ref="H269:K270" si="49">H270</f>
        <v>0</v>
      </c>
      <c r="I269" s="314">
        <f t="shared" si="49"/>
        <v>0</v>
      </c>
      <c r="J269" s="314">
        <f t="shared" si="49"/>
        <v>0</v>
      </c>
      <c r="K269" s="314">
        <f t="shared" si="49"/>
        <v>0</v>
      </c>
    </row>
    <row r="270" spans="1:11" s="217" customFormat="1" ht="38.25" hidden="1" customHeight="1">
      <c r="A270" s="216"/>
      <c r="B270" s="210" t="s">
        <v>343</v>
      </c>
      <c r="C270" s="139" t="s">
        <v>18</v>
      </c>
      <c r="D270" s="139" t="s">
        <v>21</v>
      </c>
      <c r="E270" s="139" t="s">
        <v>615</v>
      </c>
      <c r="F270" s="139" t="s">
        <v>77</v>
      </c>
      <c r="G270" s="313">
        <f t="shared" si="48"/>
        <v>0</v>
      </c>
      <c r="H270" s="314">
        <f t="shared" si="49"/>
        <v>0</v>
      </c>
      <c r="I270" s="314">
        <f t="shared" si="49"/>
        <v>0</v>
      </c>
      <c r="J270" s="314">
        <f t="shared" si="49"/>
        <v>0</v>
      </c>
      <c r="K270" s="314">
        <f t="shared" si="49"/>
        <v>0</v>
      </c>
    </row>
    <row r="271" spans="1:11" s="217" customFormat="1" ht="12.75" hidden="1" customHeight="1">
      <c r="A271" s="216"/>
      <c r="B271" s="210" t="s">
        <v>35</v>
      </c>
      <c r="C271" s="139" t="s">
        <v>18</v>
      </c>
      <c r="D271" s="139" t="s">
        <v>21</v>
      </c>
      <c r="E271" s="139" t="s">
        <v>615</v>
      </c>
      <c r="F271" s="139" t="s">
        <v>78</v>
      </c>
      <c r="G271" s="313">
        <f t="shared" si="48"/>
        <v>0</v>
      </c>
      <c r="H271" s="314">
        <f>'приложение 8.4.'!I367</f>
        <v>0</v>
      </c>
      <c r="I271" s="314">
        <f>'приложение 8.4.'!J367</f>
        <v>0</v>
      </c>
      <c r="J271" s="314">
        <f>'приложение 8.4.'!K367</f>
        <v>0</v>
      </c>
      <c r="K271" s="314">
        <f>'приложение 8.4.'!L367</f>
        <v>0</v>
      </c>
    </row>
    <row r="272" spans="1:11" ht="225.75" hidden="1" customHeight="1">
      <c r="A272" s="212"/>
      <c r="B272" s="205" t="s">
        <v>475</v>
      </c>
      <c r="C272" s="146" t="s">
        <v>18</v>
      </c>
      <c r="D272" s="146" t="s">
        <v>21</v>
      </c>
      <c r="E272" s="146" t="s">
        <v>344</v>
      </c>
      <c r="F272" s="146"/>
      <c r="G272" s="311">
        <f t="shared" ref="G272:G278" si="50">SUM(H272:K272)</f>
        <v>0</v>
      </c>
      <c r="H272" s="312">
        <f>H273</f>
        <v>0</v>
      </c>
      <c r="I272" s="312">
        <f t="shared" ref="I272:K273" si="51">I273</f>
        <v>0</v>
      </c>
      <c r="J272" s="312">
        <f t="shared" si="51"/>
        <v>0</v>
      </c>
      <c r="K272" s="312">
        <f t="shared" si="51"/>
        <v>0</v>
      </c>
    </row>
    <row r="273" spans="1:11" ht="38.25" hidden="1" customHeight="1">
      <c r="A273" s="207"/>
      <c r="B273" s="205" t="s">
        <v>343</v>
      </c>
      <c r="C273" s="146" t="s">
        <v>18</v>
      </c>
      <c r="D273" s="146" t="s">
        <v>21</v>
      </c>
      <c r="E273" s="146" t="s">
        <v>344</v>
      </c>
      <c r="F273" s="146" t="s">
        <v>77</v>
      </c>
      <c r="G273" s="311">
        <f t="shared" si="50"/>
        <v>0</v>
      </c>
      <c r="H273" s="312">
        <f>H274</f>
        <v>0</v>
      </c>
      <c r="I273" s="312">
        <f t="shared" si="51"/>
        <v>0</v>
      </c>
      <c r="J273" s="312">
        <f t="shared" si="51"/>
        <v>0</v>
      </c>
      <c r="K273" s="312">
        <f t="shared" si="51"/>
        <v>0</v>
      </c>
    </row>
    <row r="274" spans="1:11" ht="12.75" hidden="1" customHeight="1">
      <c r="A274" s="207"/>
      <c r="B274" s="205" t="s">
        <v>35</v>
      </c>
      <c r="C274" s="146" t="s">
        <v>18</v>
      </c>
      <c r="D274" s="146" t="s">
        <v>21</v>
      </c>
      <c r="E274" s="146" t="s">
        <v>344</v>
      </c>
      <c r="F274" s="146" t="s">
        <v>78</v>
      </c>
      <c r="G274" s="311">
        <f t="shared" si="50"/>
        <v>0</v>
      </c>
      <c r="H274" s="312">
        <f>'приложение 8.4.'!I371</f>
        <v>0</v>
      </c>
      <c r="I274" s="312">
        <f>'приложение 8.4.'!J371</f>
        <v>0</v>
      </c>
      <c r="J274" s="312">
        <f>'приложение 8.4.'!K371</f>
        <v>0</v>
      </c>
      <c r="K274" s="312">
        <f>'приложение 8.4.'!L371</f>
        <v>0</v>
      </c>
    </row>
    <row r="275" spans="1:11" ht="249.75" hidden="1" customHeight="1">
      <c r="A275" s="212"/>
      <c r="B275" s="205" t="s">
        <v>476</v>
      </c>
      <c r="C275" s="146" t="s">
        <v>18</v>
      </c>
      <c r="D275" s="146" t="s">
        <v>21</v>
      </c>
      <c r="E275" s="146" t="s">
        <v>345</v>
      </c>
      <c r="F275" s="146"/>
      <c r="G275" s="311">
        <f t="shared" si="50"/>
        <v>0</v>
      </c>
      <c r="H275" s="312">
        <f>H276</f>
        <v>0</v>
      </c>
      <c r="I275" s="312">
        <f t="shared" ref="I275:K276" si="52">I276</f>
        <v>0</v>
      </c>
      <c r="J275" s="312">
        <f t="shared" si="52"/>
        <v>0</v>
      </c>
      <c r="K275" s="312">
        <f t="shared" si="52"/>
        <v>0</v>
      </c>
    </row>
    <row r="276" spans="1:11" ht="38.25" hidden="1" customHeight="1">
      <c r="A276" s="207"/>
      <c r="B276" s="205" t="s">
        <v>343</v>
      </c>
      <c r="C276" s="146" t="s">
        <v>18</v>
      </c>
      <c r="D276" s="146" t="s">
        <v>21</v>
      </c>
      <c r="E276" s="146" t="s">
        <v>345</v>
      </c>
      <c r="F276" s="146" t="s">
        <v>77</v>
      </c>
      <c r="G276" s="311">
        <f t="shared" si="50"/>
        <v>0</v>
      </c>
      <c r="H276" s="312">
        <f>H277</f>
        <v>0</v>
      </c>
      <c r="I276" s="312">
        <f t="shared" si="52"/>
        <v>0</v>
      </c>
      <c r="J276" s="312">
        <f t="shared" si="52"/>
        <v>0</v>
      </c>
      <c r="K276" s="312">
        <f t="shared" si="52"/>
        <v>0</v>
      </c>
    </row>
    <row r="277" spans="1:11" ht="12.75" hidden="1" customHeight="1">
      <c r="A277" s="207"/>
      <c r="B277" s="205" t="s">
        <v>35</v>
      </c>
      <c r="C277" s="146" t="s">
        <v>18</v>
      </c>
      <c r="D277" s="146" t="s">
        <v>21</v>
      </c>
      <c r="E277" s="146" t="s">
        <v>345</v>
      </c>
      <c r="F277" s="146" t="s">
        <v>78</v>
      </c>
      <c r="G277" s="311">
        <f t="shared" si="50"/>
        <v>0</v>
      </c>
      <c r="H277" s="312">
        <f>'приложение 8.4.'!I375</f>
        <v>0</v>
      </c>
      <c r="I277" s="312">
        <f>'приложение 8.4.'!J375</f>
        <v>0</v>
      </c>
      <c r="J277" s="312">
        <f>'приложение 8.4.'!K375</f>
        <v>0</v>
      </c>
      <c r="K277" s="312">
        <f>'приложение 8.4.'!L375</f>
        <v>0</v>
      </c>
    </row>
    <row r="278" spans="1:11" ht="38.25" customHeight="1">
      <c r="A278" s="212"/>
      <c r="B278" s="205" t="s">
        <v>346</v>
      </c>
      <c r="C278" s="146" t="s">
        <v>18</v>
      </c>
      <c r="D278" s="146" t="s">
        <v>21</v>
      </c>
      <c r="E278" s="146" t="s">
        <v>347</v>
      </c>
      <c r="F278" s="146"/>
      <c r="G278" s="311">
        <f t="shared" si="50"/>
        <v>424.4</v>
      </c>
      <c r="H278" s="312">
        <f>H279+H284+H288+H291+H294</f>
        <v>424.4</v>
      </c>
      <c r="I278" s="312">
        <f>I279+I284+I291+I294</f>
        <v>0</v>
      </c>
      <c r="J278" s="312">
        <f>J279+J284+J291+J294</f>
        <v>0</v>
      </c>
      <c r="K278" s="312">
        <f>K279+K284+K291+K294</f>
        <v>0</v>
      </c>
    </row>
    <row r="279" spans="1:11" ht="25.5" customHeight="1">
      <c r="A279" s="212"/>
      <c r="B279" s="101" t="s">
        <v>216</v>
      </c>
      <c r="C279" s="146" t="s">
        <v>18</v>
      </c>
      <c r="D279" s="146" t="s">
        <v>21</v>
      </c>
      <c r="E279" s="146" t="s">
        <v>560</v>
      </c>
      <c r="F279" s="146"/>
      <c r="G279" s="311">
        <f t="shared" ref="G279:G284" si="53">SUM(H279:K279)</f>
        <v>424.4</v>
      </c>
      <c r="H279" s="312">
        <f>H280+H282</f>
        <v>424.4</v>
      </c>
      <c r="I279" s="312">
        <f>I280+I282</f>
        <v>0</v>
      </c>
      <c r="J279" s="312">
        <f>J280+J282</f>
        <v>0</v>
      </c>
      <c r="K279" s="312">
        <f>K280+K282</f>
        <v>0</v>
      </c>
    </row>
    <row r="280" spans="1:11" ht="38.25" customHeight="1">
      <c r="A280" s="207"/>
      <c r="B280" s="101" t="s">
        <v>86</v>
      </c>
      <c r="C280" s="146" t="s">
        <v>18</v>
      </c>
      <c r="D280" s="146" t="s">
        <v>21</v>
      </c>
      <c r="E280" s="146" t="s">
        <v>560</v>
      </c>
      <c r="F280" s="146" t="s">
        <v>57</v>
      </c>
      <c r="G280" s="311">
        <f t="shared" si="53"/>
        <v>424.4</v>
      </c>
      <c r="H280" s="312">
        <f>H281</f>
        <v>424.4</v>
      </c>
      <c r="I280" s="312">
        <f>I281</f>
        <v>0</v>
      </c>
      <c r="J280" s="312">
        <f>J281</f>
        <v>0</v>
      </c>
      <c r="K280" s="312">
        <f>K281</f>
        <v>0</v>
      </c>
    </row>
    <row r="281" spans="1:11" ht="38.25" customHeight="1">
      <c r="A281" s="207"/>
      <c r="B281" s="101" t="s">
        <v>111</v>
      </c>
      <c r="C281" s="146" t="s">
        <v>18</v>
      </c>
      <c r="D281" s="146" t="s">
        <v>21</v>
      </c>
      <c r="E281" s="146" t="s">
        <v>560</v>
      </c>
      <c r="F281" s="146" t="s">
        <v>59</v>
      </c>
      <c r="G281" s="311">
        <f t="shared" si="53"/>
        <v>424.4</v>
      </c>
      <c r="H281" s="312">
        <f>'приложение 8.4.'!I380</f>
        <v>424.4</v>
      </c>
      <c r="I281" s="312">
        <f>'приложение 8.4.'!J380</f>
        <v>0</v>
      </c>
      <c r="J281" s="312">
        <f>'приложение 8.4.'!K380</f>
        <v>0</v>
      </c>
      <c r="K281" s="312">
        <f>'приложение 8.4.'!L380</f>
        <v>0</v>
      </c>
    </row>
    <row r="282" spans="1:11" s="217" customFormat="1" ht="38.25" hidden="1" customHeight="1">
      <c r="A282" s="216"/>
      <c r="B282" s="210" t="s">
        <v>343</v>
      </c>
      <c r="C282" s="139" t="s">
        <v>18</v>
      </c>
      <c r="D282" s="139" t="s">
        <v>21</v>
      </c>
      <c r="E282" s="139" t="s">
        <v>560</v>
      </c>
      <c r="F282" s="139" t="s">
        <v>77</v>
      </c>
      <c r="G282" s="313">
        <f t="shared" si="53"/>
        <v>0</v>
      </c>
      <c r="H282" s="314">
        <f>H283</f>
        <v>0</v>
      </c>
      <c r="I282" s="314">
        <f>I283</f>
        <v>0</v>
      </c>
      <c r="J282" s="314">
        <f>J283</f>
        <v>0</v>
      </c>
      <c r="K282" s="314">
        <f>K283</f>
        <v>0</v>
      </c>
    </row>
    <row r="283" spans="1:11" s="217" customFormat="1" ht="12.75" hidden="1" customHeight="1">
      <c r="A283" s="216"/>
      <c r="B283" s="210" t="s">
        <v>35</v>
      </c>
      <c r="C283" s="139" t="s">
        <v>18</v>
      </c>
      <c r="D283" s="139" t="s">
        <v>21</v>
      </c>
      <c r="E283" s="139" t="s">
        <v>560</v>
      </c>
      <c r="F283" s="139" t="s">
        <v>78</v>
      </c>
      <c r="G283" s="313">
        <f t="shared" si="53"/>
        <v>0</v>
      </c>
      <c r="H283" s="314">
        <f>'приложение 8.4.'!I383</f>
        <v>0</v>
      </c>
      <c r="I283" s="314">
        <f>'приложение 8.4.'!J383</f>
        <v>0</v>
      </c>
      <c r="J283" s="314">
        <f>'приложение 8.4.'!K383</f>
        <v>0</v>
      </c>
      <c r="K283" s="314">
        <f>'приложение 8.4.'!L383</f>
        <v>0</v>
      </c>
    </row>
    <row r="284" spans="1:11" ht="114.75" hidden="1" customHeight="1">
      <c r="A284" s="212"/>
      <c r="B284" s="205" t="s">
        <v>474</v>
      </c>
      <c r="C284" s="146" t="s">
        <v>18</v>
      </c>
      <c r="D284" s="146" t="s">
        <v>21</v>
      </c>
      <c r="E284" s="146" t="s">
        <v>348</v>
      </c>
      <c r="F284" s="146"/>
      <c r="G284" s="311">
        <f t="shared" si="53"/>
        <v>0</v>
      </c>
      <c r="H284" s="312">
        <f>H285</f>
        <v>0</v>
      </c>
      <c r="I284" s="312">
        <f t="shared" ref="I284:K285" si="54">I285</f>
        <v>0</v>
      </c>
      <c r="J284" s="312">
        <f t="shared" si="54"/>
        <v>0</v>
      </c>
      <c r="K284" s="312">
        <f t="shared" si="54"/>
        <v>0</v>
      </c>
    </row>
    <row r="285" spans="1:11" ht="38.25" hidden="1" customHeight="1">
      <c r="A285" s="207"/>
      <c r="B285" s="101" t="s">
        <v>86</v>
      </c>
      <c r="C285" s="146" t="s">
        <v>18</v>
      </c>
      <c r="D285" s="146" t="s">
        <v>21</v>
      </c>
      <c r="E285" s="146" t="s">
        <v>348</v>
      </c>
      <c r="F285" s="146" t="s">
        <v>57</v>
      </c>
      <c r="G285" s="311">
        <f t="shared" ref="G285:G290" si="55">SUM(H285:K285)</f>
        <v>0</v>
      </c>
      <c r="H285" s="312">
        <f>H286</f>
        <v>0</v>
      </c>
      <c r="I285" s="312">
        <f t="shared" si="54"/>
        <v>0</v>
      </c>
      <c r="J285" s="312">
        <f t="shared" si="54"/>
        <v>0</v>
      </c>
      <c r="K285" s="312">
        <f t="shared" si="54"/>
        <v>0</v>
      </c>
    </row>
    <row r="286" spans="1:11" ht="38.25" hidden="1" customHeight="1">
      <c r="A286" s="207"/>
      <c r="B286" s="101" t="s">
        <v>111</v>
      </c>
      <c r="C286" s="146" t="s">
        <v>18</v>
      </c>
      <c r="D286" s="146" t="s">
        <v>21</v>
      </c>
      <c r="E286" s="146" t="s">
        <v>348</v>
      </c>
      <c r="F286" s="146" t="s">
        <v>59</v>
      </c>
      <c r="G286" s="311">
        <f t="shared" si="55"/>
        <v>0</v>
      </c>
      <c r="H286" s="312">
        <v>0</v>
      </c>
      <c r="I286" s="312">
        <f>'приложение 8.4.'!J374</f>
        <v>0</v>
      </c>
      <c r="J286" s="312">
        <f>'приложение 8.4.'!K387</f>
        <v>0</v>
      </c>
      <c r="K286" s="312">
        <f>'приложение 8.4.'!L374</f>
        <v>0</v>
      </c>
    </row>
    <row r="287" spans="1:11" s="78" customFormat="1" ht="12.75" hidden="1" customHeight="1">
      <c r="A287" s="89"/>
      <c r="B287" s="84" t="s">
        <v>452</v>
      </c>
      <c r="C287" s="88" t="s">
        <v>18</v>
      </c>
      <c r="D287" s="88" t="s">
        <v>21</v>
      </c>
      <c r="E287" s="88" t="s">
        <v>348</v>
      </c>
      <c r="F287" s="88" t="s">
        <v>59</v>
      </c>
      <c r="G287" s="354">
        <f t="shared" si="55"/>
        <v>0</v>
      </c>
      <c r="H287" s="355">
        <v>0</v>
      </c>
      <c r="I287" s="355">
        <v>0</v>
      </c>
      <c r="J287" s="355">
        <v>0</v>
      </c>
      <c r="K287" s="355">
        <v>0</v>
      </c>
    </row>
    <row r="288" spans="1:11" s="217" customFormat="1" ht="153" hidden="1" customHeight="1">
      <c r="A288" s="216"/>
      <c r="B288" s="112" t="s">
        <v>614</v>
      </c>
      <c r="C288" s="139" t="s">
        <v>18</v>
      </c>
      <c r="D288" s="139" t="s">
        <v>21</v>
      </c>
      <c r="E288" s="139" t="s">
        <v>616</v>
      </c>
      <c r="F288" s="139"/>
      <c r="G288" s="313">
        <f t="shared" si="55"/>
        <v>0</v>
      </c>
      <c r="H288" s="314">
        <f>H289</f>
        <v>0</v>
      </c>
      <c r="I288" s="314">
        <f t="shared" ref="I288:K289" si="56">I289</f>
        <v>0</v>
      </c>
      <c r="J288" s="314">
        <f t="shared" si="56"/>
        <v>0</v>
      </c>
      <c r="K288" s="314">
        <f t="shared" si="56"/>
        <v>0</v>
      </c>
    </row>
    <row r="289" spans="1:11" s="217" customFormat="1" ht="38.25" hidden="1" customHeight="1">
      <c r="A289" s="216"/>
      <c r="B289" s="101" t="s">
        <v>86</v>
      </c>
      <c r="C289" s="139" t="s">
        <v>18</v>
      </c>
      <c r="D289" s="139" t="s">
        <v>21</v>
      </c>
      <c r="E289" s="139" t="s">
        <v>616</v>
      </c>
      <c r="F289" s="139" t="s">
        <v>57</v>
      </c>
      <c r="G289" s="313">
        <f t="shared" si="55"/>
        <v>0</v>
      </c>
      <c r="H289" s="314">
        <f>H290</f>
        <v>0</v>
      </c>
      <c r="I289" s="314">
        <f t="shared" si="56"/>
        <v>0</v>
      </c>
      <c r="J289" s="314">
        <f t="shared" si="56"/>
        <v>0</v>
      </c>
      <c r="K289" s="314">
        <f t="shared" si="56"/>
        <v>0</v>
      </c>
    </row>
    <row r="290" spans="1:11" s="217" customFormat="1" ht="38.25" hidden="1" customHeight="1">
      <c r="A290" s="216"/>
      <c r="B290" s="109" t="s">
        <v>111</v>
      </c>
      <c r="C290" s="139" t="s">
        <v>18</v>
      </c>
      <c r="D290" s="139" t="s">
        <v>21</v>
      </c>
      <c r="E290" s="139" t="s">
        <v>616</v>
      </c>
      <c r="F290" s="139" t="s">
        <v>59</v>
      </c>
      <c r="G290" s="313">
        <f t="shared" si="55"/>
        <v>0</v>
      </c>
      <c r="H290" s="314">
        <f>'приложение 8.4.'!I392</f>
        <v>0</v>
      </c>
      <c r="I290" s="314">
        <f>'приложение 8.4.'!J392</f>
        <v>0</v>
      </c>
      <c r="J290" s="314">
        <f>'приложение 8.4.'!K392</f>
        <v>0</v>
      </c>
      <c r="K290" s="314">
        <f>'приложение 8.4.'!L392</f>
        <v>0</v>
      </c>
    </row>
    <row r="291" spans="1:11" ht="225" hidden="1" customHeight="1">
      <c r="A291" s="212"/>
      <c r="B291" s="205" t="s">
        <v>475</v>
      </c>
      <c r="C291" s="146" t="s">
        <v>18</v>
      </c>
      <c r="D291" s="146" t="s">
        <v>21</v>
      </c>
      <c r="E291" s="146" t="s">
        <v>349</v>
      </c>
      <c r="F291" s="146"/>
      <c r="G291" s="311">
        <f t="shared" ref="G291:G296" si="57">SUM(H291:K291)</f>
        <v>0</v>
      </c>
      <c r="H291" s="312">
        <f>H292</f>
        <v>0</v>
      </c>
      <c r="I291" s="312">
        <f t="shared" ref="I291:K292" si="58">I292</f>
        <v>0</v>
      </c>
      <c r="J291" s="312">
        <f t="shared" si="58"/>
        <v>0</v>
      </c>
      <c r="K291" s="312">
        <f t="shared" si="58"/>
        <v>0</v>
      </c>
    </row>
    <row r="292" spans="1:11" ht="38.25" hidden="1" customHeight="1">
      <c r="A292" s="207"/>
      <c r="B292" s="101" t="s">
        <v>86</v>
      </c>
      <c r="C292" s="146" t="s">
        <v>18</v>
      </c>
      <c r="D292" s="146" t="s">
        <v>21</v>
      </c>
      <c r="E292" s="146" t="s">
        <v>349</v>
      </c>
      <c r="F292" s="146" t="s">
        <v>57</v>
      </c>
      <c r="G292" s="311">
        <f t="shared" si="57"/>
        <v>0</v>
      </c>
      <c r="H292" s="312">
        <f>H293</f>
        <v>0</v>
      </c>
      <c r="I292" s="312">
        <f t="shared" si="58"/>
        <v>0</v>
      </c>
      <c r="J292" s="312">
        <f t="shared" si="58"/>
        <v>0</v>
      </c>
      <c r="K292" s="312">
        <f t="shared" si="58"/>
        <v>0</v>
      </c>
    </row>
    <row r="293" spans="1:11" ht="38.25" hidden="1" customHeight="1">
      <c r="A293" s="207"/>
      <c r="B293" s="101" t="s">
        <v>111</v>
      </c>
      <c r="C293" s="146" t="s">
        <v>18</v>
      </c>
      <c r="D293" s="146" t="s">
        <v>21</v>
      </c>
      <c r="E293" s="146" t="s">
        <v>349</v>
      </c>
      <c r="F293" s="146" t="s">
        <v>59</v>
      </c>
      <c r="G293" s="311">
        <f t="shared" si="57"/>
        <v>0</v>
      </c>
      <c r="H293" s="312">
        <f>'приложение 8.4.'!I396</f>
        <v>0</v>
      </c>
      <c r="I293" s="312">
        <f>'приложение 8.4.'!J396</f>
        <v>0</v>
      </c>
      <c r="J293" s="312">
        <f>'приложение 8.4.'!K396</f>
        <v>0</v>
      </c>
      <c r="K293" s="312">
        <f>'приложение 8.4.'!L396</f>
        <v>0</v>
      </c>
    </row>
    <row r="294" spans="1:11" ht="249.75" hidden="1" customHeight="1">
      <c r="A294" s="212"/>
      <c r="B294" s="205" t="s">
        <v>476</v>
      </c>
      <c r="C294" s="146" t="s">
        <v>18</v>
      </c>
      <c r="D294" s="146" t="s">
        <v>21</v>
      </c>
      <c r="E294" s="146" t="s">
        <v>350</v>
      </c>
      <c r="F294" s="146"/>
      <c r="G294" s="311">
        <f t="shared" si="57"/>
        <v>0</v>
      </c>
      <c r="H294" s="312">
        <f>H295</f>
        <v>0</v>
      </c>
      <c r="I294" s="312">
        <f t="shared" ref="I294:K295" si="59">I295</f>
        <v>0</v>
      </c>
      <c r="J294" s="312">
        <f t="shared" si="59"/>
        <v>0</v>
      </c>
      <c r="K294" s="312">
        <f t="shared" si="59"/>
        <v>0</v>
      </c>
    </row>
    <row r="295" spans="1:11" ht="38.25" hidden="1" customHeight="1">
      <c r="A295" s="207"/>
      <c r="B295" s="101" t="s">
        <v>86</v>
      </c>
      <c r="C295" s="146" t="s">
        <v>18</v>
      </c>
      <c r="D295" s="146" t="s">
        <v>21</v>
      </c>
      <c r="E295" s="146" t="s">
        <v>350</v>
      </c>
      <c r="F295" s="146" t="s">
        <v>57</v>
      </c>
      <c r="G295" s="311">
        <f t="shared" si="57"/>
        <v>0</v>
      </c>
      <c r="H295" s="312">
        <f>H296</f>
        <v>0</v>
      </c>
      <c r="I295" s="312">
        <f t="shared" si="59"/>
        <v>0</v>
      </c>
      <c r="J295" s="312">
        <f t="shared" si="59"/>
        <v>0</v>
      </c>
      <c r="K295" s="312">
        <f t="shared" si="59"/>
        <v>0</v>
      </c>
    </row>
    <row r="296" spans="1:11" ht="38.25" hidden="1" customHeight="1">
      <c r="A296" s="207"/>
      <c r="B296" s="101" t="s">
        <v>111</v>
      </c>
      <c r="C296" s="146" t="s">
        <v>18</v>
      </c>
      <c r="D296" s="146" t="s">
        <v>21</v>
      </c>
      <c r="E296" s="146" t="s">
        <v>350</v>
      </c>
      <c r="F296" s="146" t="s">
        <v>59</v>
      </c>
      <c r="G296" s="311">
        <f t="shared" si="57"/>
        <v>0</v>
      </c>
      <c r="H296" s="312">
        <f>'приложение 8.4.'!I400</f>
        <v>0</v>
      </c>
      <c r="I296" s="312">
        <f>'приложение 8.4.'!J400</f>
        <v>0</v>
      </c>
      <c r="J296" s="312">
        <f>'приложение 8.4.'!K400</f>
        <v>0</v>
      </c>
      <c r="K296" s="312">
        <f>'приложение 8.4.'!L400</f>
        <v>0</v>
      </c>
    </row>
    <row r="297" spans="1:11" ht="63.75" customHeight="1">
      <c r="A297" s="206"/>
      <c r="B297" s="205" t="s">
        <v>351</v>
      </c>
      <c r="C297" s="146" t="s">
        <v>18</v>
      </c>
      <c r="D297" s="146" t="s">
        <v>21</v>
      </c>
      <c r="E297" s="146" t="s">
        <v>352</v>
      </c>
      <c r="F297" s="146"/>
      <c r="G297" s="311">
        <f t="shared" ref="G297:G305" si="60">H297+I297+J297+K297</f>
        <v>1961.5</v>
      </c>
      <c r="H297" s="312">
        <f>H298</f>
        <v>1961.5</v>
      </c>
      <c r="I297" s="312">
        <f>I298</f>
        <v>0</v>
      </c>
      <c r="J297" s="312">
        <f>J298</f>
        <v>0</v>
      </c>
      <c r="K297" s="312">
        <f>K298</f>
        <v>0</v>
      </c>
    </row>
    <row r="298" spans="1:11" ht="63.75" customHeight="1">
      <c r="A298" s="204"/>
      <c r="B298" s="205" t="s">
        <v>353</v>
      </c>
      <c r="C298" s="146" t="s">
        <v>18</v>
      </c>
      <c r="D298" s="146" t="s">
        <v>21</v>
      </c>
      <c r="E298" s="146" t="s">
        <v>354</v>
      </c>
      <c r="F298" s="146"/>
      <c r="G298" s="311">
        <f t="shared" si="60"/>
        <v>1961.5</v>
      </c>
      <c r="H298" s="312">
        <f t="shared" ref="H298:K299" si="61">H300</f>
        <v>1961.5</v>
      </c>
      <c r="I298" s="312">
        <f t="shared" si="61"/>
        <v>0</v>
      </c>
      <c r="J298" s="312">
        <f t="shared" si="61"/>
        <v>0</v>
      </c>
      <c r="K298" s="312">
        <f t="shared" si="61"/>
        <v>0</v>
      </c>
    </row>
    <row r="299" spans="1:11" ht="25.5" customHeight="1">
      <c r="A299" s="204"/>
      <c r="B299" s="101" t="s">
        <v>216</v>
      </c>
      <c r="C299" s="146" t="s">
        <v>18</v>
      </c>
      <c r="D299" s="146" t="s">
        <v>21</v>
      </c>
      <c r="E299" s="146" t="s">
        <v>561</v>
      </c>
      <c r="F299" s="146"/>
      <c r="G299" s="311">
        <f t="shared" si="60"/>
        <v>1961.5</v>
      </c>
      <c r="H299" s="312">
        <f t="shared" si="61"/>
        <v>1961.5</v>
      </c>
      <c r="I299" s="312">
        <f t="shared" si="61"/>
        <v>0</v>
      </c>
      <c r="J299" s="312">
        <f t="shared" si="61"/>
        <v>0</v>
      </c>
      <c r="K299" s="312">
        <f t="shared" si="61"/>
        <v>0</v>
      </c>
    </row>
    <row r="300" spans="1:11" ht="38.25" customHeight="1">
      <c r="A300" s="204"/>
      <c r="B300" s="101" t="s">
        <v>86</v>
      </c>
      <c r="C300" s="146" t="s">
        <v>18</v>
      </c>
      <c r="D300" s="146" t="s">
        <v>21</v>
      </c>
      <c r="E300" s="146" t="s">
        <v>561</v>
      </c>
      <c r="F300" s="146" t="s">
        <v>57</v>
      </c>
      <c r="G300" s="311">
        <f t="shared" si="60"/>
        <v>1961.5</v>
      </c>
      <c r="H300" s="312">
        <f>H301</f>
        <v>1961.5</v>
      </c>
      <c r="I300" s="312">
        <f>I301</f>
        <v>0</v>
      </c>
      <c r="J300" s="312">
        <f>J301</f>
        <v>0</v>
      </c>
      <c r="K300" s="312">
        <f>K301</f>
        <v>0</v>
      </c>
    </row>
    <row r="301" spans="1:11" ht="38.25" customHeight="1">
      <c r="A301" s="204"/>
      <c r="B301" s="101" t="s">
        <v>111</v>
      </c>
      <c r="C301" s="146" t="s">
        <v>18</v>
      </c>
      <c r="D301" s="146" t="s">
        <v>21</v>
      </c>
      <c r="E301" s="146" t="s">
        <v>561</v>
      </c>
      <c r="F301" s="146" t="s">
        <v>59</v>
      </c>
      <c r="G301" s="311">
        <f t="shared" si="60"/>
        <v>1961.5</v>
      </c>
      <c r="H301" s="312">
        <f>'приложение 8.4.'!I406</f>
        <v>1961.5</v>
      </c>
      <c r="I301" s="312">
        <f>'приложение 8.4.'!J406</f>
        <v>0</v>
      </c>
      <c r="J301" s="312">
        <f>'приложение 8.4.'!K406</f>
        <v>0</v>
      </c>
      <c r="K301" s="312">
        <f>'приложение 8.4.'!L406</f>
        <v>0</v>
      </c>
    </row>
    <row r="302" spans="1:11" ht="12.75" customHeight="1">
      <c r="A302" s="204"/>
      <c r="B302" s="101" t="s">
        <v>452</v>
      </c>
      <c r="C302" s="146" t="s">
        <v>18</v>
      </c>
      <c r="D302" s="146" t="s">
        <v>21</v>
      </c>
      <c r="E302" s="146" t="s">
        <v>561</v>
      </c>
      <c r="F302" s="146" t="s">
        <v>59</v>
      </c>
      <c r="G302" s="311">
        <f t="shared" si="60"/>
        <v>0</v>
      </c>
      <c r="H302" s="312">
        <v>0</v>
      </c>
      <c r="I302" s="312">
        <v>0</v>
      </c>
      <c r="J302" s="312">
        <v>0</v>
      </c>
      <c r="K302" s="312">
        <v>0</v>
      </c>
    </row>
    <row r="303" spans="1:11" ht="12.75" customHeight="1">
      <c r="A303" s="187"/>
      <c r="B303" s="186" t="s">
        <v>42</v>
      </c>
      <c r="C303" s="104" t="s">
        <v>18</v>
      </c>
      <c r="D303" s="104" t="s">
        <v>33</v>
      </c>
      <c r="E303" s="104"/>
      <c r="F303" s="104"/>
      <c r="G303" s="308">
        <f t="shared" si="60"/>
        <v>0</v>
      </c>
      <c r="H303" s="308">
        <f>H304</f>
        <v>0</v>
      </c>
      <c r="I303" s="308">
        <f t="shared" ref="I303:K304" si="62">I304</f>
        <v>0</v>
      </c>
      <c r="J303" s="308">
        <f t="shared" si="62"/>
        <v>0</v>
      </c>
      <c r="K303" s="308">
        <f t="shared" si="62"/>
        <v>0</v>
      </c>
    </row>
    <row r="304" spans="1:11" ht="38.25" customHeight="1">
      <c r="A304" s="148"/>
      <c r="B304" s="101" t="s">
        <v>243</v>
      </c>
      <c r="C304" s="102" t="s">
        <v>18</v>
      </c>
      <c r="D304" s="102" t="s">
        <v>33</v>
      </c>
      <c r="E304" s="102" t="s">
        <v>244</v>
      </c>
      <c r="F304" s="102"/>
      <c r="G304" s="308">
        <f t="shared" si="60"/>
        <v>0</v>
      </c>
      <c r="H304" s="309">
        <f>H305</f>
        <v>0</v>
      </c>
      <c r="I304" s="309">
        <f t="shared" si="62"/>
        <v>0</v>
      </c>
      <c r="J304" s="309">
        <f t="shared" si="62"/>
        <v>0</v>
      </c>
      <c r="K304" s="309">
        <f t="shared" si="62"/>
        <v>0</v>
      </c>
    </row>
    <row r="305" spans="1:11" ht="25.5" customHeight="1">
      <c r="A305" s="187"/>
      <c r="B305" s="101" t="s">
        <v>216</v>
      </c>
      <c r="C305" s="102" t="s">
        <v>18</v>
      </c>
      <c r="D305" s="102" t="s">
        <v>33</v>
      </c>
      <c r="E305" s="108" t="s">
        <v>248</v>
      </c>
      <c r="F305" s="102"/>
      <c r="G305" s="308">
        <f t="shared" si="60"/>
        <v>0</v>
      </c>
      <c r="H305" s="309">
        <f>H306+H308+H310</f>
        <v>0</v>
      </c>
      <c r="I305" s="309">
        <f>I306+I308+I310</f>
        <v>0</v>
      </c>
      <c r="J305" s="309">
        <f>J306+J308+J310</f>
        <v>0</v>
      </c>
      <c r="K305" s="309">
        <f>K306+K308+K310</f>
        <v>0</v>
      </c>
    </row>
    <row r="306" spans="1:11" s="143" customFormat="1" ht="91.5" customHeight="1">
      <c r="A306" s="258"/>
      <c r="B306" s="109" t="s">
        <v>55</v>
      </c>
      <c r="C306" s="110" t="s">
        <v>18</v>
      </c>
      <c r="D306" s="110" t="s">
        <v>33</v>
      </c>
      <c r="E306" s="132" t="s">
        <v>248</v>
      </c>
      <c r="F306" s="110" t="s">
        <v>56</v>
      </c>
      <c r="G306" s="160">
        <f>H306+I306+J306+K306</f>
        <v>100</v>
      </c>
      <c r="H306" s="161">
        <f>H307</f>
        <v>100</v>
      </c>
      <c r="I306" s="161">
        <f>I307</f>
        <v>0</v>
      </c>
      <c r="J306" s="161">
        <f>J307</f>
        <v>0</v>
      </c>
      <c r="K306" s="161">
        <f>K307</f>
        <v>0</v>
      </c>
    </row>
    <row r="307" spans="1:11" s="143" customFormat="1" ht="38.25">
      <c r="A307" s="258"/>
      <c r="B307" s="109" t="s">
        <v>104</v>
      </c>
      <c r="C307" s="110" t="s">
        <v>18</v>
      </c>
      <c r="D307" s="110" t="s">
        <v>33</v>
      </c>
      <c r="E307" s="132" t="s">
        <v>248</v>
      </c>
      <c r="F307" s="110" t="s">
        <v>105</v>
      </c>
      <c r="G307" s="160">
        <f>H307+I307+J307+K307</f>
        <v>100</v>
      </c>
      <c r="H307" s="161">
        <f>'приложение 8.4.'!I413</f>
        <v>100</v>
      </c>
      <c r="I307" s="161">
        <f>'приложение 8.4.'!J413</f>
        <v>0</v>
      </c>
      <c r="J307" s="161">
        <f>'приложение 8.4.'!K413</f>
        <v>0</v>
      </c>
      <c r="K307" s="161">
        <f>'приложение 8.4.'!L413</f>
        <v>0</v>
      </c>
    </row>
    <row r="308" spans="1:11" ht="38.25" customHeight="1">
      <c r="A308" s="207"/>
      <c r="B308" s="101" t="s">
        <v>86</v>
      </c>
      <c r="C308" s="102" t="s">
        <v>18</v>
      </c>
      <c r="D308" s="102" t="s">
        <v>33</v>
      </c>
      <c r="E308" s="108" t="s">
        <v>248</v>
      </c>
      <c r="F308" s="146" t="s">
        <v>57</v>
      </c>
      <c r="G308" s="311">
        <f>SUM(H308:K308)</f>
        <v>-100</v>
      </c>
      <c r="H308" s="312">
        <f>H309</f>
        <v>-100</v>
      </c>
      <c r="I308" s="312">
        <f>I309</f>
        <v>0</v>
      </c>
      <c r="J308" s="312">
        <f>J309</f>
        <v>0</v>
      </c>
      <c r="K308" s="312">
        <f>K309</f>
        <v>0</v>
      </c>
    </row>
    <row r="309" spans="1:11" ht="38.25" customHeight="1">
      <c r="A309" s="207"/>
      <c r="B309" s="101" t="s">
        <v>111</v>
      </c>
      <c r="C309" s="102" t="s">
        <v>18</v>
      </c>
      <c r="D309" s="102" t="s">
        <v>33</v>
      </c>
      <c r="E309" s="108" t="s">
        <v>248</v>
      </c>
      <c r="F309" s="146" t="s">
        <v>59</v>
      </c>
      <c r="G309" s="311">
        <f>SUM(H309:K309)</f>
        <v>-100</v>
      </c>
      <c r="H309" s="312">
        <f>'приложение 8.4.'!I416</f>
        <v>-100</v>
      </c>
      <c r="I309" s="312">
        <f>'приложение 8.4.'!J416</f>
        <v>0</v>
      </c>
      <c r="J309" s="312">
        <f>'приложение 8.4.'!K416</f>
        <v>0</v>
      </c>
      <c r="K309" s="312">
        <f>'приложение 8.4.'!L416</f>
        <v>0</v>
      </c>
    </row>
    <row r="310" spans="1:11" ht="51" hidden="1" customHeight="1">
      <c r="A310" s="207"/>
      <c r="B310" s="205" t="s">
        <v>246</v>
      </c>
      <c r="C310" s="102" t="s">
        <v>18</v>
      </c>
      <c r="D310" s="102" t="s">
        <v>33</v>
      </c>
      <c r="E310" s="108" t="s">
        <v>248</v>
      </c>
      <c r="F310" s="146" t="s">
        <v>49</v>
      </c>
      <c r="G310" s="311">
        <f>H310+I310+J310+K310</f>
        <v>0</v>
      </c>
      <c r="H310" s="312">
        <f>H311+H312</f>
        <v>0</v>
      </c>
      <c r="I310" s="312">
        <f>I311+I312</f>
        <v>0</v>
      </c>
      <c r="J310" s="312">
        <f>J311+J312</f>
        <v>0</v>
      </c>
      <c r="K310" s="312">
        <f>K311+K312</f>
        <v>0</v>
      </c>
    </row>
    <row r="311" spans="1:11" ht="12.75" hidden="1" customHeight="1">
      <c r="A311" s="207"/>
      <c r="B311" s="205" t="s">
        <v>51</v>
      </c>
      <c r="C311" s="102" t="s">
        <v>18</v>
      </c>
      <c r="D311" s="102" t="s">
        <v>33</v>
      </c>
      <c r="E311" s="108" t="s">
        <v>248</v>
      </c>
      <c r="F311" s="146" t="s">
        <v>50</v>
      </c>
      <c r="G311" s="311">
        <f>H311+I311+J311+K311</f>
        <v>0</v>
      </c>
      <c r="H311" s="312">
        <f>'приложение 8.4.'!I419</f>
        <v>0</v>
      </c>
      <c r="I311" s="312">
        <f>'приложение 8.4.'!J419</f>
        <v>0</v>
      </c>
      <c r="J311" s="312">
        <f>'приложение 8.4.'!K419</f>
        <v>0</v>
      </c>
      <c r="K311" s="312">
        <f>'приложение 8.4.'!L419</f>
        <v>0</v>
      </c>
    </row>
    <row r="312" spans="1:11" ht="12.75" hidden="1" customHeight="1">
      <c r="A312" s="204"/>
      <c r="B312" s="205" t="s">
        <v>66</v>
      </c>
      <c r="C312" s="102" t="s">
        <v>18</v>
      </c>
      <c r="D312" s="102" t="s">
        <v>33</v>
      </c>
      <c r="E312" s="108" t="s">
        <v>248</v>
      </c>
      <c r="F312" s="146" t="s">
        <v>64</v>
      </c>
      <c r="G312" s="311">
        <f>SUM(H312:K312)</f>
        <v>0</v>
      </c>
      <c r="H312" s="312">
        <f>'приложение 8.4.'!I421+'приложение 8.4.'!I1221</f>
        <v>0</v>
      </c>
      <c r="I312" s="312">
        <f>'приложение 8.4.'!J421+'приложение 8.4.'!J1221</f>
        <v>0</v>
      </c>
      <c r="J312" s="312">
        <f>'приложение 8.4.'!K421+'приложение 8.4.'!K1221</f>
        <v>0</v>
      </c>
      <c r="K312" s="312">
        <f>'приложение 8.4.'!L421+'приложение 8.4.'!L1221</f>
        <v>0</v>
      </c>
    </row>
    <row r="313" spans="1:11" ht="25.5" customHeight="1">
      <c r="A313" s="200"/>
      <c r="B313" s="201" t="s">
        <v>24</v>
      </c>
      <c r="C313" s="202" t="s">
        <v>18</v>
      </c>
      <c r="D313" s="202" t="s">
        <v>38</v>
      </c>
      <c r="E313" s="202"/>
      <c r="F313" s="202"/>
      <c r="G313" s="311">
        <f t="shared" ref="G313:G336" si="63">H313+I313+J313+K313</f>
        <v>7472.5</v>
      </c>
      <c r="H313" s="311">
        <f>H314+H337+H369</f>
        <v>11.999999999999943</v>
      </c>
      <c r="I313" s="311">
        <f>I314+I337+I369</f>
        <v>0</v>
      </c>
      <c r="J313" s="311">
        <f>J314+J337+J369</f>
        <v>7460.5</v>
      </c>
      <c r="K313" s="311">
        <f>K314+K337+K369</f>
        <v>0</v>
      </c>
    </row>
    <row r="314" spans="1:11" ht="89.25" customHeight="1">
      <c r="A314" s="208"/>
      <c r="B314" s="205" t="s">
        <v>355</v>
      </c>
      <c r="C314" s="146" t="s">
        <v>18</v>
      </c>
      <c r="D314" s="146" t="s">
        <v>38</v>
      </c>
      <c r="E314" s="146" t="s">
        <v>356</v>
      </c>
      <c r="F314" s="146"/>
      <c r="G314" s="308">
        <f t="shared" si="63"/>
        <v>1015</v>
      </c>
      <c r="H314" s="312">
        <f>H315+H329+H333</f>
        <v>15</v>
      </c>
      <c r="I314" s="312">
        <f>I315+I329+I333</f>
        <v>0</v>
      </c>
      <c r="J314" s="312">
        <f>J315+J329+J333</f>
        <v>1000</v>
      </c>
      <c r="K314" s="312">
        <f>K315+K329+K333</f>
        <v>0</v>
      </c>
    </row>
    <row r="315" spans="1:11" ht="25.5" customHeight="1">
      <c r="A315" s="208"/>
      <c r="B315" s="205" t="s">
        <v>357</v>
      </c>
      <c r="C315" s="146" t="s">
        <v>18</v>
      </c>
      <c r="D315" s="146" t="s">
        <v>38</v>
      </c>
      <c r="E315" s="146" t="s">
        <v>358</v>
      </c>
      <c r="F315" s="146"/>
      <c r="G315" s="308">
        <f t="shared" si="63"/>
        <v>1055</v>
      </c>
      <c r="H315" s="312">
        <f>H316+H319+H324</f>
        <v>55</v>
      </c>
      <c r="I315" s="312">
        <f>I316+I319+I324</f>
        <v>0</v>
      </c>
      <c r="J315" s="312">
        <f>J316+J319+J324</f>
        <v>1000</v>
      </c>
      <c r="K315" s="312">
        <f>K316+K319+K324</f>
        <v>0</v>
      </c>
    </row>
    <row r="316" spans="1:11" ht="25.5" hidden="1" customHeight="1">
      <c r="A316" s="208"/>
      <c r="B316" s="101" t="s">
        <v>216</v>
      </c>
      <c r="C316" s="146" t="s">
        <v>18</v>
      </c>
      <c r="D316" s="146" t="s">
        <v>38</v>
      </c>
      <c r="E316" s="146" t="s">
        <v>562</v>
      </c>
      <c r="F316" s="146"/>
      <c r="G316" s="308">
        <f t="shared" si="63"/>
        <v>0</v>
      </c>
      <c r="H316" s="312">
        <f>H317</f>
        <v>0</v>
      </c>
      <c r="I316" s="312">
        <f t="shared" ref="I316:K317" si="64">I317</f>
        <v>0</v>
      </c>
      <c r="J316" s="312">
        <f t="shared" si="64"/>
        <v>0</v>
      </c>
      <c r="K316" s="312">
        <f t="shared" si="64"/>
        <v>0</v>
      </c>
    </row>
    <row r="317" spans="1:11" ht="12.75" hidden="1" customHeight="1">
      <c r="A317" s="148"/>
      <c r="B317" s="101" t="s">
        <v>71</v>
      </c>
      <c r="C317" s="146" t="s">
        <v>18</v>
      </c>
      <c r="D317" s="146" t="s">
        <v>38</v>
      </c>
      <c r="E317" s="146" t="s">
        <v>562</v>
      </c>
      <c r="F317" s="102" t="s">
        <v>72</v>
      </c>
      <c r="G317" s="308">
        <f t="shared" si="63"/>
        <v>0</v>
      </c>
      <c r="H317" s="309">
        <f>H318</f>
        <v>0</v>
      </c>
      <c r="I317" s="309">
        <f t="shared" si="64"/>
        <v>0</v>
      </c>
      <c r="J317" s="309">
        <f t="shared" si="64"/>
        <v>0</v>
      </c>
      <c r="K317" s="309">
        <f t="shared" si="64"/>
        <v>0</v>
      </c>
    </row>
    <row r="318" spans="1:11" ht="65.25" hidden="1" customHeight="1">
      <c r="A318" s="148"/>
      <c r="B318" s="101" t="s">
        <v>333</v>
      </c>
      <c r="C318" s="146" t="s">
        <v>18</v>
      </c>
      <c r="D318" s="146" t="s">
        <v>38</v>
      </c>
      <c r="E318" s="146" t="s">
        <v>562</v>
      </c>
      <c r="F318" s="102" t="s">
        <v>80</v>
      </c>
      <c r="G318" s="308">
        <f t="shared" si="63"/>
        <v>0</v>
      </c>
      <c r="H318" s="309">
        <f>'приложение 8.4.'!I428</f>
        <v>0</v>
      </c>
      <c r="I318" s="309">
        <f>'приложение 8.4.'!J428</f>
        <v>0</v>
      </c>
      <c r="J318" s="309">
        <f>'приложение 8.4.'!K428</f>
        <v>0</v>
      </c>
      <c r="K318" s="309">
        <f>'приложение 8.4.'!L428</f>
        <v>0</v>
      </c>
    </row>
    <row r="319" spans="1:11" s="274" customFormat="1" ht="127.5" customHeight="1">
      <c r="A319" s="6"/>
      <c r="B319" s="9" t="s">
        <v>628</v>
      </c>
      <c r="C319" s="12" t="s">
        <v>18</v>
      </c>
      <c r="D319" s="12" t="s">
        <v>38</v>
      </c>
      <c r="E319" s="12" t="s">
        <v>629</v>
      </c>
      <c r="F319" s="12"/>
      <c r="G319" s="159">
        <f>H319+I319+J319+K319</f>
        <v>1000</v>
      </c>
      <c r="H319" s="153">
        <f>H322</f>
        <v>0</v>
      </c>
      <c r="I319" s="153">
        <f>I322</f>
        <v>0</v>
      </c>
      <c r="J319" s="153">
        <f>J320+J322</f>
        <v>1000</v>
      </c>
      <c r="K319" s="153">
        <f>K320+K322</f>
        <v>0</v>
      </c>
    </row>
    <row r="320" spans="1:11" s="274" customFormat="1" ht="38.25" customHeight="1">
      <c r="A320" s="216"/>
      <c r="B320" s="109" t="s">
        <v>86</v>
      </c>
      <c r="C320" s="12" t="s">
        <v>18</v>
      </c>
      <c r="D320" s="12" t="s">
        <v>38</v>
      </c>
      <c r="E320" s="12" t="s">
        <v>629</v>
      </c>
      <c r="F320" s="139" t="s">
        <v>57</v>
      </c>
      <c r="G320" s="313">
        <f>SUM(H320:K320)</f>
        <v>-0.2</v>
      </c>
      <c r="H320" s="314">
        <f>H321</f>
        <v>0</v>
      </c>
      <c r="I320" s="314">
        <f>I321</f>
        <v>0</v>
      </c>
      <c r="J320" s="314">
        <f>J321</f>
        <v>-0.2</v>
      </c>
      <c r="K320" s="314">
        <f>K321</f>
        <v>0</v>
      </c>
    </row>
    <row r="321" spans="1:11" s="143" customFormat="1" ht="38.25" customHeight="1">
      <c r="A321" s="216"/>
      <c r="B321" s="109" t="s">
        <v>111</v>
      </c>
      <c r="C321" s="12" t="s">
        <v>18</v>
      </c>
      <c r="D321" s="12" t="s">
        <v>38</v>
      </c>
      <c r="E321" s="12" t="s">
        <v>629</v>
      </c>
      <c r="F321" s="139" t="s">
        <v>59</v>
      </c>
      <c r="G321" s="313">
        <f>SUM(H321:K321)</f>
        <v>-0.2</v>
      </c>
      <c r="H321" s="314">
        <v>0</v>
      </c>
      <c r="I321" s="314">
        <v>0</v>
      </c>
      <c r="J321" s="314">
        <f>'приложение 8.4.'!K431</f>
        <v>-0.2</v>
      </c>
      <c r="K321" s="314">
        <v>0</v>
      </c>
    </row>
    <row r="322" spans="1:11" s="143" customFormat="1" ht="12.75" customHeight="1">
      <c r="A322" s="6"/>
      <c r="B322" s="1" t="s">
        <v>71</v>
      </c>
      <c r="C322" s="12" t="s">
        <v>18</v>
      </c>
      <c r="D322" s="12" t="s">
        <v>38</v>
      </c>
      <c r="E322" s="12" t="s">
        <v>629</v>
      </c>
      <c r="F322" s="2" t="s">
        <v>72</v>
      </c>
      <c r="G322" s="159">
        <f>H322+I322+J322+K322</f>
        <v>1000.2</v>
      </c>
      <c r="H322" s="301">
        <f>H323</f>
        <v>0</v>
      </c>
      <c r="I322" s="301">
        <f>I323</f>
        <v>0</v>
      </c>
      <c r="J322" s="301">
        <f>J323</f>
        <v>1000.2</v>
      </c>
      <c r="K322" s="301">
        <f>K323</f>
        <v>0</v>
      </c>
    </row>
    <row r="323" spans="1:11" s="274" customFormat="1" ht="76.5" customHeight="1">
      <c r="A323" s="6"/>
      <c r="B323" s="1" t="s">
        <v>333</v>
      </c>
      <c r="C323" s="12" t="s">
        <v>18</v>
      </c>
      <c r="D323" s="12" t="s">
        <v>38</v>
      </c>
      <c r="E323" s="12" t="s">
        <v>629</v>
      </c>
      <c r="F323" s="2" t="s">
        <v>80</v>
      </c>
      <c r="G323" s="159">
        <f>H323+I323+J323+K323</f>
        <v>1000.2</v>
      </c>
      <c r="H323" s="301">
        <v>0</v>
      </c>
      <c r="I323" s="290">
        <v>0</v>
      </c>
      <c r="J323" s="290">
        <f>'приложение 8.4.'!K434</f>
        <v>1000.2</v>
      </c>
      <c r="K323" s="290">
        <v>0</v>
      </c>
    </row>
    <row r="324" spans="1:11" s="274" customFormat="1" ht="153" customHeight="1">
      <c r="A324" s="61"/>
      <c r="B324" s="94" t="s">
        <v>630</v>
      </c>
      <c r="C324" s="12" t="s">
        <v>18</v>
      </c>
      <c r="D324" s="12" t="s">
        <v>38</v>
      </c>
      <c r="E324" s="12" t="s">
        <v>631</v>
      </c>
      <c r="F324" s="12"/>
      <c r="G324" s="152">
        <f>SUM(H324:K324)</f>
        <v>55</v>
      </c>
      <c r="H324" s="153">
        <f>H327+H325</f>
        <v>55</v>
      </c>
      <c r="I324" s="153">
        <f>I327+I325</f>
        <v>0</v>
      </c>
      <c r="J324" s="153">
        <f>J327+J325</f>
        <v>0</v>
      </c>
      <c r="K324" s="153">
        <f>K327+K325</f>
        <v>0</v>
      </c>
    </row>
    <row r="325" spans="1:11" s="143" customFormat="1" ht="38.25" customHeight="1">
      <c r="A325" s="61"/>
      <c r="B325" s="10" t="s">
        <v>86</v>
      </c>
      <c r="C325" s="12" t="s">
        <v>18</v>
      </c>
      <c r="D325" s="12" t="s">
        <v>38</v>
      </c>
      <c r="E325" s="12" t="s">
        <v>631</v>
      </c>
      <c r="F325" s="12" t="s">
        <v>57</v>
      </c>
      <c r="G325" s="152">
        <f>SUM(H325:K325)</f>
        <v>0.2</v>
      </c>
      <c r="H325" s="153">
        <f>H326</f>
        <v>0.2</v>
      </c>
      <c r="I325" s="153">
        <f>I326</f>
        <v>0</v>
      </c>
      <c r="J325" s="153">
        <f>J326</f>
        <v>0</v>
      </c>
      <c r="K325" s="153">
        <f>K326</f>
        <v>0</v>
      </c>
    </row>
    <row r="326" spans="1:11" s="143" customFormat="1" ht="38.25" customHeight="1">
      <c r="A326" s="61"/>
      <c r="B326" s="10" t="s">
        <v>111</v>
      </c>
      <c r="C326" s="12" t="s">
        <v>18</v>
      </c>
      <c r="D326" s="12" t="s">
        <v>38</v>
      </c>
      <c r="E326" s="12" t="s">
        <v>631</v>
      </c>
      <c r="F326" s="12" t="s">
        <v>59</v>
      </c>
      <c r="G326" s="152">
        <f>SUM(H326:K326)</f>
        <v>0.2</v>
      </c>
      <c r="H326" s="153">
        <f>'приложение 8.4.'!I437</f>
        <v>0.2</v>
      </c>
      <c r="I326" s="153">
        <v>0</v>
      </c>
      <c r="J326" s="153">
        <v>0</v>
      </c>
      <c r="K326" s="153">
        <v>0</v>
      </c>
    </row>
    <row r="327" spans="1:11" s="194" customFormat="1" ht="12.75" customHeight="1">
      <c r="A327" s="61"/>
      <c r="B327" s="10" t="s">
        <v>71</v>
      </c>
      <c r="C327" s="12" t="s">
        <v>18</v>
      </c>
      <c r="D327" s="12" t="s">
        <v>38</v>
      </c>
      <c r="E327" s="12" t="s">
        <v>631</v>
      </c>
      <c r="F327" s="12" t="s">
        <v>72</v>
      </c>
      <c r="G327" s="152">
        <f>H327+I327+J327+K327</f>
        <v>54.8</v>
      </c>
      <c r="H327" s="153">
        <f>H328</f>
        <v>54.8</v>
      </c>
      <c r="I327" s="153">
        <f>I328</f>
        <v>0</v>
      </c>
      <c r="J327" s="153">
        <f>J328</f>
        <v>0</v>
      </c>
      <c r="K327" s="153">
        <f>K328</f>
        <v>0</v>
      </c>
    </row>
    <row r="328" spans="1:11" s="143" customFormat="1" ht="76.5" customHeight="1">
      <c r="A328" s="61"/>
      <c r="B328" s="10" t="s">
        <v>333</v>
      </c>
      <c r="C328" s="12" t="s">
        <v>18</v>
      </c>
      <c r="D328" s="12" t="s">
        <v>38</v>
      </c>
      <c r="E328" s="12" t="s">
        <v>631</v>
      </c>
      <c r="F328" s="12" t="s">
        <v>80</v>
      </c>
      <c r="G328" s="152">
        <f>H328+I328+J328+K328</f>
        <v>54.8</v>
      </c>
      <c r="H328" s="153">
        <f>'приложение 8.4.'!I440</f>
        <v>54.8</v>
      </c>
      <c r="I328" s="158">
        <v>0</v>
      </c>
      <c r="J328" s="158">
        <v>0</v>
      </c>
      <c r="K328" s="158">
        <v>0</v>
      </c>
    </row>
    <row r="329" spans="1:11" ht="25.5" hidden="1" customHeight="1">
      <c r="A329" s="208"/>
      <c r="B329" s="205" t="s">
        <v>359</v>
      </c>
      <c r="C329" s="146" t="s">
        <v>18</v>
      </c>
      <c r="D329" s="146" t="s">
        <v>38</v>
      </c>
      <c r="E329" s="146" t="s">
        <v>360</v>
      </c>
      <c r="F329" s="146"/>
      <c r="G329" s="308">
        <f t="shared" si="63"/>
        <v>0</v>
      </c>
      <c r="H329" s="312">
        <f>H330</f>
        <v>0</v>
      </c>
      <c r="I329" s="312">
        <f t="shared" ref="I329:K331" si="65">I330</f>
        <v>0</v>
      </c>
      <c r="J329" s="312">
        <f t="shared" si="65"/>
        <v>0</v>
      </c>
      <c r="K329" s="312">
        <f t="shared" si="65"/>
        <v>0</v>
      </c>
    </row>
    <row r="330" spans="1:11" ht="25.5" hidden="1" customHeight="1">
      <c r="A330" s="208"/>
      <c r="B330" s="101" t="s">
        <v>216</v>
      </c>
      <c r="C330" s="146" t="s">
        <v>18</v>
      </c>
      <c r="D330" s="146" t="s">
        <v>38</v>
      </c>
      <c r="E330" s="146" t="s">
        <v>563</v>
      </c>
      <c r="F330" s="146"/>
      <c r="G330" s="308">
        <f t="shared" si="63"/>
        <v>0</v>
      </c>
      <c r="H330" s="312">
        <f>H331</f>
        <v>0</v>
      </c>
      <c r="I330" s="312">
        <f t="shared" si="65"/>
        <v>0</v>
      </c>
      <c r="J330" s="312">
        <f t="shared" si="65"/>
        <v>0</v>
      </c>
      <c r="K330" s="312">
        <f t="shared" si="65"/>
        <v>0</v>
      </c>
    </row>
    <row r="331" spans="1:11" ht="38.25" hidden="1" customHeight="1">
      <c r="A331" s="148"/>
      <c r="B331" s="101" t="s">
        <v>86</v>
      </c>
      <c r="C331" s="146" t="s">
        <v>18</v>
      </c>
      <c r="D331" s="146" t="s">
        <v>38</v>
      </c>
      <c r="E331" s="146" t="s">
        <v>563</v>
      </c>
      <c r="F331" s="102" t="s">
        <v>57</v>
      </c>
      <c r="G331" s="308">
        <f t="shared" si="63"/>
        <v>0</v>
      </c>
      <c r="H331" s="309">
        <f>H332</f>
        <v>0</v>
      </c>
      <c r="I331" s="309">
        <f t="shared" si="65"/>
        <v>0</v>
      </c>
      <c r="J331" s="309">
        <f t="shared" si="65"/>
        <v>0</v>
      </c>
      <c r="K331" s="309">
        <f t="shared" si="65"/>
        <v>0</v>
      </c>
    </row>
    <row r="332" spans="1:11" ht="38.25" hidden="1" customHeight="1">
      <c r="A332" s="148"/>
      <c r="B332" s="101" t="s">
        <v>111</v>
      </c>
      <c r="C332" s="146" t="s">
        <v>18</v>
      </c>
      <c r="D332" s="146" t="s">
        <v>38</v>
      </c>
      <c r="E332" s="146" t="s">
        <v>563</v>
      </c>
      <c r="F332" s="102" t="s">
        <v>59</v>
      </c>
      <c r="G332" s="308">
        <f t="shared" si="63"/>
        <v>0</v>
      </c>
      <c r="H332" s="309">
        <f>'приложение 8.4.'!H444</f>
        <v>0</v>
      </c>
      <c r="I332" s="309">
        <f>'приложение 8.4.'!I444</f>
        <v>0</v>
      </c>
      <c r="J332" s="309">
        <f>'приложение 8.4.'!J444</f>
        <v>0</v>
      </c>
      <c r="K332" s="309">
        <f>'приложение 8.4.'!K444</f>
        <v>0</v>
      </c>
    </row>
    <row r="333" spans="1:11" ht="38.25" customHeight="1">
      <c r="A333" s="208"/>
      <c r="B333" s="205" t="s">
        <v>361</v>
      </c>
      <c r="C333" s="146" t="s">
        <v>18</v>
      </c>
      <c r="D333" s="146" t="s">
        <v>38</v>
      </c>
      <c r="E333" s="146" t="s">
        <v>362</v>
      </c>
      <c r="F333" s="146"/>
      <c r="G333" s="308">
        <f t="shared" si="63"/>
        <v>-40</v>
      </c>
      <c r="H333" s="312">
        <f>H334</f>
        <v>-40</v>
      </c>
      <c r="I333" s="312">
        <f t="shared" ref="I333:K335" si="66">I334</f>
        <v>0</v>
      </c>
      <c r="J333" s="312">
        <f t="shared" si="66"/>
        <v>0</v>
      </c>
      <c r="K333" s="312">
        <f t="shared" si="66"/>
        <v>0</v>
      </c>
    </row>
    <row r="334" spans="1:11" ht="25.5" customHeight="1">
      <c r="A334" s="208"/>
      <c r="B334" s="101" t="s">
        <v>216</v>
      </c>
      <c r="C334" s="146" t="s">
        <v>18</v>
      </c>
      <c r="D334" s="146" t="s">
        <v>38</v>
      </c>
      <c r="E334" s="146" t="s">
        <v>564</v>
      </c>
      <c r="F334" s="146"/>
      <c r="G334" s="308">
        <f t="shared" si="63"/>
        <v>-40</v>
      </c>
      <c r="H334" s="312">
        <f>H335</f>
        <v>-40</v>
      </c>
      <c r="I334" s="312">
        <f t="shared" si="66"/>
        <v>0</v>
      </c>
      <c r="J334" s="312">
        <f t="shared" si="66"/>
        <v>0</v>
      </c>
      <c r="K334" s="312">
        <f t="shared" si="66"/>
        <v>0</v>
      </c>
    </row>
    <row r="335" spans="1:11" ht="12.75" customHeight="1">
      <c r="A335" s="148"/>
      <c r="B335" s="101" t="s">
        <v>71</v>
      </c>
      <c r="C335" s="146" t="s">
        <v>18</v>
      </c>
      <c r="D335" s="146" t="s">
        <v>38</v>
      </c>
      <c r="E335" s="146" t="s">
        <v>564</v>
      </c>
      <c r="F335" s="102" t="s">
        <v>72</v>
      </c>
      <c r="G335" s="308">
        <f t="shared" si="63"/>
        <v>-40</v>
      </c>
      <c r="H335" s="309">
        <f>H336</f>
        <v>-40</v>
      </c>
      <c r="I335" s="309">
        <f t="shared" si="66"/>
        <v>0</v>
      </c>
      <c r="J335" s="309">
        <f t="shared" si="66"/>
        <v>0</v>
      </c>
      <c r="K335" s="309">
        <f t="shared" si="66"/>
        <v>0</v>
      </c>
    </row>
    <row r="336" spans="1:11" ht="61.5" customHeight="1">
      <c r="A336" s="148"/>
      <c r="B336" s="101" t="s">
        <v>333</v>
      </c>
      <c r="C336" s="146" t="s">
        <v>18</v>
      </c>
      <c r="D336" s="146" t="s">
        <v>38</v>
      </c>
      <c r="E336" s="146" t="s">
        <v>564</v>
      </c>
      <c r="F336" s="102" t="s">
        <v>80</v>
      </c>
      <c r="G336" s="308">
        <f t="shared" si="63"/>
        <v>-40</v>
      </c>
      <c r="H336" s="309">
        <f>'приложение 8.4.'!I449</f>
        <v>-40</v>
      </c>
      <c r="I336" s="309">
        <f>'приложение 8.4.'!J449</f>
        <v>0</v>
      </c>
      <c r="J336" s="309">
        <f>'приложение 8.4.'!K449</f>
        <v>0</v>
      </c>
      <c r="K336" s="309">
        <f>'приложение 8.4.'!L449</f>
        <v>0</v>
      </c>
    </row>
    <row r="337" spans="1:20" ht="51" customHeight="1">
      <c r="A337" s="187"/>
      <c r="B337" s="101" t="s">
        <v>98</v>
      </c>
      <c r="C337" s="102" t="s">
        <v>18</v>
      </c>
      <c r="D337" s="102" t="s">
        <v>38</v>
      </c>
      <c r="E337" s="108" t="s">
        <v>249</v>
      </c>
      <c r="F337" s="104"/>
      <c r="G337" s="308">
        <f>SUM(H337:K337)</f>
        <v>6460.5</v>
      </c>
      <c r="H337" s="309">
        <f>H338+H356</f>
        <v>0</v>
      </c>
      <c r="I337" s="309">
        <f>I338+I356</f>
        <v>0</v>
      </c>
      <c r="J337" s="309">
        <f>J338+J356</f>
        <v>6460.5</v>
      </c>
      <c r="K337" s="309">
        <f>K338+K356</f>
        <v>0</v>
      </c>
    </row>
    <row r="338" spans="1:20" ht="38.25" hidden="1" customHeight="1">
      <c r="A338" s="187"/>
      <c r="B338" s="101" t="s">
        <v>212</v>
      </c>
      <c r="C338" s="102" t="s">
        <v>18</v>
      </c>
      <c r="D338" s="102" t="s">
        <v>38</v>
      </c>
      <c r="E338" s="108" t="s">
        <v>251</v>
      </c>
      <c r="F338" s="104"/>
      <c r="G338" s="308">
        <f>SUM(H338:K338)</f>
        <v>0</v>
      </c>
      <c r="H338" s="309">
        <f>H351+H339+H348+H342+H345</f>
        <v>0</v>
      </c>
      <c r="I338" s="309">
        <f>I351+I339+I348+I342+I345</f>
        <v>0</v>
      </c>
      <c r="J338" s="309">
        <f>J351+J339+J348+J342+J345</f>
        <v>0</v>
      </c>
      <c r="K338" s="309">
        <f>K351+K339+K348</f>
        <v>0</v>
      </c>
    </row>
    <row r="339" spans="1:20" ht="38.25" hidden="1" customHeight="1">
      <c r="A339" s="148"/>
      <c r="B339" s="101" t="s">
        <v>200</v>
      </c>
      <c r="C339" s="102" t="s">
        <v>18</v>
      </c>
      <c r="D339" s="102" t="s">
        <v>38</v>
      </c>
      <c r="E339" s="108" t="s">
        <v>363</v>
      </c>
      <c r="F339" s="102"/>
      <c r="G339" s="311">
        <f>H339+I339+J339+K339</f>
        <v>0</v>
      </c>
      <c r="H339" s="309">
        <f>H340</f>
        <v>0</v>
      </c>
      <c r="I339" s="309">
        <f t="shared" ref="I339:K340" si="67">I340</f>
        <v>0</v>
      </c>
      <c r="J339" s="309">
        <f t="shared" si="67"/>
        <v>0</v>
      </c>
      <c r="K339" s="309">
        <f t="shared" si="67"/>
        <v>0</v>
      </c>
    </row>
    <row r="340" spans="1:20" ht="51" hidden="1" customHeight="1">
      <c r="A340" s="204"/>
      <c r="B340" s="205" t="s">
        <v>88</v>
      </c>
      <c r="C340" s="102" t="s">
        <v>18</v>
      </c>
      <c r="D340" s="102" t="s">
        <v>38</v>
      </c>
      <c r="E340" s="108" t="s">
        <v>363</v>
      </c>
      <c r="F340" s="146" t="s">
        <v>49</v>
      </c>
      <c r="G340" s="311">
        <f>H340+I340+J340+K340</f>
        <v>0</v>
      </c>
      <c r="H340" s="312">
        <f>H341</f>
        <v>0</v>
      </c>
      <c r="I340" s="312">
        <f t="shared" si="67"/>
        <v>0</v>
      </c>
      <c r="J340" s="312">
        <f t="shared" si="67"/>
        <v>0</v>
      </c>
      <c r="K340" s="312">
        <f t="shared" si="67"/>
        <v>0</v>
      </c>
    </row>
    <row r="341" spans="1:20" ht="12.75" hidden="1" customHeight="1">
      <c r="A341" s="204"/>
      <c r="B341" s="205" t="s">
        <v>66</v>
      </c>
      <c r="C341" s="102" t="s">
        <v>18</v>
      </c>
      <c r="D341" s="102" t="s">
        <v>38</v>
      </c>
      <c r="E341" s="108" t="s">
        <v>363</v>
      </c>
      <c r="F341" s="146" t="s">
        <v>64</v>
      </c>
      <c r="G341" s="311">
        <f>SUM(H341:K341)</f>
        <v>0</v>
      </c>
      <c r="H341" s="312">
        <f>'приложение 8.4.'!I454</f>
        <v>0</v>
      </c>
      <c r="I341" s="312">
        <f>'приложение 8.4.'!J454</f>
        <v>0</v>
      </c>
      <c r="J341" s="312">
        <f>'приложение 8.4.'!K454</f>
        <v>0</v>
      </c>
      <c r="K341" s="312">
        <f>'приложение 8.4.'!L454</f>
        <v>0</v>
      </c>
    </row>
    <row r="342" spans="1:20" s="21" customFormat="1" ht="153" hidden="1" customHeight="1">
      <c r="A342" s="6"/>
      <c r="B342" s="23" t="s">
        <v>641</v>
      </c>
      <c r="C342" s="2" t="s">
        <v>18</v>
      </c>
      <c r="D342" s="2" t="s">
        <v>38</v>
      </c>
      <c r="E342" s="4" t="s">
        <v>642</v>
      </c>
      <c r="F342" s="2"/>
      <c r="G342" s="152">
        <f>H342+I342+J342+K342</f>
        <v>0</v>
      </c>
      <c r="H342" s="301">
        <f>H343</f>
        <v>0</v>
      </c>
      <c r="I342" s="301">
        <f t="shared" ref="I342:K346" si="68">I343</f>
        <v>0</v>
      </c>
      <c r="J342" s="301">
        <f t="shared" si="68"/>
        <v>0</v>
      </c>
      <c r="K342" s="301">
        <f t="shared" si="68"/>
        <v>0</v>
      </c>
      <c r="M342" s="302"/>
      <c r="N342" s="302"/>
      <c r="O342" s="302"/>
      <c r="P342" s="302"/>
      <c r="Q342" s="302"/>
      <c r="R342" s="302"/>
      <c r="S342" s="302"/>
      <c r="T342" s="302"/>
    </row>
    <row r="343" spans="1:20" s="23" customFormat="1" ht="51" hidden="1" customHeight="1">
      <c r="A343" s="61"/>
      <c r="B343" s="10" t="s">
        <v>88</v>
      </c>
      <c r="C343" s="2" t="s">
        <v>18</v>
      </c>
      <c r="D343" s="2" t="s">
        <v>38</v>
      </c>
      <c r="E343" s="4" t="s">
        <v>642</v>
      </c>
      <c r="F343" s="12" t="s">
        <v>49</v>
      </c>
      <c r="G343" s="152">
        <f>H343+I343+J343+K343</f>
        <v>0</v>
      </c>
      <c r="H343" s="153">
        <f>H344</f>
        <v>0</v>
      </c>
      <c r="I343" s="153">
        <f t="shared" si="68"/>
        <v>0</v>
      </c>
      <c r="J343" s="153">
        <f t="shared" si="68"/>
        <v>0</v>
      </c>
      <c r="K343" s="153">
        <f t="shared" si="68"/>
        <v>0</v>
      </c>
      <c r="M343" s="303"/>
      <c r="N343" s="303"/>
      <c r="O343" s="303"/>
      <c r="P343" s="303"/>
      <c r="Q343" s="303"/>
      <c r="R343" s="303"/>
      <c r="S343" s="303"/>
      <c r="T343" s="303"/>
    </row>
    <row r="344" spans="1:20" s="23" customFormat="1" ht="12.75" hidden="1" customHeight="1">
      <c r="A344" s="61"/>
      <c r="B344" s="10" t="s">
        <v>66</v>
      </c>
      <c r="C344" s="2" t="s">
        <v>18</v>
      </c>
      <c r="D344" s="2" t="s">
        <v>38</v>
      </c>
      <c r="E344" s="4" t="s">
        <v>642</v>
      </c>
      <c r="F344" s="12" t="s">
        <v>64</v>
      </c>
      <c r="G344" s="152">
        <f>SUM(H344:K344)</f>
        <v>0</v>
      </c>
      <c r="H344" s="153">
        <f>'приложение 8.4.'!I459</f>
        <v>0</v>
      </c>
      <c r="I344" s="153">
        <f>'приложение 8.4.'!J459</f>
        <v>0</v>
      </c>
      <c r="J344" s="153">
        <f>'приложение 8.4.'!K459</f>
        <v>0</v>
      </c>
      <c r="K344" s="153">
        <f>'приложение 8.4.'!L459</f>
        <v>0</v>
      </c>
      <c r="M344" s="303"/>
      <c r="N344" s="303"/>
      <c r="O344" s="303"/>
      <c r="P344" s="303"/>
      <c r="Q344" s="303"/>
      <c r="R344" s="303"/>
      <c r="S344" s="303"/>
      <c r="T344" s="303"/>
    </row>
    <row r="345" spans="1:20" s="21" customFormat="1" ht="154.5" hidden="1" customHeight="1">
      <c r="A345" s="6"/>
      <c r="B345" s="23" t="s">
        <v>643</v>
      </c>
      <c r="C345" s="2" t="s">
        <v>18</v>
      </c>
      <c r="D345" s="2" t="s">
        <v>38</v>
      </c>
      <c r="E345" s="4" t="s">
        <v>644</v>
      </c>
      <c r="F345" s="2"/>
      <c r="G345" s="152">
        <f>H345+I345+J345+K345</f>
        <v>0</v>
      </c>
      <c r="H345" s="301">
        <f>H346</f>
        <v>0</v>
      </c>
      <c r="I345" s="301">
        <f t="shared" si="68"/>
        <v>0</v>
      </c>
      <c r="J345" s="301">
        <f t="shared" si="68"/>
        <v>0</v>
      </c>
      <c r="K345" s="301">
        <f t="shared" si="68"/>
        <v>0</v>
      </c>
      <c r="M345" s="302"/>
      <c r="N345" s="302"/>
      <c r="O345" s="302"/>
      <c r="P345" s="302"/>
      <c r="Q345" s="302"/>
      <c r="R345" s="302"/>
      <c r="S345" s="302"/>
      <c r="T345" s="302"/>
    </row>
    <row r="346" spans="1:20" s="23" customFormat="1" ht="41.25" hidden="1" customHeight="1">
      <c r="A346" s="61"/>
      <c r="B346" s="10" t="s">
        <v>88</v>
      </c>
      <c r="C346" s="2" t="s">
        <v>18</v>
      </c>
      <c r="D346" s="2" t="s">
        <v>38</v>
      </c>
      <c r="E346" s="4" t="s">
        <v>644</v>
      </c>
      <c r="F346" s="12" t="s">
        <v>49</v>
      </c>
      <c r="G346" s="152">
        <f>H346+I346+J346+K346</f>
        <v>0</v>
      </c>
      <c r="H346" s="153">
        <f>H347</f>
        <v>0</v>
      </c>
      <c r="I346" s="153">
        <f t="shared" si="68"/>
        <v>0</v>
      </c>
      <c r="J346" s="153">
        <f t="shared" si="68"/>
        <v>0</v>
      </c>
      <c r="K346" s="153">
        <f t="shared" si="68"/>
        <v>0</v>
      </c>
      <c r="M346" s="303"/>
      <c r="N346" s="303"/>
      <c r="O346" s="303"/>
      <c r="P346" s="303"/>
      <c r="Q346" s="303"/>
      <c r="R346" s="303"/>
      <c r="S346" s="303"/>
      <c r="T346" s="303"/>
    </row>
    <row r="347" spans="1:20" s="23" customFormat="1" ht="12.75" hidden="1" customHeight="1">
      <c r="A347" s="61"/>
      <c r="B347" s="10" t="s">
        <v>66</v>
      </c>
      <c r="C347" s="2" t="s">
        <v>18</v>
      </c>
      <c r="D347" s="2" t="s">
        <v>38</v>
      </c>
      <c r="E347" s="4" t="s">
        <v>644</v>
      </c>
      <c r="F347" s="12" t="s">
        <v>64</v>
      </c>
      <c r="G347" s="152">
        <f>SUM(H347:K347)</f>
        <v>0</v>
      </c>
      <c r="H347" s="153">
        <f>'приложение 8.4.'!I463</f>
        <v>0</v>
      </c>
      <c r="I347" s="153">
        <f>'приложение 8.4.'!J463</f>
        <v>0</v>
      </c>
      <c r="J347" s="153">
        <f>'приложение 8.4.'!K463</f>
        <v>0</v>
      </c>
      <c r="K347" s="153">
        <f>'приложение 8.4.'!L463</f>
        <v>0</v>
      </c>
      <c r="M347" s="303"/>
      <c r="N347" s="303"/>
      <c r="O347" s="303"/>
      <c r="P347" s="303"/>
      <c r="Q347" s="303"/>
      <c r="R347" s="303"/>
      <c r="S347" s="303"/>
      <c r="T347" s="303"/>
    </row>
    <row r="348" spans="1:20" s="143" customFormat="1" ht="165.75" hidden="1" customHeight="1">
      <c r="A348" s="141"/>
      <c r="B348" s="215" t="s">
        <v>586</v>
      </c>
      <c r="C348" s="110" t="s">
        <v>18</v>
      </c>
      <c r="D348" s="110" t="s">
        <v>38</v>
      </c>
      <c r="E348" s="132" t="s">
        <v>585</v>
      </c>
      <c r="F348" s="110"/>
      <c r="G348" s="313">
        <f>H348+I348+J348+K348</f>
        <v>0</v>
      </c>
      <c r="H348" s="161">
        <f t="shared" ref="H348:K349" si="69">H349</f>
        <v>0</v>
      </c>
      <c r="I348" s="161">
        <f t="shared" si="69"/>
        <v>0</v>
      </c>
      <c r="J348" s="161">
        <f t="shared" si="69"/>
        <v>0</v>
      </c>
      <c r="K348" s="161">
        <f t="shared" si="69"/>
        <v>0</v>
      </c>
    </row>
    <row r="349" spans="1:20" s="215" customFormat="1" ht="54.75" hidden="1" customHeight="1">
      <c r="A349" s="213"/>
      <c r="B349" s="210" t="s">
        <v>88</v>
      </c>
      <c r="C349" s="110" t="s">
        <v>18</v>
      </c>
      <c r="D349" s="110" t="s">
        <v>38</v>
      </c>
      <c r="E349" s="132" t="s">
        <v>585</v>
      </c>
      <c r="F349" s="139" t="s">
        <v>49</v>
      </c>
      <c r="G349" s="313">
        <f>H349+I349+J349+K349</f>
        <v>0</v>
      </c>
      <c r="H349" s="314">
        <f t="shared" si="69"/>
        <v>0</v>
      </c>
      <c r="I349" s="314">
        <f t="shared" si="69"/>
        <v>0</v>
      </c>
      <c r="J349" s="314">
        <f t="shared" si="69"/>
        <v>0</v>
      </c>
      <c r="K349" s="314">
        <f t="shared" si="69"/>
        <v>0</v>
      </c>
    </row>
    <row r="350" spans="1:20" s="215" customFormat="1" ht="12.75" hidden="1" customHeight="1">
      <c r="A350" s="213"/>
      <c r="B350" s="210" t="s">
        <v>66</v>
      </c>
      <c r="C350" s="110" t="s">
        <v>18</v>
      </c>
      <c r="D350" s="110" t="s">
        <v>38</v>
      </c>
      <c r="E350" s="132" t="s">
        <v>585</v>
      </c>
      <c r="F350" s="139" t="s">
        <v>64</v>
      </c>
      <c r="G350" s="313">
        <f>SUM(H350:K350)</f>
        <v>0</v>
      </c>
      <c r="H350" s="314">
        <f>'приложение 8.4.'!I466</f>
        <v>0</v>
      </c>
      <c r="I350" s="314">
        <f>'приложение 8.4.'!J466</f>
        <v>0</v>
      </c>
      <c r="J350" s="314">
        <f>'приложение 8.4.'!K466</f>
        <v>0</v>
      </c>
      <c r="K350" s="314">
        <f>'приложение 8.4.'!L466</f>
        <v>0</v>
      </c>
    </row>
    <row r="351" spans="1:20" ht="127.5" hidden="1" customHeight="1">
      <c r="A351" s="187"/>
      <c r="B351" s="101" t="s">
        <v>477</v>
      </c>
      <c r="C351" s="102" t="s">
        <v>18</v>
      </c>
      <c r="D351" s="102" t="s">
        <v>38</v>
      </c>
      <c r="E351" s="108" t="s">
        <v>364</v>
      </c>
      <c r="F351" s="104"/>
      <c r="G351" s="308">
        <f>SUM(H351:K351)</f>
        <v>0</v>
      </c>
      <c r="H351" s="309">
        <f>H352+H354</f>
        <v>0</v>
      </c>
      <c r="I351" s="309">
        <f>I352+I354</f>
        <v>0</v>
      </c>
      <c r="J351" s="309">
        <f>J352+J354</f>
        <v>0</v>
      </c>
      <c r="K351" s="309">
        <f>K352+K354</f>
        <v>0</v>
      </c>
    </row>
    <row r="352" spans="1:20" ht="89.25" hidden="1" customHeight="1">
      <c r="A352" s="148"/>
      <c r="B352" s="101" t="s">
        <v>55</v>
      </c>
      <c r="C352" s="102" t="s">
        <v>18</v>
      </c>
      <c r="D352" s="102" t="s">
        <v>38</v>
      </c>
      <c r="E352" s="108" t="s">
        <v>364</v>
      </c>
      <c r="F352" s="102" t="s">
        <v>56</v>
      </c>
      <c r="G352" s="308">
        <f t="shared" ref="G352:G358" si="70">H352+I352+J352+K352</f>
        <v>0</v>
      </c>
      <c r="H352" s="309">
        <f>H353</f>
        <v>0</v>
      </c>
      <c r="I352" s="309">
        <f>I353</f>
        <v>0</v>
      </c>
      <c r="J352" s="309">
        <f>J353</f>
        <v>0</v>
      </c>
      <c r="K352" s="309">
        <f>K353</f>
        <v>0</v>
      </c>
    </row>
    <row r="353" spans="1:11" ht="38.25" hidden="1" customHeight="1">
      <c r="A353" s="148"/>
      <c r="B353" s="101" t="s">
        <v>104</v>
      </c>
      <c r="C353" s="102" t="s">
        <v>18</v>
      </c>
      <c r="D353" s="102" t="s">
        <v>38</v>
      </c>
      <c r="E353" s="108" t="s">
        <v>364</v>
      </c>
      <c r="F353" s="102" t="s">
        <v>105</v>
      </c>
      <c r="G353" s="308">
        <f t="shared" si="70"/>
        <v>0</v>
      </c>
      <c r="H353" s="309">
        <f>'приложение 8.4.'!I471</f>
        <v>0</v>
      </c>
      <c r="I353" s="309">
        <f>'приложение 8.4.'!J471</f>
        <v>0</v>
      </c>
      <c r="J353" s="309">
        <f>'приложение 8.4.'!K471</f>
        <v>0</v>
      </c>
      <c r="K353" s="309">
        <f>'приложение 8.4.'!L471</f>
        <v>0</v>
      </c>
    </row>
    <row r="354" spans="1:11" ht="38.25" hidden="1" customHeight="1">
      <c r="A354" s="148"/>
      <c r="B354" s="101" t="s">
        <v>86</v>
      </c>
      <c r="C354" s="102" t="s">
        <v>18</v>
      </c>
      <c r="D354" s="102" t="s">
        <v>38</v>
      </c>
      <c r="E354" s="108" t="s">
        <v>364</v>
      </c>
      <c r="F354" s="102" t="s">
        <v>57</v>
      </c>
      <c r="G354" s="308">
        <f t="shared" si="70"/>
        <v>0</v>
      </c>
      <c r="H354" s="309">
        <f>H355</f>
        <v>0</v>
      </c>
      <c r="I354" s="309">
        <f>I355</f>
        <v>0</v>
      </c>
      <c r="J354" s="309">
        <f>J355</f>
        <v>0</v>
      </c>
      <c r="K354" s="309">
        <f>K355</f>
        <v>0</v>
      </c>
    </row>
    <row r="355" spans="1:11" ht="38.25" hidden="1" customHeight="1">
      <c r="A355" s="148"/>
      <c r="B355" s="101" t="s">
        <v>111</v>
      </c>
      <c r="C355" s="102" t="s">
        <v>18</v>
      </c>
      <c r="D355" s="102" t="s">
        <v>38</v>
      </c>
      <c r="E355" s="108" t="s">
        <v>364</v>
      </c>
      <c r="F355" s="102" t="s">
        <v>59</v>
      </c>
      <c r="G355" s="308">
        <f t="shared" si="70"/>
        <v>0</v>
      </c>
      <c r="H355" s="309">
        <f>'приложение 8.4.'!I476</f>
        <v>0</v>
      </c>
      <c r="I355" s="309">
        <f>'приложение 8.4.'!J476</f>
        <v>0</v>
      </c>
      <c r="J355" s="309">
        <f>'приложение 8.4.'!K476</f>
        <v>0</v>
      </c>
      <c r="K355" s="309">
        <f>'приложение 8.4.'!L476</f>
        <v>0</v>
      </c>
    </row>
    <row r="356" spans="1:11" s="143" customFormat="1" ht="38.25" customHeight="1">
      <c r="A356" s="61"/>
      <c r="B356" s="10" t="s">
        <v>652</v>
      </c>
      <c r="C356" s="12" t="s">
        <v>18</v>
      </c>
      <c r="D356" s="12" t="s">
        <v>38</v>
      </c>
      <c r="E356" s="19" t="s">
        <v>653</v>
      </c>
      <c r="F356" s="12"/>
      <c r="G356" s="152">
        <f t="shared" si="70"/>
        <v>6460.5</v>
      </c>
      <c r="H356" s="153">
        <f>H357+H360+H363+H366</f>
        <v>0</v>
      </c>
      <c r="I356" s="153">
        <f>I357+I360+I363+I366</f>
        <v>0</v>
      </c>
      <c r="J356" s="153">
        <f>J357+J360+J363+J366</f>
        <v>6460.5</v>
      </c>
      <c r="K356" s="153">
        <f>K357+K360+K363+K366</f>
        <v>0</v>
      </c>
    </row>
    <row r="357" spans="1:11" s="143" customFormat="1" ht="38.25" hidden="1" customHeight="1">
      <c r="A357" s="61"/>
      <c r="B357" s="10" t="s">
        <v>200</v>
      </c>
      <c r="C357" s="12" t="s">
        <v>18</v>
      </c>
      <c r="D357" s="12" t="s">
        <v>38</v>
      </c>
      <c r="E357" s="19" t="s">
        <v>654</v>
      </c>
      <c r="F357" s="12"/>
      <c r="G357" s="152">
        <f t="shared" si="70"/>
        <v>0</v>
      </c>
      <c r="H357" s="153">
        <f>H358</f>
        <v>0</v>
      </c>
      <c r="I357" s="153">
        <f t="shared" ref="I357:K358" si="71">I358</f>
        <v>0</v>
      </c>
      <c r="J357" s="153">
        <f t="shared" si="71"/>
        <v>0</v>
      </c>
      <c r="K357" s="153">
        <f t="shared" si="71"/>
        <v>0</v>
      </c>
    </row>
    <row r="358" spans="1:11" s="143" customFormat="1" ht="51" hidden="1" customHeight="1">
      <c r="A358" s="61"/>
      <c r="B358" s="10" t="s">
        <v>88</v>
      </c>
      <c r="C358" s="12" t="s">
        <v>18</v>
      </c>
      <c r="D358" s="12" t="s">
        <v>38</v>
      </c>
      <c r="E358" s="19" t="s">
        <v>654</v>
      </c>
      <c r="F358" s="12" t="s">
        <v>49</v>
      </c>
      <c r="G358" s="152">
        <f t="shared" si="70"/>
        <v>0</v>
      </c>
      <c r="H358" s="153">
        <f>H359</f>
        <v>0</v>
      </c>
      <c r="I358" s="153">
        <f t="shared" si="71"/>
        <v>0</v>
      </c>
      <c r="J358" s="153">
        <f t="shared" si="71"/>
        <v>0</v>
      </c>
      <c r="K358" s="153">
        <f t="shared" si="71"/>
        <v>0</v>
      </c>
    </row>
    <row r="359" spans="1:11" s="143" customFormat="1" ht="12.75" hidden="1" customHeight="1">
      <c r="A359" s="61"/>
      <c r="B359" s="10" t="s">
        <v>66</v>
      </c>
      <c r="C359" s="12" t="s">
        <v>18</v>
      </c>
      <c r="D359" s="12" t="s">
        <v>38</v>
      </c>
      <c r="E359" s="19" t="s">
        <v>654</v>
      </c>
      <c r="F359" s="12" t="s">
        <v>64</v>
      </c>
      <c r="G359" s="152">
        <f>SUM(H359:K359)</f>
        <v>0</v>
      </c>
      <c r="H359" s="153">
        <f>'приложение 8.4.'!I482</f>
        <v>0</v>
      </c>
      <c r="I359" s="153">
        <f>'приложение 8.4.'!J482</f>
        <v>0</v>
      </c>
      <c r="J359" s="153">
        <f>'приложение 8.4.'!K482</f>
        <v>0</v>
      </c>
      <c r="K359" s="153">
        <f>'приложение 8.4.'!L482</f>
        <v>0</v>
      </c>
    </row>
    <row r="360" spans="1:11" s="143" customFormat="1" ht="153" hidden="1" customHeight="1">
      <c r="A360" s="61"/>
      <c r="B360" s="23" t="s">
        <v>641</v>
      </c>
      <c r="C360" s="12" t="s">
        <v>18</v>
      </c>
      <c r="D360" s="12" t="s">
        <v>38</v>
      </c>
      <c r="E360" s="19" t="s">
        <v>655</v>
      </c>
      <c r="F360" s="12"/>
      <c r="G360" s="152">
        <f>H360+I360+J360+K360</f>
        <v>0</v>
      </c>
      <c r="H360" s="153">
        <f>H361</f>
        <v>0</v>
      </c>
      <c r="I360" s="153">
        <f t="shared" ref="I360:K361" si="72">I361</f>
        <v>0</v>
      </c>
      <c r="J360" s="153">
        <f t="shared" si="72"/>
        <v>0</v>
      </c>
      <c r="K360" s="153">
        <f t="shared" si="72"/>
        <v>0</v>
      </c>
    </row>
    <row r="361" spans="1:11" s="143" customFormat="1" ht="51" hidden="1" customHeight="1">
      <c r="A361" s="61"/>
      <c r="B361" s="10" t="s">
        <v>88</v>
      </c>
      <c r="C361" s="12" t="s">
        <v>18</v>
      </c>
      <c r="D361" s="12" t="s">
        <v>38</v>
      </c>
      <c r="E361" s="19" t="s">
        <v>655</v>
      </c>
      <c r="F361" s="12" t="s">
        <v>49</v>
      </c>
      <c r="G361" s="152">
        <f>H361+I361+J361+K361</f>
        <v>0</v>
      </c>
      <c r="H361" s="153">
        <f>H362</f>
        <v>0</v>
      </c>
      <c r="I361" s="153">
        <f t="shared" si="72"/>
        <v>0</v>
      </c>
      <c r="J361" s="153">
        <f t="shared" si="72"/>
        <v>0</v>
      </c>
      <c r="K361" s="153">
        <f t="shared" si="72"/>
        <v>0</v>
      </c>
    </row>
    <row r="362" spans="1:11" s="215" customFormat="1" ht="12.75" hidden="1" customHeight="1">
      <c r="A362" s="61"/>
      <c r="B362" s="10" t="s">
        <v>66</v>
      </c>
      <c r="C362" s="12" t="s">
        <v>18</v>
      </c>
      <c r="D362" s="12" t="s">
        <v>38</v>
      </c>
      <c r="E362" s="19" t="s">
        <v>655</v>
      </c>
      <c r="F362" s="12" t="s">
        <v>64</v>
      </c>
      <c r="G362" s="152">
        <f>SUM(H362:K362)</f>
        <v>0</v>
      </c>
      <c r="H362" s="153">
        <f>'приложение 8.4.'!I486</f>
        <v>0</v>
      </c>
      <c r="I362" s="153">
        <f>'приложение 8.4.'!J486</f>
        <v>0</v>
      </c>
      <c r="J362" s="153">
        <f>'приложение 8.4.'!K486</f>
        <v>0</v>
      </c>
      <c r="K362" s="153">
        <f>'приложение 8.4.'!L486</f>
        <v>0</v>
      </c>
    </row>
    <row r="363" spans="1:11" s="215" customFormat="1" ht="178.5" hidden="1" customHeight="1">
      <c r="A363" s="61"/>
      <c r="B363" s="23" t="s">
        <v>643</v>
      </c>
      <c r="C363" s="12" t="s">
        <v>18</v>
      </c>
      <c r="D363" s="12" t="s">
        <v>38</v>
      </c>
      <c r="E363" s="19" t="s">
        <v>656</v>
      </c>
      <c r="F363" s="12"/>
      <c r="G363" s="152">
        <f>SUM(H363:K363)</f>
        <v>0</v>
      </c>
      <c r="H363" s="153">
        <f>H364</f>
        <v>0</v>
      </c>
      <c r="I363" s="153">
        <f t="shared" ref="I363:K364" si="73">I364</f>
        <v>0</v>
      </c>
      <c r="J363" s="153">
        <f t="shared" si="73"/>
        <v>0</v>
      </c>
      <c r="K363" s="153">
        <f t="shared" si="73"/>
        <v>0</v>
      </c>
    </row>
    <row r="364" spans="1:11" s="215" customFormat="1" ht="53.25" hidden="1" customHeight="1">
      <c r="A364" s="61"/>
      <c r="B364" s="10" t="s">
        <v>88</v>
      </c>
      <c r="C364" s="12" t="s">
        <v>18</v>
      </c>
      <c r="D364" s="12" t="s">
        <v>38</v>
      </c>
      <c r="E364" s="19" t="s">
        <v>656</v>
      </c>
      <c r="F364" s="12" t="s">
        <v>49</v>
      </c>
      <c r="G364" s="152">
        <f>SUM(H364:K364)</f>
        <v>0</v>
      </c>
      <c r="H364" s="153">
        <f>H365</f>
        <v>0</v>
      </c>
      <c r="I364" s="153">
        <f t="shared" si="73"/>
        <v>0</v>
      </c>
      <c r="J364" s="153">
        <f t="shared" si="73"/>
        <v>0</v>
      </c>
      <c r="K364" s="153">
        <f t="shared" si="73"/>
        <v>0</v>
      </c>
    </row>
    <row r="365" spans="1:11" s="215" customFormat="1" ht="12.75" hidden="1" customHeight="1">
      <c r="A365" s="61"/>
      <c r="B365" s="10" t="s">
        <v>66</v>
      </c>
      <c r="C365" s="12" t="s">
        <v>18</v>
      </c>
      <c r="D365" s="12" t="s">
        <v>38</v>
      </c>
      <c r="E365" s="19" t="s">
        <v>656</v>
      </c>
      <c r="F365" s="12" t="s">
        <v>64</v>
      </c>
      <c r="G365" s="152">
        <f>SUM(H365:K365)</f>
        <v>0</v>
      </c>
      <c r="H365" s="153">
        <f>'приложение 8.4.'!I490</f>
        <v>0</v>
      </c>
      <c r="I365" s="153">
        <f>'приложение 8.4.'!J490</f>
        <v>0</v>
      </c>
      <c r="J365" s="153">
        <f>'приложение 8.4.'!K490</f>
        <v>0</v>
      </c>
      <c r="K365" s="153">
        <f>'приложение 8.4.'!L490</f>
        <v>0</v>
      </c>
    </row>
    <row r="366" spans="1:11" s="215" customFormat="1" ht="165.75" customHeight="1">
      <c r="A366" s="61"/>
      <c r="B366" s="10" t="s">
        <v>586</v>
      </c>
      <c r="C366" s="12" t="s">
        <v>18</v>
      </c>
      <c r="D366" s="12" t="s">
        <v>38</v>
      </c>
      <c r="E366" s="19" t="s">
        <v>657</v>
      </c>
      <c r="F366" s="12"/>
      <c r="G366" s="152">
        <f>H366+I366+J366+K366</f>
        <v>6460.5</v>
      </c>
      <c r="H366" s="153">
        <f>H367</f>
        <v>0</v>
      </c>
      <c r="I366" s="153">
        <f t="shared" ref="I366:K367" si="74">I367</f>
        <v>0</v>
      </c>
      <c r="J366" s="153">
        <f t="shared" si="74"/>
        <v>6460.5</v>
      </c>
      <c r="K366" s="153">
        <f t="shared" si="74"/>
        <v>0</v>
      </c>
    </row>
    <row r="367" spans="1:11" s="215" customFormat="1" ht="51" customHeight="1">
      <c r="A367" s="61"/>
      <c r="B367" s="10" t="s">
        <v>88</v>
      </c>
      <c r="C367" s="12" t="s">
        <v>18</v>
      </c>
      <c r="D367" s="12" t="s">
        <v>38</v>
      </c>
      <c r="E367" s="19" t="s">
        <v>657</v>
      </c>
      <c r="F367" s="12" t="s">
        <v>49</v>
      </c>
      <c r="G367" s="152">
        <f>H367+I367+J367+K367</f>
        <v>6460.5</v>
      </c>
      <c r="H367" s="153">
        <f>H368</f>
        <v>0</v>
      </c>
      <c r="I367" s="153">
        <f t="shared" si="74"/>
        <v>0</v>
      </c>
      <c r="J367" s="153">
        <f t="shared" si="74"/>
        <v>6460.5</v>
      </c>
      <c r="K367" s="153">
        <f t="shared" si="74"/>
        <v>0</v>
      </c>
    </row>
    <row r="368" spans="1:11" s="143" customFormat="1" ht="12.75" customHeight="1">
      <c r="A368" s="61"/>
      <c r="B368" s="10" t="s">
        <v>66</v>
      </c>
      <c r="C368" s="12" t="s">
        <v>18</v>
      </c>
      <c r="D368" s="12" t="s">
        <v>38</v>
      </c>
      <c r="E368" s="19" t="s">
        <v>657</v>
      </c>
      <c r="F368" s="12" t="s">
        <v>64</v>
      </c>
      <c r="G368" s="152">
        <f>SUM(H368:K368)</f>
        <v>6460.5</v>
      </c>
      <c r="H368" s="153">
        <f>'приложение 8.4.'!I494</f>
        <v>0</v>
      </c>
      <c r="I368" s="153">
        <f>'приложение 8.4.'!J494</f>
        <v>0</v>
      </c>
      <c r="J368" s="153">
        <f>'приложение 8.4.'!K494</f>
        <v>6460.5</v>
      </c>
      <c r="K368" s="153">
        <f>'приложение 8.4.'!L494</f>
        <v>0</v>
      </c>
    </row>
    <row r="369" spans="1:11" ht="51" customHeight="1">
      <c r="A369" s="148"/>
      <c r="B369" s="101" t="s">
        <v>365</v>
      </c>
      <c r="C369" s="102" t="s">
        <v>18</v>
      </c>
      <c r="D369" s="102" t="s">
        <v>38</v>
      </c>
      <c r="E369" s="108" t="s">
        <v>366</v>
      </c>
      <c r="F369" s="102"/>
      <c r="G369" s="311">
        <f>SUM(H369:K369)</f>
        <v>-3.0000000000000568</v>
      </c>
      <c r="H369" s="309">
        <f>H370+H393+H397+H401</f>
        <v>-3.0000000000000568</v>
      </c>
      <c r="I369" s="309">
        <f>I370+I393+I397+I401</f>
        <v>0</v>
      </c>
      <c r="J369" s="309">
        <f>J370+J393+J397+J401</f>
        <v>0</v>
      </c>
      <c r="K369" s="309">
        <f>K370+K393+K397+K401</f>
        <v>0</v>
      </c>
    </row>
    <row r="370" spans="1:11" ht="38.25" customHeight="1">
      <c r="A370" s="148"/>
      <c r="B370" s="101" t="s">
        <v>367</v>
      </c>
      <c r="C370" s="102" t="s">
        <v>18</v>
      </c>
      <c r="D370" s="102" t="s">
        <v>38</v>
      </c>
      <c r="E370" s="108" t="s">
        <v>368</v>
      </c>
      <c r="F370" s="102"/>
      <c r="G370" s="311">
        <f>SUM(H370:K370)</f>
        <v>-103.00000000000003</v>
      </c>
      <c r="H370" s="309">
        <f>H371+H378+H381+H384+H387+H390</f>
        <v>-103.00000000000003</v>
      </c>
      <c r="I370" s="309">
        <f>I371+I378+I381+I384+I387+I390</f>
        <v>0</v>
      </c>
      <c r="J370" s="309">
        <f>J371+J378+J381+J384+J387+J390</f>
        <v>0</v>
      </c>
      <c r="K370" s="309">
        <f>K371+K378+K381+K384+K387+K390</f>
        <v>0</v>
      </c>
    </row>
    <row r="371" spans="1:11" ht="38.25" customHeight="1">
      <c r="A371" s="148"/>
      <c r="B371" s="101" t="s">
        <v>200</v>
      </c>
      <c r="C371" s="102" t="s">
        <v>18</v>
      </c>
      <c r="D371" s="102" t="s">
        <v>38</v>
      </c>
      <c r="E371" s="108" t="s">
        <v>330</v>
      </c>
      <c r="F371" s="102"/>
      <c r="G371" s="311">
        <f>SUM(H371:K371)</f>
        <v>-2.8421709430404007E-14</v>
      </c>
      <c r="H371" s="309">
        <f>H372+H374+H376</f>
        <v>-2.8421709430404007E-14</v>
      </c>
      <c r="I371" s="309">
        <f>I372+I374+I376</f>
        <v>0</v>
      </c>
      <c r="J371" s="309">
        <f>J372+J374+J376</f>
        <v>0</v>
      </c>
      <c r="K371" s="309">
        <f>K372+K374+K376</f>
        <v>0</v>
      </c>
    </row>
    <row r="372" spans="1:11" ht="89.25" customHeight="1">
      <c r="A372" s="148"/>
      <c r="B372" s="205" t="s">
        <v>55</v>
      </c>
      <c r="C372" s="102" t="s">
        <v>18</v>
      </c>
      <c r="D372" s="102" t="s">
        <v>38</v>
      </c>
      <c r="E372" s="108" t="s">
        <v>330</v>
      </c>
      <c r="F372" s="146" t="s">
        <v>56</v>
      </c>
      <c r="G372" s="311">
        <f>SUM(H372:K372)</f>
        <v>56.399999999999977</v>
      </c>
      <c r="H372" s="312">
        <f>H373</f>
        <v>56.399999999999977</v>
      </c>
      <c r="I372" s="312">
        <f>I373</f>
        <v>0</v>
      </c>
      <c r="J372" s="312">
        <f>J373</f>
        <v>0</v>
      </c>
      <c r="K372" s="312">
        <f>K373</f>
        <v>0</v>
      </c>
    </row>
    <row r="373" spans="1:11" ht="25.5" customHeight="1">
      <c r="A373" s="148"/>
      <c r="B373" s="205" t="s">
        <v>67</v>
      </c>
      <c r="C373" s="102" t="s">
        <v>18</v>
      </c>
      <c r="D373" s="102" t="s">
        <v>38</v>
      </c>
      <c r="E373" s="108" t="s">
        <v>330</v>
      </c>
      <c r="F373" s="146" t="s">
        <v>68</v>
      </c>
      <c r="G373" s="311">
        <f t="shared" ref="G373:G400" si="75">SUM(H373:K373)</f>
        <v>56.399999999999977</v>
      </c>
      <c r="H373" s="312">
        <f>'приложение 8.4.'!I499</f>
        <v>56.399999999999977</v>
      </c>
      <c r="I373" s="312">
        <f>'приложение 8.4.'!J499</f>
        <v>0</v>
      </c>
      <c r="J373" s="312">
        <f>'приложение 8.4.'!K499</f>
        <v>0</v>
      </c>
      <c r="K373" s="312">
        <f>'приложение 8.4.'!L499</f>
        <v>0</v>
      </c>
    </row>
    <row r="374" spans="1:11" ht="38.25" customHeight="1">
      <c r="A374" s="148"/>
      <c r="B374" s="101" t="s">
        <v>86</v>
      </c>
      <c r="C374" s="102" t="s">
        <v>18</v>
      </c>
      <c r="D374" s="102" t="s">
        <v>38</v>
      </c>
      <c r="E374" s="108" t="s">
        <v>330</v>
      </c>
      <c r="F374" s="146" t="s">
        <v>57</v>
      </c>
      <c r="G374" s="311">
        <f t="shared" si="75"/>
        <v>-56.400000000000006</v>
      </c>
      <c r="H374" s="312">
        <f>H375</f>
        <v>-56.400000000000006</v>
      </c>
      <c r="I374" s="312">
        <f>I375</f>
        <v>0</v>
      </c>
      <c r="J374" s="312">
        <f>J375</f>
        <v>0</v>
      </c>
      <c r="K374" s="312">
        <f>K375</f>
        <v>0</v>
      </c>
    </row>
    <row r="375" spans="1:11" ht="38.25" customHeight="1">
      <c r="A375" s="148"/>
      <c r="B375" s="101" t="s">
        <v>111</v>
      </c>
      <c r="C375" s="102" t="s">
        <v>18</v>
      </c>
      <c r="D375" s="102" t="s">
        <v>38</v>
      </c>
      <c r="E375" s="108" t="s">
        <v>330</v>
      </c>
      <c r="F375" s="146" t="s">
        <v>59</v>
      </c>
      <c r="G375" s="311">
        <f t="shared" si="75"/>
        <v>-56.400000000000006</v>
      </c>
      <c r="H375" s="312">
        <f>'приложение 8.4.'!I505</f>
        <v>-56.400000000000006</v>
      </c>
      <c r="I375" s="312">
        <f>'приложение 8.4.'!J505</f>
        <v>0</v>
      </c>
      <c r="J375" s="312">
        <f>'приложение 8.4.'!K505</f>
        <v>0</v>
      </c>
      <c r="K375" s="312">
        <f>'приложение 8.4.'!L505</f>
        <v>0</v>
      </c>
    </row>
    <row r="376" spans="1:11" ht="12.75" hidden="1" customHeight="1">
      <c r="A376" s="148"/>
      <c r="B376" s="218" t="s">
        <v>71</v>
      </c>
      <c r="C376" s="102" t="s">
        <v>18</v>
      </c>
      <c r="D376" s="102" t="s">
        <v>38</v>
      </c>
      <c r="E376" s="108" t="s">
        <v>330</v>
      </c>
      <c r="F376" s="146" t="s">
        <v>72</v>
      </c>
      <c r="G376" s="311">
        <f t="shared" si="75"/>
        <v>0</v>
      </c>
      <c r="H376" s="312">
        <f>'приложение 8.4.'!I508</f>
        <v>0</v>
      </c>
      <c r="I376" s="312">
        <f>'приложение 8.4.'!J508</f>
        <v>0</v>
      </c>
      <c r="J376" s="312">
        <f>'приложение 8.4.'!K508</f>
        <v>0</v>
      </c>
      <c r="K376" s="312">
        <f>'приложение 8.4.'!L508</f>
        <v>0</v>
      </c>
    </row>
    <row r="377" spans="1:11" ht="25.5" hidden="1" customHeight="1">
      <c r="A377" s="148"/>
      <c r="B377" s="218" t="s">
        <v>73</v>
      </c>
      <c r="C377" s="102" t="s">
        <v>18</v>
      </c>
      <c r="D377" s="102" t="s">
        <v>38</v>
      </c>
      <c r="E377" s="108" t="s">
        <v>330</v>
      </c>
      <c r="F377" s="146" t="s">
        <v>74</v>
      </c>
      <c r="G377" s="311">
        <f t="shared" si="75"/>
        <v>0</v>
      </c>
      <c r="H377" s="312">
        <f>'приложение 8.4.'!I509</f>
        <v>0</v>
      </c>
      <c r="I377" s="312">
        <f>'приложение 8.4.'!J509</f>
        <v>0</v>
      </c>
      <c r="J377" s="312">
        <f>'приложение 8.4.'!K509</f>
        <v>0</v>
      </c>
      <c r="K377" s="312">
        <f>'приложение 8.4.'!L509</f>
        <v>0</v>
      </c>
    </row>
    <row r="378" spans="1:11" ht="25.5" customHeight="1">
      <c r="A378" s="148"/>
      <c r="B378" s="101" t="s">
        <v>216</v>
      </c>
      <c r="C378" s="102" t="s">
        <v>18</v>
      </c>
      <c r="D378" s="102" t="s">
        <v>38</v>
      </c>
      <c r="E378" s="108" t="s">
        <v>571</v>
      </c>
      <c r="F378" s="102"/>
      <c r="G378" s="311">
        <f t="shared" si="75"/>
        <v>-103</v>
      </c>
      <c r="H378" s="309">
        <f>H379</f>
        <v>-103</v>
      </c>
      <c r="I378" s="309">
        <f t="shared" ref="I378:K379" si="76">I379</f>
        <v>0</v>
      </c>
      <c r="J378" s="309">
        <f t="shared" si="76"/>
        <v>0</v>
      </c>
      <c r="K378" s="309">
        <f t="shared" si="76"/>
        <v>0</v>
      </c>
    </row>
    <row r="379" spans="1:11" ht="38.25" customHeight="1">
      <c r="A379" s="148"/>
      <c r="B379" s="101" t="s">
        <v>86</v>
      </c>
      <c r="C379" s="102" t="s">
        <v>18</v>
      </c>
      <c r="D379" s="102" t="s">
        <v>38</v>
      </c>
      <c r="E379" s="108" t="s">
        <v>571</v>
      </c>
      <c r="F379" s="146" t="s">
        <v>57</v>
      </c>
      <c r="G379" s="311">
        <f t="shared" si="75"/>
        <v>-103</v>
      </c>
      <c r="H379" s="312">
        <f>H380</f>
        <v>-103</v>
      </c>
      <c r="I379" s="312">
        <f t="shared" si="76"/>
        <v>0</v>
      </c>
      <c r="J379" s="312">
        <f t="shared" si="76"/>
        <v>0</v>
      </c>
      <c r="K379" s="312">
        <f t="shared" si="76"/>
        <v>0</v>
      </c>
    </row>
    <row r="380" spans="1:11" ht="38.25" customHeight="1">
      <c r="A380" s="148"/>
      <c r="B380" s="101" t="s">
        <v>111</v>
      </c>
      <c r="C380" s="102" t="s">
        <v>18</v>
      </c>
      <c r="D380" s="102" t="s">
        <v>38</v>
      </c>
      <c r="E380" s="108" t="s">
        <v>571</v>
      </c>
      <c r="F380" s="146" t="s">
        <v>59</v>
      </c>
      <c r="G380" s="311">
        <f t="shared" si="75"/>
        <v>-103</v>
      </c>
      <c r="H380" s="312">
        <f>'приложение 8.4.'!I515</f>
        <v>-103</v>
      </c>
      <c r="I380" s="312">
        <f>'приложение 8.4.'!J515</f>
        <v>0</v>
      </c>
      <c r="J380" s="312">
        <f>'приложение 8.4.'!K515</f>
        <v>0</v>
      </c>
      <c r="K380" s="312">
        <f>'приложение 8.4.'!L515</f>
        <v>0</v>
      </c>
    </row>
    <row r="381" spans="1:11" s="215" customFormat="1" ht="129" hidden="1" customHeight="1">
      <c r="A381" s="213"/>
      <c r="B381" s="210" t="s">
        <v>478</v>
      </c>
      <c r="C381" s="139" t="s">
        <v>18</v>
      </c>
      <c r="D381" s="139" t="s">
        <v>38</v>
      </c>
      <c r="E381" s="139" t="s">
        <v>623</v>
      </c>
      <c r="F381" s="139"/>
      <c r="G381" s="313">
        <f t="shared" ref="G381:G386" si="77">H381+I381+J381+K381</f>
        <v>0</v>
      </c>
      <c r="H381" s="314">
        <f>H382</f>
        <v>0</v>
      </c>
      <c r="I381" s="314">
        <f t="shared" ref="I381:K385" si="78">I382</f>
        <v>0</v>
      </c>
      <c r="J381" s="314">
        <f t="shared" si="78"/>
        <v>0</v>
      </c>
      <c r="K381" s="314">
        <f t="shared" si="78"/>
        <v>0</v>
      </c>
    </row>
    <row r="382" spans="1:11" s="215" customFormat="1" ht="42.75" hidden="1" customHeight="1">
      <c r="A382" s="213"/>
      <c r="B382" s="101" t="s">
        <v>86</v>
      </c>
      <c r="C382" s="139" t="s">
        <v>18</v>
      </c>
      <c r="D382" s="139" t="s">
        <v>38</v>
      </c>
      <c r="E382" s="139" t="s">
        <v>623</v>
      </c>
      <c r="F382" s="139" t="s">
        <v>57</v>
      </c>
      <c r="G382" s="313">
        <f t="shared" si="77"/>
        <v>0</v>
      </c>
      <c r="H382" s="314">
        <f>H383</f>
        <v>0</v>
      </c>
      <c r="I382" s="314">
        <f t="shared" si="78"/>
        <v>0</v>
      </c>
      <c r="J382" s="314">
        <f t="shared" si="78"/>
        <v>0</v>
      </c>
      <c r="K382" s="314">
        <f t="shared" si="78"/>
        <v>0</v>
      </c>
    </row>
    <row r="383" spans="1:11" s="215" customFormat="1" ht="38.25" hidden="1" customHeight="1">
      <c r="A383" s="213"/>
      <c r="B383" s="109" t="s">
        <v>111</v>
      </c>
      <c r="C383" s="139" t="s">
        <v>18</v>
      </c>
      <c r="D383" s="139" t="s">
        <v>38</v>
      </c>
      <c r="E383" s="139" t="s">
        <v>623</v>
      </c>
      <c r="F383" s="139" t="s">
        <v>59</v>
      </c>
      <c r="G383" s="313">
        <f t="shared" si="77"/>
        <v>0</v>
      </c>
      <c r="H383" s="314">
        <f>'приложение 8.4.'!I519</f>
        <v>0</v>
      </c>
      <c r="I383" s="314">
        <f>'приложение 8.4.'!J519</f>
        <v>0</v>
      </c>
      <c r="J383" s="314">
        <f>'приложение 8.4.'!K519</f>
        <v>0</v>
      </c>
      <c r="K383" s="314">
        <f>'приложение 8.4.'!L519</f>
        <v>0</v>
      </c>
    </row>
    <row r="384" spans="1:11" s="215" customFormat="1" ht="159.75" hidden="1" customHeight="1">
      <c r="A384" s="213"/>
      <c r="B384" s="210" t="s">
        <v>583</v>
      </c>
      <c r="C384" s="139" t="s">
        <v>18</v>
      </c>
      <c r="D384" s="139" t="s">
        <v>38</v>
      </c>
      <c r="E384" s="139" t="s">
        <v>624</v>
      </c>
      <c r="F384" s="139"/>
      <c r="G384" s="313">
        <f t="shared" si="77"/>
        <v>0</v>
      </c>
      <c r="H384" s="314">
        <f>H385</f>
        <v>0</v>
      </c>
      <c r="I384" s="314">
        <f t="shared" si="78"/>
        <v>0</v>
      </c>
      <c r="J384" s="314">
        <f t="shared" si="78"/>
        <v>0</v>
      </c>
      <c r="K384" s="314">
        <f t="shared" si="78"/>
        <v>0</v>
      </c>
    </row>
    <row r="385" spans="1:11" s="215" customFormat="1" ht="42.75" hidden="1" customHeight="1">
      <c r="A385" s="213"/>
      <c r="B385" s="101" t="s">
        <v>86</v>
      </c>
      <c r="C385" s="139" t="s">
        <v>18</v>
      </c>
      <c r="D385" s="139" t="s">
        <v>38</v>
      </c>
      <c r="E385" s="139" t="s">
        <v>624</v>
      </c>
      <c r="F385" s="139" t="s">
        <v>57</v>
      </c>
      <c r="G385" s="313">
        <f t="shared" si="77"/>
        <v>0</v>
      </c>
      <c r="H385" s="314">
        <f>H386</f>
        <v>0</v>
      </c>
      <c r="I385" s="314">
        <f t="shared" si="78"/>
        <v>0</v>
      </c>
      <c r="J385" s="314">
        <f t="shared" si="78"/>
        <v>0</v>
      </c>
      <c r="K385" s="314">
        <f t="shared" si="78"/>
        <v>0</v>
      </c>
    </row>
    <row r="386" spans="1:11" s="215" customFormat="1" ht="38.25" hidden="1" customHeight="1">
      <c r="A386" s="213"/>
      <c r="B386" s="109" t="s">
        <v>111</v>
      </c>
      <c r="C386" s="139" t="s">
        <v>18</v>
      </c>
      <c r="D386" s="139" t="s">
        <v>38</v>
      </c>
      <c r="E386" s="139" t="s">
        <v>624</v>
      </c>
      <c r="F386" s="139" t="s">
        <v>59</v>
      </c>
      <c r="G386" s="313">
        <f t="shared" si="77"/>
        <v>0</v>
      </c>
      <c r="H386" s="314">
        <f>'приложение 8.4.'!I523</f>
        <v>0</v>
      </c>
      <c r="I386" s="314">
        <f>'приложение 8.4.'!J523</f>
        <v>0</v>
      </c>
      <c r="J386" s="314">
        <f>'приложение 8.4.'!K523</f>
        <v>0</v>
      </c>
      <c r="K386" s="314">
        <f>'приложение 8.4.'!L523</f>
        <v>0</v>
      </c>
    </row>
    <row r="387" spans="1:11" s="215" customFormat="1" ht="38.25" hidden="1" customHeight="1">
      <c r="A387" s="141"/>
      <c r="B387" s="109" t="s">
        <v>666</v>
      </c>
      <c r="C387" s="110" t="s">
        <v>18</v>
      </c>
      <c r="D387" s="110" t="s">
        <v>38</v>
      </c>
      <c r="E387" s="110" t="s">
        <v>667</v>
      </c>
      <c r="F387" s="110"/>
      <c r="G387" s="160">
        <f t="shared" ref="G387:G392" si="79">H387+I387+J387+K387</f>
        <v>0</v>
      </c>
      <c r="H387" s="161">
        <f t="shared" ref="H387:K388" si="80">H388</f>
        <v>0</v>
      </c>
      <c r="I387" s="161">
        <f t="shared" si="80"/>
        <v>0</v>
      </c>
      <c r="J387" s="161">
        <f t="shared" si="80"/>
        <v>0</v>
      </c>
      <c r="K387" s="161">
        <f t="shared" si="80"/>
        <v>0</v>
      </c>
    </row>
    <row r="388" spans="1:11" s="215" customFormat="1" ht="38.25" hidden="1" customHeight="1">
      <c r="A388" s="141"/>
      <c r="B388" s="109" t="s">
        <v>86</v>
      </c>
      <c r="C388" s="110" t="s">
        <v>18</v>
      </c>
      <c r="D388" s="110" t="s">
        <v>38</v>
      </c>
      <c r="E388" s="110" t="s">
        <v>667</v>
      </c>
      <c r="F388" s="110" t="s">
        <v>57</v>
      </c>
      <c r="G388" s="160">
        <f t="shared" si="79"/>
        <v>0</v>
      </c>
      <c r="H388" s="161">
        <f t="shared" si="80"/>
        <v>0</v>
      </c>
      <c r="I388" s="161">
        <f t="shared" si="80"/>
        <v>0</v>
      </c>
      <c r="J388" s="161">
        <f t="shared" si="80"/>
        <v>0</v>
      </c>
      <c r="K388" s="161">
        <f t="shared" si="80"/>
        <v>0</v>
      </c>
    </row>
    <row r="389" spans="1:11" s="215" customFormat="1" ht="38.25" hidden="1" customHeight="1">
      <c r="A389" s="141"/>
      <c r="B389" s="109" t="s">
        <v>111</v>
      </c>
      <c r="C389" s="110" t="s">
        <v>18</v>
      </c>
      <c r="D389" s="110" t="s">
        <v>38</v>
      </c>
      <c r="E389" s="110" t="s">
        <v>667</v>
      </c>
      <c r="F389" s="110" t="s">
        <v>59</v>
      </c>
      <c r="G389" s="160">
        <f t="shared" si="79"/>
        <v>0</v>
      </c>
      <c r="H389" s="161">
        <f>'приложение 8.4.'!I527</f>
        <v>0</v>
      </c>
      <c r="I389" s="161">
        <f>'приложение 8.4.'!J527</f>
        <v>0</v>
      </c>
      <c r="J389" s="161">
        <f>'приложение 8.4.'!K527</f>
        <v>0</v>
      </c>
      <c r="K389" s="161">
        <f>'приложение 8.4.'!L527</f>
        <v>0</v>
      </c>
    </row>
    <row r="390" spans="1:11" s="215" customFormat="1" ht="51" hidden="1" customHeight="1">
      <c r="A390" s="141"/>
      <c r="B390" s="109" t="s">
        <v>668</v>
      </c>
      <c r="C390" s="110" t="s">
        <v>18</v>
      </c>
      <c r="D390" s="110" t="s">
        <v>38</v>
      </c>
      <c r="E390" s="110" t="s">
        <v>669</v>
      </c>
      <c r="F390" s="110"/>
      <c r="G390" s="160">
        <f t="shared" si="79"/>
        <v>0</v>
      </c>
      <c r="H390" s="161">
        <f t="shared" ref="H390:K391" si="81">H391</f>
        <v>0</v>
      </c>
      <c r="I390" s="161">
        <f t="shared" si="81"/>
        <v>0</v>
      </c>
      <c r="J390" s="161">
        <f t="shared" si="81"/>
        <v>0</v>
      </c>
      <c r="K390" s="161">
        <f t="shared" si="81"/>
        <v>0</v>
      </c>
    </row>
    <row r="391" spans="1:11" s="215" customFormat="1" ht="38.25" hidden="1" customHeight="1">
      <c r="A391" s="141"/>
      <c r="B391" s="109" t="s">
        <v>86</v>
      </c>
      <c r="C391" s="110" t="s">
        <v>18</v>
      </c>
      <c r="D391" s="110" t="s">
        <v>38</v>
      </c>
      <c r="E391" s="110" t="s">
        <v>669</v>
      </c>
      <c r="F391" s="110" t="s">
        <v>57</v>
      </c>
      <c r="G391" s="160">
        <f t="shared" si="79"/>
        <v>0</v>
      </c>
      <c r="H391" s="161">
        <f t="shared" si="81"/>
        <v>0</v>
      </c>
      <c r="I391" s="161">
        <f t="shared" si="81"/>
        <v>0</v>
      </c>
      <c r="J391" s="161">
        <f t="shared" si="81"/>
        <v>0</v>
      </c>
      <c r="K391" s="161">
        <f t="shared" si="81"/>
        <v>0</v>
      </c>
    </row>
    <row r="392" spans="1:11" s="215" customFormat="1" ht="53.25" hidden="1" customHeight="1">
      <c r="A392" s="141"/>
      <c r="B392" s="109" t="s">
        <v>111</v>
      </c>
      <c r="C392" s="110" t="s">
        <v>18</v>
      </c>
      <c r="D392" s="110" t="s">
        <v>38</v>
      </c>
      <c r="E392" s="110" t="s">
        <v>669</v>
      </c>
      <c r="F392" s="110" t="s">
        <v>59</v>
      </c>
      <c r="G392" s="160">
        <f t="shared" si="79"/>
        <v>0</v>
      </c>
      <c r="H392" s="161">
        <f>'приложение 8.4.'!I531</f>
        <v>0</v>
      </c>
      <c r="I392" s="161">
        <f>'приложение 8.4.'!J531</f>
        <v>0</v>
      </c>
      <c r="J392" s="161">
        <f>'приложение 8.4.'!K531</f>
        <v>0</v>
      </c>
      <c r="K392" s="161">
        <f>'приложение 8.4.'!L531</f>
        <v>0</v>
      </c>
    </row>
    <row r="393" spans="1:11" ht="25.5" customHeight="1">
      <c r="A393" s="148"/>
      <c r="B393" s="101" t="s">
        <v>369</v>
      </c>
      <c r="C393" s="102" t="s">
        <v>18</v>
      </c>
      <c r="D393" s="102" t="s">
        <v>38</v>
      </c>
      <c r="E393" s="108" t="s">
        <v>370</v>
      </c>
      <c r="F393" s="102"/>
      <c r="G393" s="311">
        <f t="shared" si="75"/>
        <v>-161.30000000000001</v>
      </c>
      <c r="H393" s="309">
        <f>H394</f>
        <v>-161.30000000000001</v>
      </c>
      <c r="I393" s="309">
        <f t="shared" ref="I393:K395" si="82">I394</f>
        <v>0</v>
      </c>
      <c r="J393" s="309">
        <f t="shared" si="82"/>
        <v>0</v>
      </c>
      <c r="K393" s="309">
        <f t="shared" si="82"/>
        <v>0</v>
      </c>
    </row>
    <row r="394" spans="1:11" ht="25.5" customHeight="1">
      <c r="A394" s="148"/>
      <c r="B394" s="101" t="s">
        <v>216</v>
      </c>
      <c r="C394" s="102" t="s">
        <v>18</v>
      </c>
      <c r="D394" s="102" t="s">
        <v>38</v>
      </c>
      <c r="E394" s="108" t="s">
        <v>570</v>
      </c>
      <c r="F394" s="102"/>
      <c r="G394" s="311">
        <f t="shared" si="75"/>
        <v>-161.30000000000001</v>
      </c>
      <c r="H394" s="309">
        <f>H395</f>
        <v>-161.30000000000001</v>
      </c>
      <c r="I394" s="309">
        <f t="shared" si="82"/>
        <v>0</v>
      </c>
      <c r="J394" s="309">
        <f t="shared" si="82"/>
        <v>0</v>
      </c>
      <c r="K394" s="309">
        <f t="shared" si="82"/>
        <v>0</v>
      </c>
    </row>
    <row r="395" spans="1:11" ht="38.25" customHeight="1">
      <c r="A395" s="148"/>
      <c r="B395" s="101" t="s">
        <v>86</v>
      </c>
      <c r="C395" s="102" t="s">
        <v>18</v>
      </c>
      <c r="D395" s="102" t="s">
        <v>38</v>
      </c>
      <c r="E395" s="108" t="s">
        <v>570</v>
      </c>
      <c r="F395" s="146" t="s">
        <v>57</v>
      </c>
      <c r="G395" s="311">
        <f t="shared" si="75"/>
        <v>-161.30000000000001</v>
      </c>
      <c r="H395" s="312">
        <f>H396</f>
        <v>-161.30000000000001</v>
      </c>
      <c r="I395" s="312">
        <f t="shared" si="82"/>
        <v>0</v>
      </c>
      <c r="J395" s="312">
        <f t="shared" si="82"/>
        <v>0</v>
      </c>
      <c r="K395" s="312">
        <f t="shared" si="82"/>
        <v>0</v>
      </c>
    </row>
    <row r="396" spans="1:11" s="185" customFormat="1" ht="38.25" customHeight="1">
      <c r="A396" s="148"/>
      <c r="B396" s="101" t="s">
        <v>111</v>
      </c>
      <c r="C396" s="102" t="s">
        <v>18</v>
      </c>
      <c r="D396" s="102" t="s">
        <v>38</v>
      </c>
      <c r="E396" s="108" t="s">
        <v>570</v>
      </c>
      <c r="F396" s="146" t="s">
        <v>59</v>
      </c>
      <c r="G396" s="311">
        <f t="shared" si="75"/>
        <v>-161.30000000000001</v>
      </c>
      <c r="H396" s="311">
        <f>'приложение 8.4.'!I536</f>
        <v>-161.30000000000001</v>
      </c>
      <c r="I396" s="311">
        <f>'приложение 8.4.'!J536</f>
        <v>0</v>
      </c>
      <c r="J396" s="311">
        <f>'приложение 8.4.'!K536</f>
        <v>0</v>
      </c>
      <c r="K396" s="311">
        <f>'приложение 8.4.'!L536</f>
        <v>0</v>
      </c>
    </row>
    <row r="397" spans="1:11" s="185" customFormat="1" ht="40.5" customHeight="1">
      <c r="A397" s="148"/>
      <c r="B397" s="101" t="s">
        <v>371</v>
      </c>
      <c r="C397" s="102" t="s">
        <v>18</v>
      </c>
      <c r="D397" s="102" t="s">
        <v>38</v>
      </c>
      <c r="E397" s="108" t="s">
        <v>372</v>
      </c>
      <c r="F397" s="102"/>
      <c r="G397" s="311">
        <f t="shared" si="75"/>
        <v>161.30000000000001</v>
      </c>
      <c r="H397" s="309">
        <f>H398</f>
        <v>161.30000000000001</v>
      </c>
      <c r="I397" s="309">
        <f t="shared" ref="I397:K399" si="83">I398</f>
        <v>0</v>
      </c>
      <c r="J397" s="309">
        <f t="shared" si="83"/>
        <v>0</v>
      </c>
      <c r="K397" s="309">
        <f t="shared" si="83"/>
        <v>0</v>
      </c>
    </row>
    <row r="398" spans="1:11" s="185" customFormat="1" ht="25.5" customHeight="1">
      <c r="A398" s="148"/>
      <c r="B398" s="101" t="s">
        <v>216</v>
      </c>
      <c r="C398" s="102" t="s">
        <v>18</v>
      </c>
      <c r="D398" s="102" t="s">
        <v>38</v>
      </c>
      <c r="E398" s="108" t="s">
        <v>569</v>
      </c>
      <c r="F398" s="102"/>
      <c r="G398" s="311">
        <f t="shared" si="75"/>
        <v>161.30000000000001</v>
      </c>
      <c r="H398" s="309">
        <f>H399</f>
        <v>161.30000000000001</v>
      </c>
      <c r="I398" s="309">
        <f t="shared" si="83"/>
        <v>0</v>
      </c>
      <c r="J398" s="309">
        <f t="shared" si="83"/>
        <v>0</v>
      </c>
      <c r="K398" s="309">
        <f t="shared" si="83"/>
        <v>0</v>
      </c>
    </row>
    <row r="399" spans="1:11" s="185" customFormat="1" ht="38.25" customHeight="1">
      <c r="A399" s="148"/>
      <c r="B399" s="101" t="s">
        <v>86</v>
      </c>
      <c r="C399" s="102" t="s">
        <v>18</v>
      </c>
      <c r="D399" s="102" t="s">
        <v>38</v>
      </c>
      <c r="E399" s="108" t="s">
        <v>569</v>
      </c>
      <c r="F399" s="146" t="s">
        <v>57</v>
      </c>
      <c r="G399" s="311">
        <f t="shared" si="75"/>
        <v>161.30000000000001</v>
      </c>
      <c r="H399" s="312">
        <f>H400</f>
        <v>161.30000000000001</v>
      </c>
      <c r="I399" s="312">
        <f t="shared" si="83"/>
        <v>0</v>
      </c>
      <c r="J399" s="312">
        <f t="shared" si="83"/>
        <v>0</v>
      </c>
      <c r="K399" s="312">
        <f t="shared" si="83"/>
        <v>0</v>
      </c>
    </row>
    <row r="400" spans="1:11" ht="24.75" customHeight="1">
      <c r="A400" s="148"/>
      <c r="B400" s="101" t="s">
        <v>111</v>
      </c>
      <c r="C400" s="102" t="s">
        <v>18</v>
      </c>
      <c r="D400" s="102" t="s">
        <v>38</v>
      </c>
      <c r="E400" s="108" t="s">
        <v>569</v>
      </c>
      <c r="F400" s="146" t="s">
        <v>59</v>
      </c>
      <c r="G400" s="311">
        <f t="shared" si="75"/>
        <v>161.30000000000001</v>
      </c>
      <c r="H400" s="312">
        <f>'приложение 8.4.'!I541</f>
        <v>161.30000000000001</v>
      </c>
      <c r="I400" s="312">
        <f>'приложение 8.4.'!J541</f>
        <v>0</v>
      </c>
      <c r="J400" s="312">
        <f>'приложение 8.4.'!K541</f>
        <v>0</v>
      </c>
      <c r="K400" s="312">
        <f>'приложение 8.4.'!L541</f>
        <v>0</v>
      </c>
    </row>
    <row r="401" spans="1:14" s="215" customFormat="1" ht="98.25" customHeight="1">
      <c r="A401" s="192"/>
      <c r="B401" s="1" t="s">
        <v>694</v>
      </c>
      <c r="C401" s="2" t="s">
        <v>18</v>
      </c>
      <c r="D401" s="2" t="s">
        <v>38</v>
      </c>
      <c r="E401" s="4" t="s">
        <v>696</v>
      </c>
      <c r="F401" s="12"/>
      <c r="G401" s="160">
        <f>H401+I401+J401+K401</f>
        <v>100</v>
      </c>
      <c r="H401" s="161">
        <f t="shared" ref="H401:K403" si="84">H402</f>
        <v>100</v>
      </c>
      <c r="I401" s="161">
        <f t="shared" si="84"/>
        <v>0</v>
      </c>
      <c r="J401" s="161">
        <f t="shared" si="84"/>
        <v>0</v>
      </c>
      <c r="K401" s="161">
        <f t="shared" si="84"/>
        <v>0</v>
      </c>
      <c r="N401" s="265"/>
    </row>
    <row r="402" spans="1:14" s="215" customFormat="1" ht="25.5">
      <c r="A402" s="192"/>
      <c r="B402" s="1" t="s">
        <v>538</v>
      </c>
      <c r="C402" s="2" t="s">
        <v>18</v>
      </c>
      <c r="D402" s="2" t="s">
        <v>38</v>
      </c>
      <c r="E402" s="4" t="s">
        <v>695</v>
      </c>
      <c r="F402" s="2"/>
      <c r="G402" s="160">
        <f>H402+I402+J402+K402</f>
        <v>100</v>
      </c>
      <c r="H402" s="161">
        <f t="shared" si="84"/>
        <v>100</v>
      </c>
      <c r="I402" s="161">
        <f t="shared" si="84"/>
        <v>0</v>
      </c>
      <c r="J402" s="161">
        <f t="shared" si="84"/>
        <v>0</v>
      </c>
      <c r="K402" s="161">
        <f t="shared" si="84"/>
        <v>0</v>
      </c>
      <c r="N402" s="265"/>
    </row>
    <row r="403" spans="1:14" s="215" customFormat="1" ht="38.25">
      <c r="A403" s="192"/>
      <c r="B403" s="1" t="s">
        <v>86</v>
      </c>
      <c r="C403" s="2" t="s">
        <v>18</v>
      </c>
      <c r="D403" s="2" t="s">
        <v>38</v>
      </c>
      <c r="E403" s="4" t="s">
        <v>695</v>
      </c>
      <c r="F403" s="12" t="s">
        <v>57</v>
      </c>
      <c r="G403" s="160">
        <f>H403+I403+J403+K403</f>
        <v>100</v>
      </c>
      <c r="H403" s="161">
        <f t="shared" si="84"/>
        <v>100</v>
      </c>
      <c r="I403" s="161">
        <f t="shared" si="84"/>
        <v>0</v>
      </c>
      <c r="J403" s="161">
        <f t="shared" si="84"/>
        <v>0</v>
      </c>
      <c r="K403" s="161">
        <f t="shared" si="84"/>
        <v>0</v>
      </c>
      <c r="N403" s="265"/>
    </row>
    <row r="404" spans="1:14" s="215" customFormat="1" ht="38.25">
      <c r="A404" s="192"/>
      <c r="B404" s="1" t="s">
        <v>111</v>
      </c>
      <c r="C404" s="2" t="s">
        <v>18</v>
      </c>
      <c r="D404" s="2" t="s">
        <v>38</v>
      </c>
      <c r="E404" s="4" t="s">
        <v>695</v>
      </c>
      <c r="F404" s="12" t="s">
        <v>59</v>
      </c>
      <c r="G404" s="160">
        <f>H404+I404+J404+K404</f>
        <v>100</v>
      </c>
      <c r="H404" s="161">
        <f>'приложение 8.4.'!I546</f>
        <v>100</v>
      </c>
      <c r="I404" s="161">
        <f>'приложение 8.4.'!J546</f>
        <v>0</v>
      </c>
      <c r="J404" s="161">
        <f>'приложение 8.4.'!K546</f>
        <v>0</v>
      </c>
      <c r="K404" s="161">
        <f>'приложение 8.4.'!L546</f>
        <v>0</v>
      </c>
      <c r="N404" s="265"/>
    </row>
    <row r="405" spans="1:14" ht="12.75" customHeight="1">
      <c r="A405" s="200"/>
      <c r="B405" s="201" t="s">
        <v>25</v>
      </c>
      <c r="C405" s="202" t="s">
        <v>19</v>
      </c>
      <c r="D405" s="202" t="s">
        <v>15</v>
      </c>
      <c r="E405" s="202"/>
      <c r="F405" s="202"/>
      <c r="G405" s="311">
        <f>H405+I405+J405+K405</f>
        <v>273015.3</v>
      </c>
      <c r="H405" s="311">
        <f>H406+H453+H493+H526</f>
        <v>35363.700000000004</v>
      </c>
      <c r="I405" s="311">
        <f>I406+I453+I493+I526</f>
        <v>-1061.4000000000001</v>
      </c>
      <c r="J405" s="311">
        <f>J406+J453+J493+J526</f>
        <v>238713</v>
      </c>
      <c r="K405" s="311">
        <f>K406+K453+K493+K526</f>
        <v>0</v>
      </c>
    </row>
    <row r="406" spans="1:14" ht="12.75" customHeight="1">
      <c r="A406" s="200"/>
      <c r="B406" s="211" t="s">
        <v>26</v>
      </c>
      <c r="C406" s="202" t="s">
        <v>19</v>
      </c>
      <c r="D406" s="202" t="s">
        <v>14</v>
      </c>
      <c r="E406" s="202"/>
      <c r="F406" s="202"/>
      <c r="G406" s="311">
        <f t="shared" ref="G406:G432" si="85">H406+I406+J406+K406</f>
        <v>253297.80000000002</v>
      </c>
      <c r="H406" s="311">
        <f>H407+H431+H436</f>
        <v>27194.2</v>
      </c>
      <c r="I406" s="311">
        <f>I407+I431+I436</f>
        <v>0</v>
      </c>
      <c r="J406" s="311">
        <f>J407+J431+J436</f>
        <v>226103.6</v>
      </c>
      <c r="K406" s="311">
        <f>K407+K431+K436</f>
        <v>0</v>
      </c>
    </row>
    <row r="407" spans="1:14" ht="76.5" customHeight="1">
      <c r="A407" s="200"/>
      <c r="B407" s="205" t="s">
        <v>373</v>
      </c>
      <c r="C407" s="146" t="s">
        <v>19</v>
      </c>
      <c r="D407" s="146" t="s">
        <v>14</v>
      </c>
      <c r="E407" s="146" t="s">
        <v>374</v>
      </c>
      <c r="F407" s="146"/>
      <c r="G407" s="311">
        <f t="shared" si="85"/>
        <v>254049</v>
      </c>
      <c r="H407" s="312">
        <f>H408+H413+H416+H425+H428+H419+H422</f>
        <v>27945.4</v>
      </c>
      <c r="I407" s="312">
        <f>I408+I413+I416+I425+I428+I419+I422</f>
        <v>0</v>
      </c>
      <c r="J407" s="312">
        <f>J408+J413+J416+J425+J428+J419+J422</f>
        <v>226103.6</v>
      </c>
      <c r="K407" s="312">
        <f>K408+K413+K416+K425+K428+K419+K422</f>
        <v>0</v>
      </c>
    </row>
    <row r="408" spans="1:14" ht="25.5" hidden="1" customHeight="1">
      <c r="A408" s="200"/>
      <c r="B408" s="101" t="s">
        <v>216</v>
      </c>
      <c r="C408" s="146" t="s">
        <v>19</v>
      </c>
      <c r="D408" s="146" t="s">
        <v>14</v>
      </c>
      <c r="E408" s="146" t="s">
        <v>375</v>
      </c>
      <c r="F408" s="146"/>
      <c r="G408" s="311">
        <f t="shared" si="85"/>
        <v>0</v>
      </c>
      <c r="H408" s="312">
        <f>H409+H411</f>
        <v>0</v>
      </c>
      <c r="I408" s="312">
        <f>I409+I411</f>
        <v>0</v>
      </c>
      <c r="J408" s="312">
        <f>J409+J411</f>
        <v>0</v>
      </c>
      <c r="K408" s="312">
        <f>K409+K411</f>
        <v>0</v>
      </c>
    </row>
    <row r="409" spans="1:14" ht="38.25" hidden="1" customHeight="1">
      <c r="A409" s="204"/>
      <c r="B409" s="101" t="s">
        <v>86</v>
      </c>
      <c r="C409" s="146" t="s">
        <v>19</v>
      </c>
      <c r="D409" s="146" t="s">
        <v>14</v>
      </c>
      <c r="E409" s="146" t="s">
        <v>375</v>
      </c>
      <c r="F409" s="146" t="s">
        <v>57</v>
      </c>
      <c r="G409" s="311">
        <f t="shared" si="85"/>
        <v>0</v>
      </c>
      <c r="H409" s="312">
        <f>H410</f>
        <v>0</v>
      </c>
      <c r="I409" s="312">
        <f>I410</f>
        <v>0</v>
      </c>
      <c r="J409" s="312">
        <f>J410</f>
        <v>0</v>
      </c>
      <c r="K409" s="312">
        <f>K410</f>
        <v>0</v>
      </c>
    </row>
    <row r="410" spans="1:14" ht="38.25" hidden="1" customHeight="1">
      <c r="A410" s="204"/>
      <c r="B410" s="205" t="s">
        <v>111</v>
      </c>
      <c r="C410" s="146" t="s">
        <v>19</v>
      </c>
      <c r="D410" s="146" t="s">
        <v>14</v>
      </c>
      <c r="E410" s="146" t="s">
        <v>375</v>
      </c>
      <c r="F410" s="146" t="s">
        <v>59</v>
      </c>
      <c r="G410" s="311">
        <f t="shared" si="85"/>
        <v>0</v>
      </c>
      <c r="H410" s="312">
        <f>'приложение 8.4.'!I553</f>
        <v>0</v>
      </c>
      <c r="I410" s="312">
        <f>'приложение 8.4.'!J553</f>
        <v>0</v>
      </c>
      <c r="J410" s="312">
        <f>'приложение 8.4.'!K553</f>
        <v>0</v>
      </c>
      <c r="K410" s="312">
        <f>'приложение 8.4.'!L553</f>
        <v>0</v>
      </c>
    </row>
    <row r="411" spans="1:14" s="215" customFormat="1" ht="38.25" hidden="1" customHeight="1">
      <c r="A411" s="219"/>
      <c r="B411" s="210" t="s">
        <v>343</v>
      </c>
      <c r="C411" s="139" t="s">
        <v>19</v>
      </c>
      <c r="D411" s="139" t="s">
        <v>14</v>
      </c>
      <c r="E411" s="139" t="s">
        <v>375</v>
      </c>
      <c r="F411" s="139" t="s">
        <v>77</v>
      </c>
      <c r="G411" s="313">
        <f>H411+I411+J411+K411</f>
        <v>0</v>
      </c>
      <c r="H411" s="314">
        <f>H412</f>
        <v>0</v>
      </c>
      <c r="I411" s="314">
        <f>I412</f>
        <v>0</v>
      </c>
      <c r="J411" s="314">
        <f>J412</f>
        <v>0</v>
      </c>
      <c r="K411" s="314">
        <f>K412</f>
        <v>0</v>
      </c>
    </row>
    <row r="412" spans="1:14" s="215" customFormat="1" ht="12.75" hidden="1" customHeight="1">
      <c r="A412" s="219"/>
      <c r="B412" s="210" t="s">
        <v>35</v>
      </c>
      <c r="C412" s="139" t="s">
        <v>19</v>
      </c>
      <c r="D412" s="139" t="s">
        <v>14</v>
      </c>
      <c r="E412" s="139" t="s">
        <v>375</v>
      </c>
      <c r="F412" s="139" t="s">
        <v>78</v>
      </c>
      <c r="G412" s="313">
        <f>H412+I412+J412+K412</f>
        <v>0</v>
      </c>
      <c r="H412" s="314">
        <f>'приложение 8.4.'!I556</f>
        <v>0</v>
      </c>
      <c r="I412" s="314">
        <f>'приложение 8.4.'!J556</f>
        <v>0</v>
      </c>
      <c r="J412" s="314">
        <f>'приложение 8.4.'!K556</f>
        <v>0</v>
      </c>
      <c r="K412" s="314">
        <f>'приложение 8.4.'!L556</f>
        <v>0</v>
      </c>
    </row>
    <row r="413" spans="1:14" ht="126" hidden="1" customHeight="1">
      <c r="A413" s="204"/>
      <c r="B413" s="205" t="s">
        <v>478</v>
      </c>
      <c r="C413" s="146" t="s">
        <v>19</v>
      </c>
      <c r="D413" s="146" t="s">
        <v>14</v>
      </c>
      <c r="E413" s="146" t="s">
        <v>376</v>
      </c>
      <c r="F413" s="146"/>
      <c r="G413" s="311">
        <f t="shared" si="85"/>
        <v>0</v>
      </c>
      <c r="H413" s="312">
        <f>H414</f>
        <v>0</v>
      </c>
      <c r="I413" s="312">
        <f t="shared" ref="I413:K414" si="86">I414</f>
        <v>0</v>
      </c>
      <c r="J413" s="312">
        <f t="shared" si="86"/>
        <v>0</v>
      </c>
      <c r="K413" s="312">
        <f t="shared" si="86"/>
        <v>0</v>
      </c>
    </row>
    <row r="414" spans="1:14" ht="38.25" hidden="1" customHeight="1">
      <c r="A414" s="204"/>
      <c r="B414" s="205" t="s">
        <v>343</v>
      </c>
      <c r="C414" s="146" t="s">
        <v>19</v>
      </c>
      <c r="D414" s="146" t="s">
        <v>14</v>
      </c>
      <c r="E414" s="146" t="s">
        <v>376</v>
      </c>
      <c r="F414" s="146" t="s">
        <v>77</v>
      </c>
      <c r="G414" s="311">
        <f t="shared" si="85"/>
        <v>0</v>
      </c>
      <c r="H414" s="312">
        <f>H415</f>
        <v>0</v>
      </c>
      <c r="I414" s="312">
        <f t="shared" si="86"/>
        <v>0</v>
      </c>
      <c r="J414" s="312">
        <f t="shared" si="86"/>
        <v>0</v>
      </c>
      <c r="K414" s="312">
        <f t="shared" si="86"/>
        <v>0</v>
      </c>
    </row>
    <row r="415" spans="1:14" ht="12.75" hidden="1" customHeight="1">
      <c r="A415" s="204"/>
      <c r="B415" s="205" t="s">
        <v>35</v>
      </c>
      <c r="C415" s="146" t="s">
        <v>19</v>
      </c>
      <c r="D415" s="146" t="s">
        <v>14</v>
      </c>
      <c r="E415" s="146" t="s">
        <v>376</v>
      </c>
      <c r="F415" s="146" t="s">
        <v>78</v>
      </c>
      <c r="G415" s="311">
        <f t="shared" si="85"/>
        <v>0</v>
      </c>
      <c r="H415" s="312">
        <f>'приложение 8.4.'!I560</f>
        <v>0</v>
      </c>
      <c r="I415" s="312">
        <f>'приложение 8.4.'!J560</f>
        <v>0</v>
      </c>
      <c r="J415" s="312">
        <f>'приложение 8.4.'!K560</f>
        <v>0</v>
      </c>
      <c r="K415" s="312">
        <f>'приложение 8.4.'!L560</f>
        <v>0</v>
      </c>
    </row>
    <row r="416" spans="1:14" s="215" customFormat="1" ht="159.75" hidden="1" customHeight="1">
      <c r="A416" s="213"/>
      <c r="B416" s="215" t="s">
        <v>583</v>
      </c>
      <c r="C416" s="139" t="s">
        <v>19</v>
      </c>
      <c r="D416" s="139" t="s">
        <v>14</v>
      </c>
      <c r="E416" s="139" t="s">
        <v>584</v>
      </c>
      <c r="F416" s="139"/>
      <c r="G416" s="313">
        <f t="shared" ref="G416:G424" si="87">H416+I416+J416+K416</f>
        <v>0</v>
      </c>
      <c r="H416" s="314">
        <f t="shared" ref="H416:K417" si="88">H417</f>
        <v>0</v>
      </c>
      <c r="I416" s="314">
        <f t="shared" si="88"/>
        <v>0</v>
      </c>
      <c r="J416" s="314">
        <f t="shared" si="88"/>
        <v>0</v>
      </c>
      <c r="K416" s="314">
        <f t="shared" si="88"/>
        <v>0</v>
      </c>
    </row>
    <row r="417" spans="1:11" s="215" customFormat="1" ht="42.75" hidden="1" customHeight="1">
      <c r="A417" s="213"/>
      <c r="B417" s="210" t="s">
        <v>343</v>
      </c>
      <c r="C417" s="139" t="s">
        <v>19</v>
      </c>
      <c r="D417" s="139" t="s">
        <v>14</v>
      </c>
      <c r="E417" s="139" t="s">
        <v>584</v>
      </c>
      <c r="F417" s="139" t="s">
        <v>77</v>
      </c>
      <c r="G417" s="313">
        <f t="shared" si="87"/>
        <v>0</v>
      </c>
      <c r="H417" s="314">
        <f t="shared" si="88"/>
        <v>0</v>
      </c>
      <c r="I417" s="314">
        <f t="shared" si="88"/>
        <v>0</v>
      </c>
      <c r="J417" s="314">
        <f t="shared" si="88"/>
        <v>0</v>
      </c>
      <c r="K417" s="314">
        <f t="shared" si="88"/>
        <v>0</v>
      </c>
    </row>
    <row r="418" spans="1:11" s="215" customFormat="1" ht="12.75" hidden="1" customHeight="1">
      <c r="A418" s="213"/>
      <c r="B418" s="210" t="s">
        <v>35</v>
      </c>
      <c r="C418" s="139" t="s">
        <v>19</v>
      </c>
      <c r="D418" s="139" t="s">
        <v>14</v>
      </c>
      <c r="E418" s="139" t="s">
        <v>584</v>
      </c>
      <c r="F418" s="139" t="s">
        <v>78</v>
      </c>
      <c r="G418" s="313">
        <f t="shared" si="87"/>
        <v>0</v>
      </c>
      <c r="H418" s="314">
        <f>'приложение 8.4.'!I564</f>
        <v>0</v>
      </c>
      <c r="I418" s="314">
        <f>'приложение 8.4.'!J564</f>
        <v>0</v>
      </c>
      <c r="J418" s="314">
        <f>'приложение 8.4.'!K564</f>
        <v>0</v>
      </c>
      <c r="K418" s="314">
        <f>'приложение 8.4.'!L564</f>
        <v>0</v>
      </c>
    </row>
    <row r="419" spans="1:11" s="143" customFormat="1" ht="114.75" customHeight="1">
      <c r="A419" s="141"/>
      <c r="B419" s="109" t="s">
        <v>662</v>
      </c>
      <c r="C419" s="110" t="s">
        <v>19</v>
      </c>
      <c r="D419" s="110" t="s">
        <v>14</v>
      </c>
      <c r="E419" s="110" t="s">
        <v>663</v>
      </c>
      <c r="F419" s="110"/>
      <c r="G419" s="160">
        <f t="shared" si="87"/>
        <v>226103.6</v>
      </c>
      <c r="H419" s="161">
        <f>H420</f>
        <v>0</v>
      </c>
      <c r="I419" s="161">
        <f>I420</f>
        <v>0</v>
      </c>
      <c r="J419" s="161">
        <f>J420</f>
        <v>226103.6</v>
      </c>
      <c r="K419" s="161">
        <f>K420</f>
        <v>0</v>
      </c>
    </row>
    <row r="420" spans="1:11" s="143" customFormat="1" ht="38.25" customHeight="1">
      <c r="A420" s="141"/>
      <c r="B420" s="109" t="s">
        <v>343</v>
      </c>
      <c r="C420" s="110" t="s">
        <v>19</v>
      </c>
      <c r="D420" s="110" t="s">
        <v>14</v>
      </c>
      <c r="E420" s="110" t="s">
        <v>663</v>
      </c>
      <c r="F420" s="110" t="s">
        <v>77</v>
      </c>
      <c r="G420" s="160">
        <f t="shared" si="87"/>
        <v>226103.6</v>
      </c>
      <c r="H420" s="161">
        <f>H421</f>
        <v>0</v>
      </c>
      <c r="I420" s="161">
        <f t="shared" ref="I420:K423" si="89">I421</f>
        <v>0</v>
      </c>
      <c r="J420" s="161">
        <f t="shared" si="89"/>
        <v>226103.6</v>
      </c>
      <c r="K420" s="161">
        <f t="shared" si="89"/>
        <v>0</v>
      </c>
    </row>
    <row r="421" spans="1:11" s="143" customFormat="1" ht="12.75" customHeight="1">
      <c r="A421" s="141"/>
      <c r="B421" s="109" t="s">
        <v>35</v>
      </c>
      <c r="C421" s="110" t="s">
        <v>19</v>
      </c>
      <c r="D421" s="110" t="s">
        <v>14</v>
      </c>
      <c r="E421" s="110" t="s">
        <v>663</v>
      </c>
      <c r="F421" s="110" t="s">
        <v>78</v>
      </c>
      <c r="G421" s="160">
        <f t="shared" si="87"/>
        <v>226103.6</v>
      </c>
      <c r="H421" s="161">
        <f>'приложение 8.4.'!I568</f>
        <v>0</v>
      </c>
      <c r="I421" s="161">
        <f>'приложение 8.4.'!J568</f>
        <v>0</v>
      </c>
      <c r="J421" s="161">
        <f>'приложение 8.4.'!K568</f>
        <v>226103.6</v>
      </c>
      <c r="K421" s="161">
        <f>'приложение 8.4.'!L568</f>
        <v>0</v>
      </c>
    </row>
    <row r="422" spans="1:11" s="143" customFormat="1" ht="140.25" customHeight="1">
      <c r="A422" s="141"/>
      <c r="B422" s="109" t="s">
        <v>664</v>
      </c>
      <c r="C422" s="110" t="s">
        <v>19</v>
      </c>
      <c r="D422" s="110" t="s">
        <v>14</v>
      </c>
      <c r="E422" s="110" t="s">
        <v>665</v>
      </c>
      <c r="F422" s="110"/>
      <c r="G422" s="160">
        <f t="shared" si="87"/>
        <v>27945.4</v>
      </c>
      <c r="H422" s="161">
        <f>H423</f>
        <v>27945.4</v>
      </c>
      <c r="I422" s="161">
        <f t="shared" si="89"/>
        <v>0</v>
      </c>
      <c r="J422" s="161">
        <f t="shared" si="89"/>
        <v>0</v>
      </c>
      <c r="K422" s="161">
        <f t="shared" si="89"/>
        <v>0</v>
      </c>
    </row>
    <row r="423" spans="1:11" s="143" customFormat="1" ht="38.25" customHeight="1">
      <c r="A423" s="141"/>
      <c r="B423" s="109" t="s">
        <v>343</v>
      </c>
      <c r="C423" s="110" t="s">
        <v>19</v>
      </c>
      <c r="D423" s="110" t="s">
        <v>14</v>
      </c>
      <c r="E423" s="110" t="s">
        <v>665</v>
      </c>
      <c r="F423" s="110" t="s">
        <v>77</v>
      </c>
      <c r="G423" s="160">
        <f t="shared" si="87"/>
        <v>27945.4</v>
      </c>
      <c r="H423" s="161">
        <f>H424</f>
        <v>27945.4</v>
      </c>
      <c r="I423" s="161">
        <f t="shared" si="89"/>
        <v>0</v>
      </c>
      <c r="J423" s="161">
        <f t="shared" si="89"/>
        <v>0</v>
      </c>
      <c r="K423" s="161">
        <f t="shared" si="89"/>
        <v>0</v>
      </c>
    </row>
    <row r="424" spans="1:11" s="143" customFormat="1" ht="12.75" customHeight="1">
      <c r="A424" s="141"/>
      <c r="B424" s="109" t="s">
        <v>35</v>
      </c>
      <c r="C424" s="110" t="s">
        <v>19</v>
      </c>
      <c r="D424" s="110" t="s">
        <v>14</v>
      </c>
      <c r="E424" s="110" t="s">
        <v>665</v>
      </c>
      <c r="F424" s="110" t="s">
        <v>78</v>
      </c>
      <c r="G424" s="160">
        <f t="shared" si="87"/>
        <v>27945.4</v>
      </c>
      <c r="H424" s="161">
        <f>'приложение 8.4.'!I572</f>
        <v>27945.4</v>
      </c>
      <c r="I424" s="161">
        <f>'приложение 8.4.'!J572</f>
        <v>0</v>
      </c>
      <c r="J424" s="161">
        <f>'приложение 8.4.'!K572</f>
        <v>0</v>
      </c>
      <c r="K424" s="161">
        <f>'приложение 8.4.'!L572</f>
        <v>0</v>
      </c>
    </row>
    <row r="425" spans="1:11" ht="275.25" hidden="1" customHeight="1">
      <c r="A425" s="204"/>
      <c r="B425" s="205" t="s">
        <v>479</v>
      </c>
      <c r="C425" s="146" t="s">
        <v>19</v>
      </c>
      <c r="D425" s="146" t="s">
        <v>14</v>
      </c>
      <c r="E425" s="146" t="s">
        <v>377</v>
      </c>
      <c r="F425" s="146"/>
      <c r="G425" s="311">
        <f t="shared" si="85"/>
        <v>0</v>
      </c>
      <c r="H425" s="312">
        <f>H426</f>
        <v>0</v>
      </c>
      <c r="I425" s="312">
        <f t="shared" ref="I425:K426" si="90">I426</f>
        <v>0</v>
      </c>
      <c r="J425" s="312">
        <f t="shared" si="90"/>
        <v>0</v>
      </c>
      <c r="K425" s="312">
        <f t="shared" si="90"/>
        <v>0</v>
      </c>
    </row>
    <row r="426" spans="1:11" ht="38.25" hidden="1" customHeight="1">
      <c r="A426" s="204"/>
      <c r="B426" s="205" t="s">
        <v>343</v>
      </c>
      <c r="C426" s="146" t="s">
        <v>19</v>
      </c>
      <c r="D426" s="146" t="s">
        <v>14</v>
      </c>
      <c r="E426" s="146" t="s">
        <v>377</v>
      </c>
      <c r="F426" s="146" t="s">
        <v>77</v>
      </c>
      <c r="G426" s="311">
        <f t="shared" si="85"/>
        <v>0</v>
      </c>
      <c r="H426" s="312">
        <f>H427</f>
        <v>0</v>
      </c>
      <c r="I426" s="312">
        <f t="shared" si="90"/>
        <v>0</v>
      </c>
      <c r="J426" s="312">
        <f t="shared" si="90"/>
        <v>0</v>
      </c>
      <c r="K426" s="312">
        <f t="shared" si="90"/>
        <v>0</v>
      </c>
    </row>
    <row r="427" spans="1:11" ht="12.75" hidden="1" customHeight="1">
      <c r="A427" s="204"/>
      <c r="B427" s="205" t="s">
        <v>35</v>
      </c>
      <c r="C427" s="146" t="s">
        <v>19</v>
      </c>
      <c r="D427" s="146" t="s">
        <v>14</v>
      </c>
      <c r="E427" s="146" t="s">
        <v>377</v>
      </c>
      <c r="F427" s="146" t="s">
        <v>78</v>
      </c>
      <c r="G427" s="311">
        <f t="shared" si="85"/>
        <v>0</v>
      </c>
      <c r="H427" s="312">
        <f>'приложение 8.4.'!I576</f>
        <v>0</v>
      </c>
      <c r="I427" s="312">
        <f>'приложение 8.4.'!J576</f>
        <v>0</v>
      </c>
      <c r="J427" s="312">
        <f>'приложение 8.4.'!K576</f>
        <v>0</v>
      </c>
      <c r="K427" s="312">
        <f>'приложение 8.4.'!L576</f>
        <v>0</v>
      </c>
    </row>
    <row r="428" spans="1:11" ht="301.5" hidden="1" customHeight="1">
      <c r="A428" s="204"/>
      <c r="B428" s="205" t="s">
        <v>480</v>
      </c>
      <c r="C428" s="146" t="s">
        <v>19</v>
      </c>
      <c r="D428" s="146" t="s">
        <v>14</v>
      </c>
      <c r="E428" s="146" t="s">
        <v>378</v>
      </c>
      <c r="F428" s="146"/>
      <c r="G428" s="311">
        <f t="shared" si="85"/>
        <v>0</v>
      </c>
      <c r="H428" s="312">
        <f>H429</f>
        <v>0</v>
      </c>
      <c r="I428" s="312">
        <f t="shared" ref="I428:K429" si="91">I429</f>
        <v>0</v>
      </c>
      <c r="J428" s="312">
        <f t="shared" si="91"/>
        <v>0</v>
      </c>
      <c r="K428" s="312">
        <f t="shared" si="91"/>
        <v>0</v>
      </c>
    </row>
    <row r="429" spans="1:11" ht="38.25" hidden="1" customHeight="1">
      <c r="A429" s="204"/>
      <c r="B429" s="205" t="s">
        <v>343</v>
      </c>
      <c r="C429" s="146" t="s">
        <v>19</v>
      </c>
      <c r="D429" s="146" t="s">
        <v>14</v>
      </c>
      <c r="E429" s="146" t="s">
        <v>378</v>
      </c>
      <c r="F429" s="146" t="s">
        <v>77</v>
      </c>
      <c r="G429" s="311">
        <f t="shared" si="85"/>
        <v>0</v>
      </c>
      <c r="H429" s="312">
        <f>H430</f>
        <v>0</v>
      </c>
      <c r="I429" s="312">
        <f t="shared" si="91"/>
        <v>0</v>
      </c>
      <c r="J429" s="312">
        <f t="shared" si="91"/>
        <v>0</v>
      </c>
      <c r="K429" s="312">
        <f t="shared" si="91"/>
        <v>0</v>
      </c>
    </row>
    <row r="430" spans="1:11" ht="12.75" hidden="1" customHeight="1">
      <c r="A430" s="204"/>
      <c r="B430" s="205" t="s">
        <v>35</v>
      </c>
      <c r="C430" s="146" t="s">
        <v>19</v>
      </c>
      <c r="D430" s="146" t="s">
        <v>14</v>
      </c>
      <c r="E430" s="146" t="s">
        <v>378</v>
      </c>
      <c r="F430" s="146" t="s">
        <v>78</v>
      </c>
      <c r="G430" s="311">
        <f t="shared" si="85"/>
        <v>0</v>
      </c>
      <c r="H430" s="312">
        <f>'приложение 8.4.'!I580</f>
        <v>0</v>
      </c>
      <c r="I430" s="312">
        <f>'приложение 8.4.'!J580</f>
        <v>0</v>
      </c>
      <c r="J430" s="312">
        <f>'приложение 8.4.'!K580</f>
        <v>0</v>
      </c>
      <c r="K430" s="312">
        <f>'приложение 8.4.'!L580</f>
        <v>0</v>
      </c>
    </row>
    <row r="431" spans="1:11" ht="51" hidden="1" customHeight="1">
      <c r="A431" s="204"/>
      <c r="B431" s="101" t="s">
        <v>98</v>
      </c>
      <c r="C431" s="146" t="s">
        <v>19</v>
      </c>
      <c r="D431" s="146" t="s">
        <v>14</v>
      </c>
      <c r="E431" s="146" t="s">
        <v>249</v>
      </c>
      <c r="F431" s="146"/>
      <c r="G431" s="308">
        <f t="shared" si="85"/>
        <v>0</v>
      </c>
      <c r="H431" s="312">
        <f>H432</f>
        <v>0</v>
      </c>
      <c r="I431" s="312">
        <f t="shared" ref="I431:K434" si="92">I432</f>
        <v>0</v>
      </c>
      <c r="J431" s="312">
        <f t="shared" si="92"/>
        <v>0</v>
      </c>
      <c r="K431" s="312">
        <f t="shared" si="92"/>
        <v>0</v>
      </c>
    </row>
    <row r="432" spans="1:11" ht="51" hidden="1" customHeight="1">
      <c r="A432" s="148"/>
      <c r="B432" s="101" t="s">
        <v>270</v>
      </c>
      <c r="C432" s="146" t="s">
        <v>19</v>
      </c>
      <c r="D432" s="146" t="s">
        <v>14</v>
      </c>
      <c r="E432" s="102" t="s">
        <v>271</v>
      </c>
      <c r="F432" s="102"/>
      <c r="G432" s="308">
        <f t="shared" si="85"/>
        <v>0</v>
      </c>
      <c r="H432" s="309">
        <f>H433</f>
        <v>0</v>
      </c>
      <c r="I432" s="309">
        <f t="shared" si="92"/>
        <v>0</v>
      </c>
      <c r="J432" s="309">
        <f t="shared" si="92"/>
        <v>0</v>
      </c>
      <c r="K432" s="309">
        <f t="shared" si="92"/>
        <v>0</v>
      </c>
    </row>
    <row r="433" spans="1:11" ht="25.5" hidden="1" customHeight="1">
      <c r="A433" s="148"/>
      <c r="B433" s="101" t="s">
        <v>216</v>
      </c>
      <c r="C433" s="146" t="s">
        <v>19</v>
      </c>
      <c r="D433" s="146" t="s">
        <v>14</v>
      </c>
      <c r="E433" s="102" t="s">
        <v>552</v>
      </c>
      <c r="F433" s="102"/>
      <c r="G433" s="308">
        <f>SUM(H433:K433)</f>
        <v>0</v>
      </c>
      <c r="H433" s="309">
        <f>H434</f>
        <v>0</v>
      </c>
      <c r="I433" s="309">
        <f t="shared" si="92"/>
        <v>0</v>
      </c>
      <c r="J433" s="309">
        <f t="shared" si="92"/>
        <v>0</v>
      </c>
      <c r="K433" s="309">
        <f t="shared" si="92"/>
        <v>0</v>
      </c>
    </row>
    <row r="434" spans="1:11" ht="38.25" hidden="1" customHeight="1">
      <c r="A434" s="148"/>
      <c r="B434" s="101" t="s">
        <v>86</v>
      </c>
      <c r="C434" s="146" t="s">
        <v>19</v>
      </c>
      <c r="D434" s="146" t="s">
        <v>14</v>
      </c>
      <c r="E434" s="102" t="s">
        <v>552</v>
      </c>
      <c r="F434" s="102" t="s">
        <v>57</v>
      </c>
      <c r="G434" s="308">
        <f t="shared" ref="G434:G492" si="93">H434+I434+J434+K434</f>
        <v>0</v>
      </c>
      <c r="H434" s="309">
        <f>H435</f>
        <v>0</v>
      </c>
      <c r="I434" s="309">
        <f t="shared" si="92"/>
        <v>0</v>
      </c>
      <c r="J434" s="309">
        <f t="shared" si="92"/>
        <v>0</v>
      </c>
      <c r="K434" s="309">
        <f t="shared" si="92"/>
        <v>0</v>
      </c>
    </row>
    <row r="435" spans="1:11" ht="38.25" hidden="1" customHeight="1">
      <c r="A435" s="148"/>
      <c r="B435" s="101" t="s">
        <v>111</v>
      </c>
      <c r="C435" s="146" t="s">
        <v>19</v>
      </c>
      <c r="D435" s="146" t="s">
        <v>14</v>
      </c>
      <c r="E435" s="102" t="s">
        <v>552</v>
      </c>
      <c r="F435" s="102" t="s">
        <v>59</v>
      </c>
      <c r="G435" s="308">
        <f t="shared" si="93"/>
        <v>0</v>
      </c>
      <c r="H435" s="309">
        <f>'приложение 8.4.'!I586</f>
        <v>0</v>
      </c>
      <c r="I435" s="309">
        <f>'приложение 8.4.'!J586</f>
        <v>0</v>
      </c>
      <c r="J435" s="309">
        <f>'приложение 8.4.'!K586</f>
        <v>0</v>
      </c>
      <c r="K435" s="309">
        <f>'приложение 8.4.'!L586</f>
        <v>0</v>
      </c>
    </row>
    <row r="436" spans="1:11" ht="63.75" customHeight="1">
      <c r="A436" s="148"/>
      <c r="B436" s="101" t="s">
        <v>351</v>
      </c>
      <c r="C436" s="146" t="s">
        <v>19</v>
      </c>
      <c r="D436" s="146" t="s">
        <v>14</v>
      </c>
      <c r="E436" s="102" t="s">
        <v>352</v>
      </c>
      <c r="F436" s="102"/>
      <c r="G436" s="308">
        <f t="shared" si="93"/>
        <v>-751.2</v>
      </c>
      <c r="H436" s="309">
        <f>H437</f>
        <v>-751.2</v>
      </c>
      <c r="I436" s="309">
        <f>I437</f>
        <v>0</v>
      </c>
      <c r="J436" s="309">
        <f>J437</f>
        <v>0</v>
      </c>
      <c r="K436" s="309">
        <f>K437</f>
        <v>0</v>
      </c>
    </row>
    <row r="437" spans="1:11" ht="63.75" customHeight="1">
      <c r="A437" s="148"/>
      <c r="B437" s="101" t="s">
        <v>353</v>
      </c>
      <c r="C437" s="146" t="s">
        <v>19</v>
      </c>
      <c r="D437" s="146" t="s">
        <v>14</v>
      </c>
      <c r="E437" s="102" t="s">
        <v>354</v>
      </c>
      <c r="F437" s="102"/>
      <c r="G437" s="308">
        <f t="shared" si="93"/>
        <v>-751.2</v>
      </c>
      <c r="H437" s="309">
        <f>H438+H443+H448</f>
        <v>-751.2</v>
      </c>
      <c r="I437" s="309">
        <f>I438+I443+I448</f>
        <v>0</v>
      </c>
      <c r="J437" s="309">
        <f>J438+J443+J448</f>
        <v>0</v>
      </c>
      <c r="K437" s="309">
        <f>K438+K443+K448</f>
        <v>0</v>
      </c>
    </row>
    <row r="438" spans="1:11" ht="25.5" customHeight="1">
      <c r="A438" s="148"/>
      <c r="B438" s="101" t="s">
        <v>216</v>
      </c>
      <c r="C438" s="146" t="s">
        <v>19</v>
      </c>
      <c r="D438" s="146" t="s">
        <v>14</v>
      </c>
      <c r="E438" s="102" t="s">
        <v>561</v>
      </c>
      <c r="F438" s="102"/>
      <c r="G438" s="308">
        <f t="shared" si="93"/>
        <v>-751.2</v>
      </c>
      <c r="H438" s="309">
        <f>H439+H441</f>
        <v>-751.2</v>
      </c>
      <c r="I438" s="309">
        <f t="shared" ref="I438:K439" si="94">I439</f>
        <v>0</v>
      </c>
      <c r="J438" s="309">
        <f t="shared" si="94"/>
        <v>0</v>
      </c>
      <c r="K438" s="309">
        <f t="shared" si="94"/>
        <v>0</v>
      </c>
    </row>
    <row r="439" spans="1:11" ht="38.25" customHeight="1">
      <c r="A439" s="148"/>
      <c r="B439" s="101" t="s">
        <v>86</v>
      </c>
      <c r="C439" s="146" t="s">
        <v>19</v>
      </c>
      <c r="D439" s="146" t="s">
        <v>14</v>
      </c>
      <c r="E439" s="102" t="s">
        <v>561</v>
      </c>
      <c r="F439" s="102" t="s">
        <v>57</v>
      </c>
      <c r="G439" s="308">
        <f t="shared" si="93"/>
        <v>-751.2</v>
      </c>
      <c r="H439" s="309">
        <f>H440</f>
        <v>-751.2</v>
      </c>
      <c r="I439" s="309">
        <f t="shared" si="94"/>
        <v>0</v>
      </c>
      <c r="J439" s="309">
        <f t="shared" si="94"/>
        <v>0</v>
      </c>
      <c r="K439" s="309">
        <f t="shared" si="94"/>
        <v>0</v>
      </c>
    </row>
    <row r="440" spans="1:11" ht="38.25" customHeight="1">
      <c r="A440" s="148"/>
      <c r="B440" s="101" t="s">
        <v>111</v>
      </c>
      <c r="C440" s="146" t="s">
        <v>19</v>
      </c>
      <c r="D440" s="146" t="s">
        <v>14</v>
      </c>
      <c r="E440" s="102" t="s">
        <v>561</v>
      </c>
      <c r="F440" s="102" t="s">
        <v>59</v>
      </c>
      <c r="G440" s="308">
        <f t="shared" si="93"/>
        <v>-751.2</v>
      </c>
      <c r="H440" s="309">
        <f>'приложение 8.4.'!I592</f>
        <v>-751.2</v>
      </c>
      <c r="I440" s="309">
        <f>'приложение 8.4.'!J592</f>
        <v>0</v>
      </c>
      <c r="J440" s="309">
        <f>'приложение 8.4.'!K592</f>
        <v>0</v>
      </c>
      <c r="K440" s="309">
        <f>'приложение 8.4.'!L592</f>
        <v>0</v>
      </c>
    </row>
    <row r="441" spans="1:11" s="143" customFormat="1" ht="12.75" hidden="1" customHeight="1">
      <c r="A441" s="141"/>
      <c r="B441" s="109" t="s">
        <v>71</v>
      </c>
      <c r="C441" s="139" t="s">
        <v>19</v>
      </c>
      <c r="D441" s="139" t="s">
        <v>14</v>
      </c>
      <c r="E441" s="110" t="s">
        <v>561</v>
      </c>
      <c r="F441" s="110" t="s">
        <v>72</v>
      </c>
      <c r="G441" s="160">
        <f>H441+I441+J441+K441</f>
        <v>0</v>
      </c>
      <c r="H441" s="161">
        <f>H442</f>
        <v>0</v>
      </c>
      <c r="I441" s="161">
        <f>I442</f>
        <v>0</v>
      </c>
      <c r="J441" s="161">
        <f>J442</f>
        <v>0</v>
      </c>
      <c r="K441" s="161">
        <f>K442</f>
        <v>0</v>
      </c>
    </row>
    <row r="442" spans="1:11" s="143" customFormat="1" ht="76.5" hidden="1" customHeight="1">
      <c r="A442" s="141"/>
      <c r="B442" s="109" t="s">
        <v>333</v>
      </c>
      <c r="C442" s="139" t="s">
        <v>19</v>
      </c>
      <c r="D442" s="139" t="s">
        <v>14</v>
      </c>
      <c r="E442" s="110" t="s">
        <v>561</v>
      </c>
      <c r="F442" s="110" t="s">
        <v>80</v>
      </c>
      <c r="G442" s="160">
        <f>H442+I442+J442+K442</f>
        <v>0</v>
      </c>
      <c r="H442" s="161">
        <f>'приложение 8.4.'!I595</f>
        <v>0</v>
      </c>
      <c r="I442" s="161">
        <f>'приложение 8.4.'!J595</f>
        <v>0</v>
      </c>
      <c r="J442" s="161">
        <f>'приложение 8.4.'!K595</f>
        <v>0</v>
      </c>
      <c r="K442" s="161">
        <f>'приложение 8.4.'!L595</f>
        <v>0</v>
      </c>
    </row>
    <row r="443" spans="1:11" ht="276" hidden="1" customHeight="1">
      <c r="A443" s="148"/>
      <c r="B443" s="101" t="s">
        <v>481</v>
      </c>
      <c r="C443" s="146" t="s">
        <v>19</v>
      </c>
      <c r="D443" s="146" t="s">
        <v>14</v>
      </c>
      <c r="E443" s="102" t="s">
        <v>379</v>
      </c>
      <c r="F443" s="102"/>
      <c r="G443" s="308">
        <f t="shared" si="93"/>
        <v>0</v>
      </c>
      <c r="H443" s="309">
        <f>H444+H446</f>
        <v>0</v>
      </c>
      <c r="I443" s="309">
        <f>I444+I446</f>
        <v>0</v>
      </c>
      <c r="J443" s="309">
        <f>J444+J446</f>
        <v>0</v>
      </c>
      <c r="K443" s="309">
        <f>K444+K446</f>
        <v>0</v>
      </c>
    </row>
    <row r="444" spans="1:11" ht="38.25" hidden="1" customHeight="1">
      <c r="A444" s="148"/>
      <c r="B444" s="101" t="s">
        <v>86</v>
      </c>
      <c r="C444" s="146" t="s">
        <v>19</v>
      </c>
      <c r="D444" s="146" t="s">
        <v>14</v>
      </c>
      <c r="E444" s="102" t="s">
        <v>379</v>
      </c>
      <c r="F444" s="102" t="s">
        <v>57</v>
      </c>
      <c r="G444" s="308">
        <f t="shared" si="93"/>
        <v>0</v>
      </c>
      <c r="H444" s="309">
        <f>H445</f>
        <v>0</v>
      </c>
      <c r="I444" s="309">
        <f>I445</f>
        <v>0</v>
      </c>
      <c r="J444" s="309">
        <f>J445</f>
        <v>0</v>
      </c>
      <c r="K444" s="309">
        <f>K445</f>
        <v>0</v>
      </c>
    </row>
    <row r="445" spans="1:11" ht="38.25" hidden="1" customHeight="1">
      <c r="A445" s="148"/>
      <c r="B445" s="101" t="s">
        <v>111</v>
      </c>
      <c r="C445" s="146" t="s">
        <v>19</v>
      </c>
      <c r="D445" s="146" t="s">
        <v>14</v>
      </c>
      <c r="E445" s="102" t="s">
        <v>379</v>
      </c>
      <c r="F445" s="102" t="s">
        <v>59</v>
      </c>
      <c r="G445" s="308">
        <f t="shared" si="93"/>
        <v>0</v>
      </c>
      <c r="H445" s="309">
        <f>'приложение 8.4.'!I598</f>
        <v>0</v>
      </c>
      <c r="I445" s="309">
        <f>'приложение 8.4.'!J598</f>
        <v>0</v>
      </c>
      <c r="J445" s="309">
        <f>'приложение 8.4.'!K598</f>
        <v>0</v>
      </c>
      <c r="K445" s="309">
        <f>'приложение 8.4.'!L598</f>
        <v>0</v>
      </c>
    </row>
    <row r="446" spans="1:11" ht="12.75" hidden="1" customHeight="1">
      <c r="A446" s="148"/>
      <c r="B446" s="101" t="s">
        <v>71</v>
      </c>
      <c r="C446" s="146" t="s">
        <v>19</v>
      </c>
      <c r="D446" s="146" t="s">
        <v>14</v>
      </c>
      <c r="E446" s="102" t="s">
        <v>379</v>
      </c>
      <c r="F446" s="102" t="s">
        <v>72</v>
      </c>
      <c r="G446" s="308">
        <f t="shared" si="93"/>
        <v>0</v>
      </c>
      <c r="H446" s="309">
        <f>H447</f>
        <v>0</v>
      </c>
      <c r="I446" s="309">
        <f>I447</f>
        <v>0</v>
      </c>
      <c r="J446" s="309">
        <f>J447</f>
        <v>0</v>
      </c>
      <c r="K446" s="309">
        <f>K447</f>
        <v>0</v>
      </c>
    </row>
    <row r="447" spans="1:11" ht="63.75" hidden="1" customHeight="1">
      <c r="A447" s="148"/>
      <c r="B447" s="101" t="s">
        <v>333</v>
      </c>
      <c r="C447" s="146" t="s">
        <v>19</v>
      </c>
      <c r="D447" s="146" t="s">
        <v>14</v>
      </c>
      <c r="E447" s="102" t="s">
        <v>379</v>
      </c>
      <c r="F447" s="102" t="s">
        <v>80</v>
      </c>
      <c r="G447" s="308">
        <f t="shared" si="93"/>
        <v>0</v>
      </c>
      <c r="H447" s="309">
        <f>'приложение 8.4.'!I601</f>
        <v>0</v>
      </c>
      <c r="I447" s="309">
        <f>'приложение 8.4.'!J601</f>
        <v>0</v>
      </c>
      <c r="J447" s="309">
        <f>'приложение 8.4.'!K601</f>
        <v>0</v>
      </c>
      <c r="K447" s="309">
        <f>'приложение 8.4.'!L601</f>
        <v>0</v>
      </c>
    </row>
    <row r="448" spans="1:11" ht="300.75" hidden="1" customHeight="1">
      <c r="A448" s="148"/>
      <c r="B448" s="101" t="s">
        <v>482</v>
      </c>
      <c r="C448" s="146" t="s">
        <v>19</v>
      </c>
      <c r="D448" s="146" t="s">
        <v>14</v>
      </c>
      <c r="E448" s="102" t="s">
        <v>381</v>
      </c>
      <c r="F448" s="102"/>
      <c r="G448" s="308">
        <f t="shared" si="93"/>
        <v>0</v>
      </c>
      <c r="H448" s="309">
        <f>H449+H451</f>
        <v>0</v>
      </c>
      <c r="I448" s="309">
        <f>I449+I451</f>
        <v>0</v>
      </c>
      <c r="J448" s="309">
        <f>J449+J451</f>
        <v>0</v>
      </c>
      <c r="K448" s="309">
        <f>K449+K451</f>
        <v>0</v>
      </c>
    </row>
    <row r="449" spans="1:11" ht="38.25" hidden="1" customHeight="1">
      <c r="A449" s="148"/>
      <c r="B449" s="101" t="s">
        <v>86</v>
      </c>
      <c r="C449" s="146" t="s">
        <v>19</v>
      </c>
      <c r="D449" s="146" t="s">
        <v>14</v>
      </c>
      <c r="E449" s="102" t="s">
        <v>381</v>
      </c>
      <c r="F449" s="102" t="s">
        <v>57</v>
      </c>
      <c r="G449" s="308">
        <f t="shared" si="93"/>
        <v>0</v>
      </c>
      <c r="H449" s="309">
        <f>H450</f>
        <v>0</v>
      </c>
      <c r="I449" s="309">
        <f>I450</f>
        <v>0</v>
      </c>
      <c r="J449" s="309">
        <f>J450</f>
        <v>0</v>
      </c>
      <c r="K449" s="309">
        <f>K450</f>
        <v>0</v>
      </c>
    </row>
    <row r="450" spans="1:11" ht="38.25" hidden="1" customHeight="1">
      <c r="A450" s="148"/>
      <c r="B450" s="101" t="s">
        <v>111</v>
      </c>
      <c r="C450" s="146" t="s">
        <v>19</v>
      </c>
      <c r="D450" s="146" t="s">
        <v>14</v>
      </c>
      <c r="E450" s="102" t="s">
        <v>381</v>
      </c>
      <c r="F450" s="102" t="s">
        <v>59</v>
      </c>
      <c r="G450" s="308">
        <f t="shared" si="93"/>
        <v>0</v>
      </c>
      <c r="H450" s="309">
        <f>'приложение 8.4.'!I604</f>
        <v>0</v>
      </c>
      <c r="I450" s="309">
        <f>'приложение 8.4.'!J604</f>
        <v>0</v>
      </c>
      <c r="J450" s="309">
        <f>'приложение 8.4.'!K604</f>
        <v>0</v>
      </c>
      <c r="K450" s="309">
        <f>'приложение 8.4.'!L604</f>
        <v>0</v>
      </c>
    </row>
    <row r="451" spans="1:11" ht="12.75" hidden="1" customHeight="1">
      <c r="A451" s="148"/>
      <c r="B451" s="101" t="s">
        <v>71</v>
      </c>
      <c r="C451" s="146" t="s">
        <v>19</v>
      </c>
      <c r="D451" s="146" t="s">
        <v>14</v>
      </c>
      <c r="E451" s="102" t="s">
        <v>381</v>
      </c>
      <c r="F451" s="102" t="s">
        <v>72</v>
      </c>
      <c r="G451" s="308">
        <f t="shared" si="93"/>
        <v>0</v>
      </c>
      <c r="H451" s="309">
        <f>H452</f>
        <v>0</v>
      </c>
      <c r="I451" s="309">
        <f>I452</f>
        <v>0</v>
      </c>
      <c r="J451" s="309">
        <f>J452</f>
        <v>0</v>
      </c>
      <c r="K451" s="309">
        <f>K452</f>
        <v>0</v>
      </c>
    </row>
    <row r="452" spans="1:11" ht="65.25" hidden="1" customHeight="1">
      <c r="A452" s="148"/>
      <c r="B452" s="101" t="s">
        <v>333</v>
      </c>
      <c r="C452" s="146" t="s">
        <v>19</v>
      </c>
      <c r="D452" s="146" t="s">
        <v>14</v>
      </c>
      <c r="E452" s="102" t="s">
        <v>381</v>
      </c>
      <c r="F452" s="102" t="s">
        <v>80</v>
      </c>
      <c r="G452" s="308">
        <f t="shared" si="93"/>
        <v>0</v>
      </c>
      <c r="H452" s="309">
        <f>'приложение 8.4.'!I607</f>
        <v>0</v>
      </c>
      <c r="I452" s="309">
        <f>'приложение 8.4.'!J607</f>
        <v>0</v>
      </c>
      <c r="J452" s="309">
        <f>'приложение 8.4.'!K607</f>
        <v>0</v>
      </c>
      <c r="K452" s="309">
        <f>'приложение 8.4.'!L607</f>
        <v>0</v>
      </c>
    </row>
    <row r="453" spans="1:11" ht="12.75" customHeight="1">
      <c r="A453" s="200"/>
      <c r="B453" s="211" t="s">
        <v>27</v>
      </c>
      <c r="C453" s="202" t="s">
        <v>19</v>
      </c>
      <c r="D453" s="202" t="s">
        <v>16</v>
      </c>
      <c r="E453" s="202"/>
      <c r="F453" s="202"/>
      <c r="G453" s="311">
        <f t="shared" si="93"/>
        <v>-1158.8000000000002</v>
      </c>
      <c r="H453" s="311">
        <f>H454+H475+H470</f>
        <v>-97.399999999999977</v>
      </c>
      <c r="I453" s="311">
        <f>I454+I475+I470</f>
        <v>-1061.4000000000001</v>
      </c>
      <c r="J453" s="311">
        <f>J454+J475+J470</f>
        <v>0</v>
      </c>
      <c r="K453" s="311">
        <f>K454+K475+K470</f>
        <v>0</v>
      </c>
    </row>
    <row r="454" spans="1:11" ht="63.75" hidden="1" customHeight="1">
      <c r="A454" s="200"/>
      <c r="B454" s="205" t="s">
        <v>514</v>
      </c>
      <c r="C454" s="146" t="s">
        <v>19</v>
      </c>
      <c r="D454" s="146" t="s">
        <v>16</v>
      </c>
      <c r="E454" s="146" t="s">
        <v>382</v>
      </c>
      <c r="F454" s="146"/>
      <c r="G454" s="311">
        <f t="shared" si="93"/>
        <v>0</v>
      </c>
      <c r="H454" s="312">
        <f>H455+H458+H461+H464+H467</f>
        <v>0</v>
      </c>
      <c r="I454" s="312">
        <f>I455+I458+I461+I464+I467</f>
        <v>0</v>
      </c>
      <c r="J454" s="312">
        <f>J455+J458+J461+J464+J467</f>
        <v>0</v>
      </c>
      <c r="K454" s="312">
        <f>K455+K458+K461+K464+K467</f>
        <v>0</v>
      </c>
    </row>
    <row r="455" spans="1:11" s="214" customFormat="1" ht="25.5" hidden="1" customHeight="1">
      <c r="A455" s="219"/>
      <c r="B455" s="109" t="s">
        <v>538</v>
      </c>
      <c r="C455" s="139" t="s">
        <v>19</v>
      </c>
      <c r="D455" s="139" t="s">
        <v>16</v>
      </c>
      <c r="E455" s="139" t="s">
        <v>396</v>
      </c>
      <c r="F455" s="139"/>
      <c r="G455" s="313">
        <f>H455+I455+J455+K455</f>
        <v>0</v>
      </c>
      <c r="H455" s="314">
        <f t="shared" ref="H455:K456" si="95">H456</f>
        <v>0</v>
      </c>
      <c r="I455" s="314">
        <f t="shared" si="95"/>
        <v>0</v>
      </c>
      <c r="J455" s="314">
        <f t="shared" si="95"/>
        <v>0</v>
      </c>
      <c r="K455" s="314">
        <f t="shared" si="95"/>
        <v>0</v>
      </c>
    </row>
    <row r="456" spans="1:11" s="215" customFormat="1" ht="38.25" hidden="1" customHeight="1">
      <c r="A456" s="219"/>
      <c r="B456" s="210" t="s">
        <v>343</v>
      </c>
      <c r="C456" s="139" t="s">
        <v>19</v>
      </c>
      <c r="D456" s="139" t="s">
        <v>16</v>
      </c>
      <c r="E456" s="139" t="s">
        <v>396</v>
      </c>
      <c r="F456" s="139" t="s">
        <v>77</v>
      </c>
      <c r="G456" s="313">
        <f>H456+I456+J456+K456</f>
        <v>0</v>
      </c>
      <c r="H456" s="314">
        <f t="shared" si="95"/>
        <v>0</v>
      </c>
      <c r="I456" s="314">
        <f t="shared" si="95"/>
        <v>0</v>
      </c>
      <c r="J456" s="314">
        <f t="shared" si="95"/>
        <v>0</v>
      </c>
      <c r="K456" s="314">
        <f t="shared" si="95"/>
        <v>0</v>
      </c>
    </row>
    <row r="457" spans="1:11" s="215" customFormat="1" ht="12.75" hidden="1" customHeight="1">
      <c r="A457" s="219"/>
      <c r="B457" s="210" t="s">
        <v>35</v>
      </c>
      <c r="C457" s="139" t="s">
        <v>19</v>
      </c>
      <c r="D457" s="139" t="s">
        <v>16</v>
      </c>
      <c r="E457" s="139" t="s">
        <v>396</v>
      </c>
      <c r="F457" s="139" t="s">
        <v>78</v>
      </c>
      <c r="G457" s="313">
        <f>H457+I457+J457+K457</f>
        <v>0</v>
      </c>
      <c r="H457" s="314">
        <f>'приложение 8.4.'!I612</f>
        <v>0</v>
      </c>
      <c r="I457" s="314">
        <f>'приложение 8.4.'!J612</f>
        <v>0</v>
      </c>
      <c r="J457" s="314">
        <f>'приложение 8.4.'!K612</f>
        <v>0</v>
      </c>
      <c r="K457" s="314">
        <f>'приложение 8.4.'!L612</f>
        <v>0</v>
      </c>
    </row>
    <row r="458" spans="1:11" ht="165.75" hidden="1" customHeight="1">
      <c r="A458" s="200"/>
      <c r="B458" s="205" t="s">
        <v>483</v>
      </c>
      <c r="C458" s="146" t="s">
        <v>19</v>
      </c>
      <c r="D458" s="146" t="s">
        <v>16</v>
      </c>
      <c r="E458" s="146" t="s">
        <v>383</v>
      </c>
      <c r="F458" s="146"/>
      <c r="G458" s="311">
        <f t="shared" si="93"/>
        <v>0</v>
      </c>
      <c r="H458" s="312">
        <f>H459</f>
        <v>0</v>
      </c>
      <c r="I458" s="312">
        <f t="shared" ref="I458:K459" si="96">I459</f>
        <v>0</v>
      </c>
      <c r="J458" s="312">
        <f t="shared" si="96"/>
        <v>0</v>
      </c>
      <c r="K458" s="312">
        <f t="shared" si="96"/>
        <v>0</v>
      </c>
    </row>
    <row r="459" spans="1:11" ht="12.75" hidden="1" customHeight="1">
      <c r="A459" s="204"/>
      <c r="B459" s="205" t="s">
        <v>71</v>
      </c>
      <c r="C459" s="146" t="s">
        <v>19</v>
      </c>
      <c r="D459" s="146" t="s">
        <v>16</v>
      </c>
      <c r="E459" s="146" t="s">
        <v>383</v>
      </c>
      <c r="F459" s="146" t="s">
        <v>72</v>
      </c>
      <c r="G459" s="311">
        <f t="shared" si="93"/>
        <v>0</v>
      </c>
      <c r="H459" s="312">
        <f>H460</f>
        <v>0</v>
      </c>
      <c r="I459" s="312">
        <f t="shared" si="96"/>
        <v>0</v>
      </c>
      <c r="J459" s="312">
        <f t="shared" si="96"/>
        <v>0</v>
      </c>
      <c r="K459" s="312">
        <f t="shared" si="96"/>
        <v>0</v>
      </c>
    </row>
    <row r="460" spans="1:11" ht="76.5" hidden="1" customHeight="1">
      <c r="A460" s="204"/>
      <c r="B460" s="205" t="s">
        <v>333</v>
      </c>
      <c r="C460" s="146" t="s">
        <v>19</v>
      </c>
      <c r="D460" s="146" t="s">
        <v>16</v>
      </c>
      <c r="E460" s="146" t="s">
        <v>383</v>
      </c>
      <c r="F460" s="146" t="s">
        <v>80</v>
      </c>
      <c r="G460" s="311">
        <f t="shared" si="93"/>
        <v>0</v>
      </c>
      <c r="H460" s="312">
        <f>'приложение 8.4.'!I616</f>
        <v>0</v>
      </c>
      <c r="I460" s="312">
        <f>'приложение 8.4.'!J616</f>
        <v>0</v>
      </c>
      <c r="J460" s="312">
        <f>'приложение 8.4.'!K616</f>
        <v>0</v>
      </c>
      <c r="K460" s="312">
        <f>'приложение 8.4.'!L616</f>
        <v>0</v>
      </c>
    </row>
    <row r="461" spans="1:11" s="215" customFormat="1" ht="178.5" hidden="1" customHeight="1">
      <c r="A461" s="213"/>
      <c r="B461" s="232" t="s">
        <v>617</v>
      </c>
      <c r="C461" s="139" t="s">
        <v>19</v>
      </c>
      <c r="D461" s="139" t="s">
        <v>16</v>
      </c>
      <c r="E461" s="139" t="s">
        <v>618</v>
      </c>
      <c r="F461" s="139"/>
      <c r="G461" s="313">
        <f>SUM(H461:K461)</f>
        <v>0</v>
      </c>
      <c r="H461" s="314">
        <f>H462</f>
        <v>0</v>
      </c>
      <c r="I461" s="314">
        <f t="shared" ref="I461:K462" si="97">I462</f>
        <v>0</v>
      </c>
      <c r="J461" s="314">
        <f t="shared" si="97"/>
        <v>0</v>
      </c>
      <c r="K461" s="314">
        <f t="shared" si="97"/>
        <v>0</v>
      </c>
    </row>
    <row r="462" spans="1:11" s="215" customFormat="1" ht="12.75" hidden="1" customHeight="1">
      <c r="A462" s="213"/>
      <c r="B462" s="210" t="s">
        <v>71</v>
      </c>
      <c r="C462" s="139" t="s">
        <v>19</v>
      </c>
      <c r="D462" s="139" t="s">
        <v>16</v>
      </c>
      <c r="E462" s="139" t="s">
        <v>618</v>
      </c>
      <c r="F462" s="139" t="s">
        <v>72</v>
      </c>
      <c r="G462" s="313">
        <f>H462+I462+J462+K462</f>
        <v>0</v>
      </c>
      <c r="H462" s="314">
        <f>H463</f>
        <v>0</v>
      </c>
      <c r="I462" s="314">
        <f t="shared" si="97"/>
        <v>0</v>
      </c>
      <c r="J462" s="314">
        <f t="shared" si="97"/>
        <v>0</v>
      </c>
      <c r="K462" s="314">
        <f t="shared" si="97"/>
        <v>0</v>
      </c>
    </row>
    <row r="463" spans="1:11" s="215" customFormat="1" ht="76.5" hidden="1" customHeight="1">
      <c r="A463" s="213"/>
      <c r="B463" s="210" t="s">
        <v>333</v>
      </c>
      <c r="C463" s="139" t="s">
        <v>19</v>
      </c>
      <c r="D463" s="139" t="s">
        <v>16</v>
      </c>
      <c r="E463" s="139" t="s">
        <v>618</v>
      </c>
      <c r="F463" s="139" t="s">
        <v>80</v>
      </c>
      <c r="G463" s="313">
        <f>H463+I463+J463+K463</f>
        <v>0</v>
      </c>
      <c r="H463" s="314">
        <f>'приложение 8.4.'!I619</f>
        <v>0</v>
      </c>
      <c r="I463" s="314">
        <f>'приложение 8.4.'!J619</f>
        <v>0</v>
      </c>
      <c r="J463" s="314">
        <f>'приложение 8.4.'!K619</f>
        <v>0</v>
      </c>
      <c r="K463" s="314">
        <f>'приложение 8.4.'!L619</f>
        <v>0</v>
      </c>
    </row>
    <row r="464" spans="1:11" ht="298.5" hidden="1" customHeight="1">
      <c r="A464" s="200"/>
      <c r="B464" s="205" t="s">
        <v>484</v>
      </c>
      <c r="C464" s="146" t="s">
        <v>19</v>
      </c>
      <c r="D464" s="146" t="s">
        <v>16</v>
      </c>
      <c r="E464" s="146" t="s">
        <v>384</v>
      </c>
      <c r="F464" s="146"/>
      <c r="G464" s="311">
        <f t="shared" si="93"/>
        <v>0</v>
      </c>
      <c r="H464" s="312">
        <f>H465</f>
        <v>0</v>
      </c>
      <c r="I464" s="312">
        <f t="shared" ref="I464:K465" si="98">I465</f>
        <v>0</v>
      </c>
      <c r="J464" s="312">
        <f t="shared" si="98"/>
        <v>0</v>
      </c>
      <c r="K464" s="312">
        <f t="shared" si="98"/>
        <v>0</v>
      </c>
    </row>
    <row r="465" spans="1:11" ht="12.75" hidden="1" customHeight="1">
      <c r="A465" s="204"/>
      <c r="B465" s="205" t="s">
        <v>71</v>
      </c>
      <c r="C465" s="146" t="s">
        <v>19</v>
      </c>
      <c r="D465" s="146" t="s">
        <v>16</v>
      </c>
      <c r="E465" s="146" t="s">
        <v>384</v>
      </c>
      <c r="F465" s="146" t="s">
        <v>72</v>
      </c>
      <c r="G465" s="311">
        <f t="shared" si="93"/>
        <v>0</v>
      </c>
      <c r="H465" s="312">
        <f>H466</f>
        <v>0</v>
      </c>
      <c r="I465" s="312">
        <f t="shared" si="98"/>
        <v>0</v>
      </c>
      <c r="J465" s="312">
        <f t="shared" si="98"/>
        <v>0</v>
      </c>
      <c r="K465" s="312">
        <f t="shared" si="98"/>
        <v>0</v>
      </c>
    </row>
    <row r="466" spans="1:11" ht="64.5" hidden="1" customHeight="1">
      <c r="A466" s="204"/>
      <c r="B466" s="205" t="s">
        <v>333</v>
      </c>
      <c r="C466" s="146" t="s">
        <v>19</v>
      </c>
      <c r="D466" s="146" t="s">
        <v>16</v>
      </c>
      <c r="E466" s="146" t="s">
        <v>384</v>
      </c>
      <c r="F466" s="146" t="s">
        <v>80</v>
      </c>
      <c r="G466" s="311">
        <f t="shared" si="93"/>
        <v>0</v>
      </c>
      <c r="H466" s="312">
        <f>'приложение 8.4.'!I622</f>
        <v>0</v>
      </c>
      <c r="I466" s="312">
        <f>'приложение 8.4.'!J622</f>
        <v>0</v>
      </c>
      <c r="J466" s="312">
        <f>'приложение 8.4.'!K622</f>
        <v>0</v>
      </c>
      <c r="K466" s="312">
        <f>'приложение 8.4.'!L622</f>
        <v>0</v>
      </c>
    </row>
    <row r="467" spans="1:11" ht="322.5" hidden="1" customHeight="1">
      <c r="A467" s="200"/>
      <c r="B467" s="205" t="s">
        <v>485</v>
      </c>
      <c r="C467" s="146" t="s">
        <v>19</v>
      </c>
      <c r="D467" s="146" t="s">
        <v>16</v>
      </c>
      <c r="E467" s="146" t="s">
        <v>385</v>
      </c>
      <c r="F467" s="146"/>
      <c r="G467" s="311">
        <f t="shared" si="93"/>
        <v>0</v>
      </c>
      <c r="H467" s="312">
        <f>H468</f>
        <v>0</v>
      </c>
      <c r="I467" s="312">
        <f t="shared" ref="I467:K468" si="99">I468</f>
        <v>0</v>
      </c>
      <c r="J467" s="312">
        <f t="shared" si="99"/>
        <v>0</v>
      </c>
      <c r="K467" s="312">
        <f t="shared" si="99"/>
        <v>0</v>
      </c>
    </row>
    <row r="468" spans="1:11" ht="12.75" hidden="1" customHeight="1">
      <c r="A468" s="204"/>
      <c r="B468" s="205" t="s">
        <v>71</v>
      </c>
      <c r="C468" s="146" t="s">
        <v>19</v>
      </c>
      <c r="D468" s="146" t="s">
        <v>16</v>
      </c>
      <c r="E468" s="146" t="s">
        <v>385</v>
      </c>
      <c r="F468" s="146" t="s">
        <v>72</v>
      </c>
      <c r="G468" s="311">
        <f t="shared" si="93"/>
        <v>0</v>
      </c>
      <c r="H468" s="312">
        <f>H469</f>
        <v>0</v>
      </c>
      <c r="I468" s="312">
        <f t="shared" si="99"/>
        <v>0</v>
      </c>
      <c r="J468" s="312">
        <f t="shared" si="99"/>
        <v>0</v>
      </c>
      <c r="K468" s="312">
        <f t="shared" si="99"/>
        <v>0</v>
      </c>
    </row>
    <row r="469" spans="1:11" ht="65.25" hidden="1" customHeight="1">
      <c r="A469" s="204"/>
      <c r="B469" s="205" t="s">
        <v>333</v>
      </c>
      <c r="C469" s="146" t="s">
        <v>19</v>
      </c>
      <c r="D469" s="146" t="s">
        <v>16</v>
      </c>
      <c r="E469" s="146" t="s">
        <v>385</v>
      </c>
      <c r="F469" s="146" t="s">
        <v>80</v>
      </c>
      <c r="G469" s="311">
        <f t="shared" si="93"/>
        <v>0</v>
      </c>
      <c r="H469" s="312">
        <f>'приложение 8.4.'!I625</f>
        <v>0</v>
      </c>
      <c r="I469" s="312">
        <f>'приложение 8.4.'!J625</f>
        <v>0</v>
      </c>
      <c r="J469" s="312">
        <f>'приложение 8.4.'!K625</f>
        <v>0</v>
      </c>
      <c r="K469" s="312">
        <f>'приложение 8.4.'!L625</f>
        <v>0</v>
      </c>
    </row>
    <row r="470" spans="1:11" ht="63.75" customHeight="1">
      <c r="A470" s="200"/>
      <c r="B470" s="101" t="s">
        <v>351</v>
      </c>
      <c r="C470" s="146" t="s">
        <v>19</v>
      </c>
      <c r="D470" s="146" t="s">
        <v>16</v>
      </c>
      <c r="E470" s="146" t="s">
        <v>352</v>
      </c>
      <c r="F470" s="146"/>
      <c r="G470" s="311">
        <f>H470+I470+J470+K470</f>
        <v>-1061.4000000000001</v>
      </c>
      <c r="H470" s="312">
        <f>H471</f>
        <v>0</v>
      </c>
      <c r="I470" s="312">
        <f t="shared" ref="I470:K473" si="100">I471</f>
        <v>-1061.4000000000001</v>
      </c>
      <c r="J470" s="312">
        <f t="shared" si="100"/>
        <v>0</v>
      </c>
      <c r="K470" s="312">
        <f t="shared" si="100"/>
        <v>0</v>
      </c>
    </row>
    <row r="471" spans="1:11" ht="51" customHeight="1">
      <c r="A471" s="200"/>
      <c r="B471" s="218" t="s">
        <v>398</v>
      </c>
      <c r="C471" s="146" t="s">
        <v>19</v>
      </c>
      <c r="D471" s="146" t="s">
        <v>16</v>
      </c>
      <c r="E471" s="146" t="s">
        <v>399</v>
      </c>
      <c r="F471" s="146"/>
      <c r="G471" s="311">
        <f>SUM(H471:K471)</f>
        <v>-1061.4000000000001</v>
      </c>
      <c r="H471" s="312">
        <f>H472</f>
        <v>0</v>
      </c>
      <c r="I471" s="312">
        <f t="shared" si="100"/>
        <v>-1061.4000000000001</v>
      </c>
      <c r="J471" s="312">
        <f t="shared" si="100"/>
        <v>0</v>
      </c>
      <c r="K471" s="312">
        <f t="shared" si="100"/>
        <v>0</v>
      </c>
    </row>
    <row r="472" spans="1:11" ht="261.75" customHeight="1">
      <c r="A472" s="200"/>
      <c r="B472" s="205" t="s">
        <v>487</v>
      </c>
      <c r="C472" s="146" t="s">
        <v>19</v>
      </c>
      <c r="D472" s="146" t="s">
        <v>16</v>
      </c>
      <c r="E472" s="146" t="s">
        <v>526</v>
      </c>
      <c r="F472" s="146"/>
      <c r="G472" s="311">
        <f>H472+I472+J472+K472</f>
        <v>-1061.4000000000001</v>
      </c>
      <c r="H472" s="312">
        <f>H473</f>
        <v>0</v>
      </c>
      <c r="I472" s="312">
        <f t="shared" si="100"/>
        <v>-1061.4000000000001</v>
      </c>
      <c r="J472" s="312">
        <f t="shared" si="100"/>
        <v>0</v>
      </c>
      <c r="K472" s="312">
        <f t="shared" si="100"/>
        <v>0</v>
      </c>
    </row>
    <row r="473" spans="1:11" ht="12.75" customHeight="1">
      <c r="A473" s="204"/>
      <c r="B473" s="205" t="s">
        <v>71</v>
      </c>
      <c r="C473" s="146" t="s">
        <v>19</v>
      </c>
      <c r="D473" s="146" t="s">
        <v>16</v>
      </c>
      <c r="E473" s="146" t="s">
        <v>526</v>
      </c>
      <c r="F473" s="146" t="s">
        <v>72</v>
      </c>
      <c r="G473" s="311">
        <f>H473+I473+J473+K473</f>
        <v>-1061.4000000000001</v>
      </c>
      <c r="H473" s="312">
        <f>H474</f>
        <v>0</v>
      </c>
      <c r="I473" s="312">
        <f t="shared" si="100"/>
        <v>-1061.4000000000001</v>
      </c>
      <c r="J473" s="312">
        <f t="shared" si="100"/>
        <v>0</v>
      </c>
      <c r="K473" s="312">
        <f t="shared" si="100"/>
        <v>0</v>
      </c>
    </row>
    <row r="474" spans="1:11" ht="63" customHeight="1">
      <c r="A474" s="204"/>
      <c r="B474" s="205" t="s">
        <v>333</v>
      </c>
      <c r="C474" s="146" t="s">
        <v>19</v>
      </c>
      <c r="D474" s="146" t="s">
        <v>16</v>
      </c>
      <c r="E474" s="146" t="s">
        <v>526</v>
      </c>
      <c r="F474" s="146" t="s">
        <v>80</v>
      </c>
      <c r="G474" s="311">
        <f>H474+I474+J474+K474</f>
        <v>-1061.4000000000001</v>
      </c>
      <c r="H474" s="312">
        <f>'приложение 8.4.'!I630</f>
        <v>0</v>
      </c>
      <c r="I474" s="312">
        <f>'приложение 8.4.'!J630</f>
        <v>-1061.4000000000001</v>
      </c>
      <c r="J474" s="312">
        <f>'приложение 8.4.'!K630</f>
        <v>0</v>
      </c>
      <c r="K474" s="312">
        <f>'приложение 8.4.'!L630</f>
        <v>0</v>
      </c>
    </row>
    <row r="475" spans="1:11" ht="63" customHeight="1">
      <c r="A475" s="200"/>
      <c r="B475" s="205" t="s">
        <v>386</v>
      </c>
      <c r="C475" s="146" t="s">
        <v>19</v>
      </c>
      <c r="D475" s="146" t="s">
        <v>16</v>
      </c>
      <c r="E475" s="146" t="s">
        <v>387</v>
      </c>
      <c r="F475" s="146"/>
      <c r="G475" s="311">
        <f t="shared" si="93"/>
        <v>-97.399999999999977</v>
      </c>
      <c r="H475" s="312">
        <f>H481+H484+H487+H490+H476</f>
        <v>-97.399999999999977</v>
      </c>
      <c r="I475" s="312">
        <f>I481+I484+I487+I490+I476</f>
        <v>0</v>
      </c>
      <c r="J475" s="312">
        <f>J481+J484+J487+J490+J476</f>
        <v>0</v>
      </c>
      <c r="K475" s="312">
        <f>K481+K484+K487+K490+K476</f>
        <v>0</v>
      </c>
    </row>
    <row r="476" spans="1:11" ht="25.5" customHeight="1">
      <c r="A476" s="200"/>
      <c r="B476" s="101" t="s">
        <v>216</v>
      </c>
      <c r="C476" s="146" t="s">
        <v>19</v>
      </c>
      <c r="D476" s="146" t="s">
        <v>16</v>
      </c>
      <c r="E476" s="139" t="s">
        <v>537</v>
      </c>
      <c r="F476" s="146"/>
      <c r="G476" s="311">
        <f t="shared" si="93"/>
        <v>-97.399999999999977</v>
      </c>
      <c r="H476" s="312">
        <f>H477+H479</f>
        <v>-97.399999999999977</v>
      </c>
      <c r="I476" s="312">
        <f>I477+I479</f>
        <v>0</v>
      </c>
      <c r="J476" s="312">
        <f>J477+J479</f>
        <v>0</v>
      </c>
      <c r="K476" s="312">
        <f>K477+K479</f>
        <v>0</v>
      </c>
    </row>
    <row r="477" spans="1:11" s="319" customFormat="1" ht="38.25" customHeight="1">
      <c r="A477" s="315"/>
      <c r="B477" s="316" t="s">
        <v>86</v>
      </c>
      <c r="C477" s="317" t="s">
        <v>19</v>
      </c>
      <c r="D477" s="317" t="s">
        <v>14</v>
      </c>
      <c r="E477" s="317" t="s">
        <v>537</v>
      </c>
      <c r="F477" s="318" t="s">
        <v>57</v>
      </c>
      <c r="G477" s="160">
        <f>H477+I477+J477+K477</f>
        <v>-64.599999999999994</v>
      </c>
      <c r="H477" s="161">
        <f>H478</f>
        <v>-64.599999999999994</v>
      </c>
      <c r="I477" s="161">
        <f>I478</f>
        <v>0</v>
      </c>
      <c r="J477" s="161">
        <f>J478</f>
        <v>0</v>
      </c>
      <c r="K477" s="161">
        <f>K478</f>
        <v>0</v>
      </c>
    </row>
    <row r="478" spans="1:11" s="319" customFormat="1" ht="39.950000000000003" customHeight="1">
      <c r="A478" s="315"/>
      <c r="B478" s="316" t="s">
        <v>111</v>
      </c>
      <c r="C478" s="317" t="s">
        <v>19</v>
      </c>
      <c r="D478" s="317" t="s">
        <v>14</v>
      </c>
      <c r="E478" s="317" t="s">
        <v>537</v>
      </c>
      <c r="F478" s="318" t="s">
        <v>59</v>
      </c>
      <c r="G478" s="160">
        <f>H478+I478+J478+K478</f>
        <v>-64.599999999999994</v>
      </c>
      <c r="H478" s="161">
        <f>'приложение 8.4.'!I634</f>
        <v>-64.599999999999994</v>
      </c>
      <c r="I478" s="161">
        <f>'приложение 8.4.'!J634</f>
        <v>0</v>
      </c>
      <c r="J478" s="161">
        <f>'приложение 8.4.'!K634</f>
        <v>0</v>
      </c>
      <c r="K478" s="161">
        <f>'приложение 8.4.'!L634</f>
        <v>0</v>
      </c>
    </row>
    <row r="479" spans="1:11" ht="38.25" customHeight="1">
      <c r="A479" s="200"/>
      <c r="B479" s="205" t="s">
        <v>343</v>
      </c>
      <c r="C479" s="146" t="s">
        <v>19</v>
      </c>
      <c r="D479" s="146" t="s">
        <v>16</v>
      </c>
      <c r="E479" s="139" t="s">
        <v>537</v>
      </c>
      <c r="F479" s="146" t="s">
        <v>77</v>
      </c>
      <c r="G479" s="311">
        <f t="shared" si="93"/>
        <v>-32.799999999999983</v>
      </c>
      <c r="H479" s="312">
        <f>H480</f>
        <v>-32.799999999999983</v>
      </c>
      <c r="I479" s="312">
        <f>I480</f>
        <v>0</v>
      </c>
      <c r="J479" s="312">
        <f>J480</f>
        <v>0</v>
      </c>
      <c r="K479" s="312">
        <f>K480</f>
        <v>0</v>
      </c>
    </row>
    <row r="480" spans="1:11" ht="12.75" customHeight="1">
      <c r="A480" s="200"/>
      <c r="B480" s="205" t="s">
        <v>35</v>
      </c>
      <c r="C480" s="146" t="s">
        <v>19</v>
      </c>
      <c r="D480" s="146" t="s">
        <v>16</v>
      </c>
      <c r="E480" s="139" t="s">
        <v>537</v>
      </c>
      <c r="F480" s="146" t="s">
        <v>78</v>
      </c>
      <c r="G480" s="311">
        <f t="shared" si="93"/>
        <v>-32.799999999999983</v>
      </c>
      <c r="H480" s="312">
        <f>'приложение 8.4.'!I638</f>
        <v>-32.799999999999983</v>
      </c>
      <c r="I480" s="312">
        <f>'приложение 8.4.'!J638</f>
        <v>0</v>
      </c>
      <c r="J480" s="312">
        <f>'приложение 8.4.'!K638</f>
        <v>0</v>
      </c>
      <c r="K480" s="312">
        <f>'приложение 8.4.'!L638</f>
        <v>0</v>
      </c>
    </row>
    <row r="481" spans="1:11" ht="140.25" hidden="1" customHeight="1">
      <c r="A481" s="200"/>
      <c r="B481" s="205" t="s">
        <v>486</v>
      </c>
      <c r="C481" s="146" t="s">
        <v>19</v>
      </c>
      <c r="D481" s="146" t="s">
        <v>16</v>
      </c>
      <c r="E481" s="146" t="s">
        <v>388</v>
      </c>
      <c r="F481" s="146"/>
      <c r="G481" s="311">
        <f t="shared" si="93"/>
        <v>0</v>
      </c>
      <c r="H481" s="312">
        <f>H482</f>
        <v>0</v>
      </c>
      <c r="I481" s="312">
        <f t="shared" ref="I481:K482" si="101">I482</f>
        <v>0</v>
      </c>
      <c r="J481" s="312">
        <f t="shared" si="101"/>
        <v>0</v>
      </c>
      <c r="K481" s="312">
        <f t="shared" si="101"/>
        <v>0</v>
      </c>
    </row>
    <row r="482" spans="1:11" ht="38.25" hidden="1" customHeight="1">
      <c r="A482" s="200"/>
      <c r="B482" s="205" t="s">
        <v>343</v>
      </c>
      <c r="C482" s="146" t="s">
        <v>19</v>
      </c>
      <c r="D482" s="146" t="s">
        <v>16</v>
      </c>
      <c r="E482" s="146" t="s">
        <v>388</v>
      </c>
      <c r="F482" s="146" t="s">
        <v>77</v>
      </c>
      <c r="G482" s="311">
        <f t="shared" si="93"/>
        <v>0</v>
      </c>
      <c r="H482" s="312">
        <f>H483</f>
        <v>0</v>
      </c>
      <c r="I482" s="312">
        <f t="shared" si="101"/>
        <v>0</v>
      </c>
      <c r="J482" s="312">
        <f t="shared" si="101"/>
        <v>0</v>
      </c>
      <c r="K482" s="312">
        <f t="shared" si="101"/>
        <v>0</v>
      </c>
    </row>
    <row r="483" spans="1:11" ht="12.75" hidden="1" customHeight="1">
      <c r="A483" s="200"/>
      <c r="B483" s="205" t="s">
        <v>35</v>
      </c>
      <c r="C483" s="146" t="s">
        <v>19</v>
      </c>
      <c r="D483" s="146" t="s">
        <v>16</v>
      </c>
      <c r="E483" s="146" t="s">
        <v>388</v>
      </c>
      <c r="F483" s="146" t="s">
        <v>78</v>
      </c>
      <c r="G483" s="311">
        <f t="shared" si="93"/>
        <v>0</v>
      </c>
      <c r="H483" s="312">
        <f>'приложение 8.4.'!I641</f>
        <v>0</v>
      </c>
      <c r="I483" s="312">
        <f>'приложение 8.4.'!J641</f>
        <v>0</v>
      </c>
      <c r="J483" s="312">
        <f>'приложение 8.4.'!K641</f>
        <v>0</v>
      </c>
      <c r="K483" s="312">
        <f>'приложение 8.4.'!L641</f>
        <v>0</v>
      </c>
    </row>
    <row r="484" spans="1:11" s="215" customFormat="1" ht="192" hidden="1" customHeight="1">
      <c r="A484" s="219"/>
      <c r="B484" s="210" t="s">
        <v>620</v>
      </c>
      <c r="C484" s="139" t="s">
        <v>19</v>
      </c>
      <c r="D484" s="139" t="s">
        <v>16</v>
      </c>
      <c r="E484" s="139" t="s">
        <v>619</v>
      </c>
      <c r="F484" s="139"/>
      <c r="G484" s="313">
        <f>SUM(H484:K484)</f>
        <v>0</v>
      </c>
      <c r="H484" s="314">
        <f t="shared" ref="H484:K485" si="102">H485</f>
        <v>0</v>
      </c>
      <c r="I484" s="314">
        <f t="shared" si="102"/>
        <v>0</v>
      </c>
      <c r="J484" s="314">
        <f t="shared" si="102"/>
        <v>0</v>
      </c>
      <c r="K484" s="314">
        <f t="shared" si="102"/>
        <v>0</v>
      </c>
    </row>
    <row r="485" spans="1:11" s="215" customFormat="1" ht="38.25" hidden="1" customHeight="1">
      <c r="A485" s="219"/>
      <c r="B485" s="210" t="s">
        <v>343</v>
      </c>
      <c r="C485" s="139" t="s">
        <v>19</v>
      </c>
      <c r="D485" s="139" t="s">
        <v>16</v>
      </c>
      <c r="E485" s="139" t="s">
        <v>619</v>
      </c>
      <c r="F485" s="139" t="s">
        <v>77</v>
      </c>
      <c r="G485" s="313">
        <f>H485+I485+J485+K485</f>
        <v>0</v>
      </c>
      <c r="H485" s="314">
        <f t="shared" si="102"/>
        <v>0</v>
      </c>
      <c r="I485" s="314">
        <f t="shared" si="102"/>
        <v>0</v>
      </c>
      <c r="J485" s="314">
        <f t="shared" si="102"/>
        <v>0</v>
      </c>
      <c r="K485" s="314">
        <f t="shared" si="102"/>
        <v>0</v>
      </c>
    </row>
    <row r="486" spans="1:11" s="215" customFormat="1" ht="12.75" hidden="1" customHeight="1">
      <c r="A486" s="219"/>
      <c r="B486" s="210" t="s">
        <v>35</v>
      </c>
      <c r="C486" s="139" t="s">
        <v>19</v>
      </c>
      <c r="D486" s="139" t="s">
        <v>16</v>
      </c>
      <c r="E486" s="139" t="s">
        <v>619</v>
      </c>
      <c r="F486" s="139" t="s">
        <v>78</v>
      </c>
      <c r="G486" s="313">
        <f>H486+I486+J486+K486</f>
        <v>0</v>
      </c>
      <c r="H486" s="314">
        <f>'приложение 8.4.'!I645</f>
        <v>0</v>
      </c>
      <c r="I486" s="314">
        <f>'приложение 8.4.'!J645</f>
        <v>0</v>
      </c>
      <c r="J486" s="314">
        <f>'приложение 8.4.'!K645</f>
        <v>0</v>
      </c>
      <c r="K486" s="314">
        <f>'приложение 8.4.'!L645</f>
        <v>0</v>
      </c>
    </row>
    <row r="487" spans="1:11" ht="288" hidden="1" customHeight="1">
      <c r="A487" s="200"/>
      <c r="B487" s="205" t="s">
        <v>627</v>
      </c>
      <c r="C487" s="146" t="s">
        <v>19</v>
      </c>
      <c r="D487" s="146" t="s">
        <v>16</v>
      </c>
      <c r="E487" s="146" t="s">
        <v>389</v>
      </c>
      <c r="F487" s="146"/>
      <c r="G487" s="311">
        <f t="shared" si="93"/>
        <v>0</v>
      </c>
      <c r="H487" s="312">
        <f>H488</f>
        <v>0</v>
      </c>
      <c r="I487" s="312">
        <f t="shared" ref="I487:K488" si="103">I488</f>
        <v>0</v>
      </c>
      <c r="J487" s="312">
        <f t="shared" si="103"/>
        <v>0</v>
      </c>
      <c r="K487" s="312">
        <f t="shared" si="103"/>
        <v>0</v>
      </c>
    </row>
    <row r="488" spans="1:11" ht="38.25" hidden="1" customHeight="1">
      <c r="A488" s="200"/>
      <c r="B488" s="205" t="s">
        <v>343</v>
      </c>
      <c r="C488" s="146" t="s">
        <v>19</v>
      </c>
      <c r="D488" s="146" t="s">
        <v>16</v>
      </c>
      <c r="E488" s="146" t="s">
        <v>389</v>
      </c>
      <c r="F488" s="146" t="s">
        <v>77</v>
      </c>
      <c r="G488" s="311">
        <f t="shared" si="93"/>
        <v>0</v>
      </c>
      <c r="H488" s="312">
        <f>H489</f>
        <v>0</v>
      </c>
      <c r="I488" s="312">
        <f t="shared" si="103"/>
        <v>0</v>
      </c>
      <c r="J488" s="312">
        <f t="shared" si="103"/>
        <v>0</v>
      </c>
      <c r="K488" s="312">
        <f t="shared" si="103"/>
        <v>0</v>
      </c>
    </row>
    <row r="489" spans="1:11" ht="12.75" hidden="1" customHeight="1">
      <c r="A489" s="200"/>
      <c r="B489" s="205" t="s">
        <v>35</v>
      </c>
      <c r="C489" s="146" t="s">
        <v>19</v>
      </c>
      <c r="D489" s="146" t="s">
        <v>16</v>
      </c>
      <c r="E489" s="146" t="s">
        <v>389</v>
      </c>
      <c r="F489" s="146" t="s">
        <v>78</v>
      </c>
      <c r="G489" s="311">
        <f t="shared" si="93"/>
        <v>0</v>
      </c>
      <c r="H489" s="312">
        <f>'приложение 8.4.'!I649</f>
        <v>0</v>
      </c>
      <c r="I489" s="312">
        <f>'приложение 8.4.'!J649</f>
        <v>0</v>
      </c>
      <c r="J489" s="312">
        <f>'приложение 8.4.'!K649</f>
        <v>0</v>
      </c>
      <c r="K489" s="312">
        <f>'приложение 8.4.'!L649</f>
        <v>0</v>
      </c>
    </row>
    <row r="490" spans="1:11" ht="312.75" hidden="1" customHeight="1">
      <c r="A490" s="200"/>
      <c r="B490" s="205" t="s">
        <v>626</v>
      </c>
      <c r="C490" s="146" t="s">
        <v>19</v>
      </c>
      <c r="D490" s="146" t="s">
        <v>16</v>
      </c>
      <c r="E490" s="146" t="s">
        <v>390</v>
      </c>
      <c r="F490" s="146"/>
      <c r="G490" s="311">
        <f t="shared" si="93"/>
        <v>0</v>
      </c>
      <c r="H490" s="312">
        <f>H491</f>
        <v>0</v>
      </c>
      <c r="I490" s="312">
        <f t="shared" ref="I490:K491" si="104">I491</f>
        <v>0</v>
      </c>
      <c r="J490" s="312">
        <f t="shared" si="104"/>
        <v>0</v>
      </c>
      <c r="K490" s="312">
        <f t="shared" si="104"/>
        <v>0</v>
      </c>
    </row>
    <row r="491" spans="1:11" ht="38.25" hidden="1" customHeight="1">
      <c r="A491" s="200"/>
      <c r="B491" s="205" t="s">
        <v>343</v>
      </c>
      <c r="C491" s="146" t="s">
        <v>19</v>
      </c>
      <c r="D491" s="146" t="s">
        <v>16</v>
      </c>
      <c r="E491" s="146" t="s">
        <v>390</v>
      </c>
      <c r="F491" s="146" t="s">
        <v>77</v>
      </c>
      <c r="G491" s="311">
        <f t="shared" si="93"/>
        <v>0</v>
      </c>
      <c r="H491" s="312">
        <f>H492</f>
        <v>0</v>
      </c>
      <c r="I491" s="312">
        <f t="shared" si="104"/>
        <v>0</v>
      </c>
      <c r="J491" s="312">
        <f t="shared" si="104"/>
        <v>0</v>
      </c>
      <c r="K491" s="312">
        <f t="shared" si="104"/>
        <v>0</v>
      </c>
    </row>
    <row r="492" spans="1:11" ht="12.75" hidden="1" customHeight="1">
      <c r="A492" s="200"/>
      <c r="B492" s="205" t="s">
        <v>35</v>
      </c>
      <c r="C492" s="146" t="s">
        <v>19</v>
      </c>
      <c r="D492" s="146" t="s">
        <v>16</v>
      </c>
      <c r="E492" s="146" t="s">
        <v>390</v>
      </c>
      <c r="F492" s="146" t="s">
        <v>78</v>
      </c>
      <c r="G492" s="311">
        <f t="shared" si="93"/>
        <v>0</v>
      </c>
      <c r="H492" s="312">
        <f>'приложение 8.4.'!I653</f>
        <v>0</v>
      </c>
      <c r="I492" s="312">
        <f>'приложение 8.4.'!J653</f>
        <v>0</v>
      </c>
      <c r="J492" s="312">
        <f>'приложение 8.4.'!K653</f>
        <v>0</v>
      </c>
      <c r="K492" s="312">
        <f>'приложение 8.4.'!L653</f>
        <v>0</v>
      </c>
    </row>
    <row r="493" spans="1:11" ht="12.75" customHeight="1">
      <c r="A493" s="200"/>
      <c r="B493" s="201" t="s">
        <v>37</v>
      </c>
      <c r="C493" s="202" t="s">
        <v>19</v>
      </c>
      <c r="D493" s="202" t="s">
        <v>17</v>
      </c>
      <c r="E493" s="202"/>
      <c r="F493" s="202"/>
      <c r="G493" s="311">
        <f>SUM(H493:K493)</f>
        <v>14553.7</v>
      </c>
      <c r="H493" s="311">
        <f>H494+H512</f>
        <v>1944.3000000000015</v>
      </c>
      <c r="I493" s="311">
        <f>I494+I512</f>
        <v>0</v>
      </c>
      <c r="J493" s="311">
        <f>J494+J512</f>
        <v>12609.4</v>
      </c>
      <c r="K493" s="311">
        <f>K494+K512</f>
        <v>0</v>
      </c>
    </row>
    <row r="494" spans="1:11" ht="51" customHeight="1">
      <c r="A494" s="200"/>
      <c r="B494" s="205" t="s">
        <v>365</v>
      </c>
      <c r="C494" s="146" t="s">
        <v>19</v>
      </c>
      <c r="D494" s="146" t="s">
        <v>17</v>
      </c>
      <c r="E494" s="146" t="s">
        <v>366</v>
      </c>
      <c r="F494" s="146"/>
      <c r="G494" s="311">
        <f t="shared" ref="G494:G525" si="105">H494+I494+J494+K494</f>
        <v>7875.2000000000007</v>
      </c>
      <c r="H494" s="312">
        <f>H495</f>
        <v>-4051.5999999999981</v>
      </c>
      <c r="I494" s="312">
        <f>I495</f>
        <v>0</v>
      </c>
      <c r="J494" s="312">
        <f>J495</f>
        <v>11926.8</v>
      </c>
      <c r="K494" s="312">
        <f>K495</f>
        <v>0</v>
      </c>
    </row>
    <row r="495" spans="1:11" ht="25.5" customHeight="1">
      <c r="A495" s="200"/>
      <c r="B495" s="205" t="s">
        <v>391</v>
      </c>
      <c r="C495" s="146" t="s">
        <v>19</v>
      </c>
      <c r="D495" s="146" t="s">
        <v>17</v>
      </c>
      <c r="E495" s="146" t="s">
        <v>456</v>
      </c>
      <c r="F495" s="146"/>
      <c r="G495" s="311">
        <f t="shared" si="105"/>
        <v>7875.2000000000007</v>
      </c>
      <c r="H495" s="312">
        <f>H496+H501+H506+H509</f>
        <v>-4051.5999999999981</v>
      </c>
      <c r="I495" s="312">
        <f>I496+I501+I506+I509</f>
        <v>0</v>
      </c>
      <c r="J495" s="312">
        <f>J496+J501+J506+J509</f>
        <v>11926.8</v>
      </c>
      <c r="K495" s="312">
        <f>K496+K501+K506+K509</f>
        <v>0</v>
      </c>
    </row>
    <row r="496" spans="1:11" ht="25.5" customHeight="1">
      <c r="A496" s="200"/>
      <c r="B496" s="101" t="s">
        <v>216</v>
      </c>
      <c r="C496" s="146" t="s">
        <v>19</v>
      </c>
      <c r="D496" s="146" t="s">
        <v>17</v>
      </c>
      <c r="E496" s="146" t="s">
        <v>568</v>
      </c>
      <c r="F496" s="146"/>
      <c r="G496" s="311">
        <f t="shared" si="105"/>
        <v>-4051.5999999999981</v>
      </c>
      <c r="H496" s="312">
        <f>H497+H499</f>
        <v>-4051.5999999999981</v>
      </c>
      <c r="I496" s="312">
        <f>I497+I499</f>
        <v>0</v>
      </c>
      <c r="J496" s="312">
        <f>J497+J499</f>
        <v>0</v>
      </c>
      <c r="K496" s="312">
        <f>K497+K499</f>
        <v>0</v>
      </c>
    </row>
    <row r="497" spans="1:11" ht="38.25" customHeight="1">
      <c r="A497" s="204"/>
      <c r="B497" s="101" t="s">
        <v>86</v>
      </c>
      <c r="C497" s="146" t="s">
        <v>19</v>
      </c>
      <c r="D497" s="146" t="s">
        <v>17</v>
      </c>
      <c r="E497" s="146" t="s">
        <v>568</v>
      </c>
      <c r="F497" s="146" t="s">
        <v>57</v>
      </c>
      <c r="G497" s="311">
        <f t="shared" si="105"/>
        <v>2297.9</v>
      </c>
      <c r="H497" s="312">
        <f>H498</f>
        <v>2297.9</v>
      </c>
      <c r="I497" s="312">
        <f>I498</f>
        <v>0</v>
      </c>
      <c r="J497" s="312">
        <f>J498</f>
        <v>0</v>
      </c>
      <c r="K497" s="312">
        <f>K498</f>
        <v>0</v>
      </c>
    </row>
    <row r="498" spans="1:11" ht="38.25" customHeight="1">
      <c r="A498" s="204"/>
      <c r="B498" s="205" t="s">
        <v>111</v>
      </c>
      <c r="C498" s="146" t="s">
        <v>19</v>
      </c>
      <c r="D498" s="146" t="s">
        <v>17</v>
      </c>
      <c r="E498" s="146" t="s">
        <v>568</v>
      </c>
      <c r="F498" s="146" t="s">
        <v>59</v>
      </c>
      <c r="G498" s="311">
        <f t="shared" si="105"/>
        <v>2297.9</v>
      </c>
      <c r="H498" s="312">
        <f>'приложение 8.4.'!I660</f>
        <v>2297.9</v>
      </c>
      <c r="I498" s="312">
        <f>'приложение 8.4.'!J660</f>
        <v>0</v>
      </c>
      <c r="J498" s="312">
        <f>'приложение 8.4.'!K660</f>
        <v>0</v>
      </c>
      <c r="K498" s="312">
        <f>'приложение 8.4.'!L660</f>
        <v>0</v>
      </c>
    </row>
    <row r="499" spans="1:11" ht="38.25" customHeight="1">
      <c r="A499" s="200"/>
      <c r="B499" s="205" t="s">
        <v>343</v>
      </c>
      <c r="C499" s="146" t="s">
        <v>19</v>
      </c>
      <c r="D499" s="146" t="s">
        <v>17</v>
      </c>
      <c r="E499" s="146" t="s">
        <v>568</v>
      </c>
      <c r="F499" s="146" t="s">
        <v>77</v>
      </c>
      <c r="G499" s="311">
        <f t="shared" si="105"/>
        <v>-6349.4999999999982</v>
      </c>
      <c r="H499" s="312">
        <f>H500</f>
        <v>-6349.4999999999982</v>
      </c>
      <c r="I499" s="312">
        <f>I500</f>
        <v>0</v>
      </c>
      <c r="J499" s="312">
        <f>J500</f>
        <v>0</v>
      </c>
      <c r="K499" s="312">
        <f>K500</f>
        <v>0</v>
      </c>
    </row>
    <row r="500" spans="1:11" ht="12.75" customHeight="1">
      <c r="A500" s="200"/>
      <c r="B500" s="205" t="s">
        <v>35</v>
      </c>
      <c r="C500" s="146" t="s">
        <v>19</v>
      </c>
      <c r="D500" s="146" t="s">
        <v>17</v>
      </c>
      <c r="E500" s="146" t="s">
        <v>568</v>
      </c>
      <c r="F500" s="146" t="s">
        <v>78</v>
      </c>
      <c r="G500" s="311">
        <f t="shared" si="105"/>
        <v>-6349.4999999999982</v>
      </c>
      <c r="H500" s="312">
        <f>'приложение 8.4.'!I663</f>
        <v>-6349.4999999999982</v>
      </c>
      <c r="I500" s="312">
        <f>'приложение 8.4.'!J663</f>
        <v>0</v>
      </c>
      <c r="J500" s="312">
        <f>'приложение 8.4.'!K663</f>
        <v>0</v>
      </c>
      <c r="K500" s="312">
        <f>'приложение 8.4.'!L663</f>
        <v>0</v>
      </c>
    </row>
    <row r="501" spans="1:11" s="215" customFormat="1" ht="38.25">
      <c r="A501" s="219"/>
      <c r="B501" s="210" t="s">
        <v>700</v>
      </c>
      <c r="C501" s="139" t="s">
        <v>19</v>
      </c>
      <c r="D501" s="139" t="s">
        <v>17</v>
      </c>
      <c r="E501" s="139" t="s">
        <v>701</v>
      </c>
      <c r="F501" s="139"/>
      <c r="G501" s="313">
        <f>J501</f>
        <v>11926.8</v>
      </c>
      <c r="H501" s="313">
        <f>H502</f>
        <v>0</v>
      </c>
      <c r="I501" s="313">
        <f>I502</f>
        <v>0</v>
      </c>
      <c r="J501" s="314">
        <f>J502+J504</f>
        <v>11926.8</v>
      </c>
      <c r="K501" s="313">
        <f>K502</f>
        <v>0</v>
      </c>
    </row>
    <row r="502" spans="1:11" s="215" customFormat="1" ht="47.25" customHeight="1">
      <c r="A502" s="213"/>
      <c r="B502" s="210" t="s">
        <v>86</v>
      </c>
      <c r="C502" s="139" t="s">
        <v>19</v>
      </c>
      <c r="D502" s="139" t="s">
        <v>17</v>
      </c>
      <c r="E502" s="139" t="s">
        <v>701</v>
      </c>
      <c r="F502" s="139" t="s">
        <v>57</v>
      </c>
      <c r="G502" s="313">
        <f>H502+I502+J502+K502</f>
        <v>227</v>
      </c>
      <c r="H502" s="314">
        <f>H503</f>
        <v>0</v>
      </c>
      <c r="I502" s="314">
        <f>I503</f>
        <v>0</v>
      </c>
      <c r="J502" s="314">
        <f>J503</f>
        <v>227</v>
      </c>
      <c r="K502" s="314">
        <f>K503</f>
        <v>0</v>
      </c>
    </row>
    <row r="503" spans="1:11" s="215" customFormat="1" ht="38.25">
      <c r="A503" s="213"/>
      <c r="B503" s="210" t="s">
        <v>111</v>
      </c>
      <c r="C503" s="139" t="s">
        <v>19</v>
      </c>
      <c r="D503" s="139" t="s">
        <v>17</v>
      </c>
      <c r="E503" s="139" t="s">
        <v>701</v>
      </c>
      <c r="F503" s="139" t="s">
        <v>59</v>
      </c>
      <c r="G503" s="313">
        <f>H503+I503+J503+K503</f>
        <v>227</v>
      </c>
      <c r="H503" s="314">
        <f>0+'приложение 8.4.'!I667</f>
        <v>0</v>
      </c>
      <c r="I503" s="314">
        <f>0+'приложение 8.4.'!J667</f>
        <v>0</v>
      </c>
      <c r="J503" s="314">
        <f>0+'приложение 8.4.'!K667</f>
        <v>227</v>
      </c>
      <c r="K503" s="314">
        <f>0+'приложение 8.4.'!L667</f>
        <v>0</v>
      </c>
    </row>
    <row r="504" spans="1:11" s="215" customFormat="1" ht="38.25">
      <c r="A504" s="219"/>
      <c r="B504" s="210" t="s">
        <v>343</v>
      </c>
      <c r="C504" s="139" t="s">
        <v>19</v>
      </c>
      <c r="D504" s="139" t="s">
        <v>17</v>
      </c>
      <c r="E504" s="139" t="s">
        <v>701</v>
      </c>
      <c r="F504" s="139" t="s">
        <v>77</v>
      </c>
      <c r="G504" s="313">
        <f>H504+I504+J504+K504</f>
        <v>11699.8</v>
      </c>
      <c r="H504" s="314">
        <f>H505</f>
        <v>0</v>
      </c>
      <c r="I504" s="314">
        <f>I505</f>
        <v>0</v>
      </c>
      <c r="J504" s="314">
        <f>J505</f>
        <v>11699.8</v>
      </c>
      <c r="K504" s="314">
        <f>K505</f>
        <v>0</v>
      </c>
    </row>
    <row r="505" spans="1:11" s="215" customFormat="1">
      <c r="A505" s="219"/>
      <c r="B505" s="210" t="s">
        <v>35</v>
      </c>
      <c r="C505" s="139" t="s">
        <v>19</v>
      </c>
      <c r="D505" s="139" t="s">
        <v>17</v>
      </c>
      <c r="E505" s="139" t="s">
        <v>701</v>
      </c>
      <c r="F505" s="139" t="s">
        <v>78</v>
      </c>
      <c r="G505" s="313">
        <f>H505+I505+J505+K505</f>
        <v>11699.8</v>
      </c>
      <c r="H505" s="314">
        <f>0+'приложение 8.4.'!I670</f>
        <v>0</v>
      </c>
      <c r="I505" s="314">
        <f>0+'приложение 8.4.'!J670</f>
        <v>0</v>
      </c>
      <c r="J505" s="314">
        <f>0+'приложение 8.4.'!K670</f>
        <v>11699.8</v>
      </c>
      <c r="K505" s="314">
        <f>0+'приложение 8.4.'!L670</f>
        <v>0</v>
      </c>
    </row>
    <row r="506" spans="1:11" ht="287.25" hidden="1" customHeight="1">
      <c r="A506" s="200"/>
      <c r="B506" s="205" t="s">
        <v>488</v>
      </c>
      <c r="C506" s="146" t="s">
        <v>19</v>
      </c>
      <c r="D506" s="146" t="s">
        <v>17</v>
      </c>
      <c r="E506" s="146" t="s">
        <v>393</v>
      </c>
      <c r="F506" s="146"/>
      <c r="G506" s="311">
        <f t="shared" si="105"/>
        <v>0</v>
      </c>
      <c r="H506" s="312">
        <f>H507</f>
        <v>0</v>
      </c>
      <c r="I506" s="312">
        <f t="shared" ref="I506:K507" si="106">I507</f>
        <v>0</v>
      </c>
      <c r="J506" s="312">
        <f t="shared" si="106"/>
        <v>0</v>
      </c>
      <c r="K506" s="312">
        <f t="shared" si="106"/>
        <v>0</v>
      </c>
    </row>
    <row r="507" spans="1:11" ht="38.25" hidden="1" customHeight="1">
      <c r="A507" s="200"/>
      <c r="B507" s="205" t="s">
        <v>343</v>
      </c>
      <c r="C507" s="146" t="s">
        <v>19</v>
      </c>
      <c r="D507" s="146" t="s">
        <v>17</v>
      </c>
      <c r="E507" s="146" t="s">
        <v>393</v>
      </c>
      <c r="F507" s="146" t="s">
        <v>77</v>
      </c>
      <c r="G507" s="311">
        <f t="shared" si="105"/>
        <v>0</v>
      </c>
      <c r="H507" s="312">
        <f>H508</f>
        <v>0</v>
      </c>
      <c r="I507" s="312">
        <f t="shared" si="106"/>
        <v>0</v>
      </c>
      <c r="J507" s="312">
        <f t="shared" si="106"/>
        <v>0</v>
      </c>
      <c r="K507" s="312">
        <f t="shared" si="106"/>
        <v>0</v>
      </c>
    </row>
    <row r="508" spans="1:11" ht="12.75" hidden="1" customHeight="1">
      <c r="A508" s="200"/>
      <c r="B508" s="205" t="s">
        <v>35</v>
      </c>
      <c r="C508" s="146" t="s">
        <v>19</v>
      </c>
      <c r="D508" s="146" t="s">
        <v>17</v>
      </c>
      <c r="E508" s="146" t="s">
        <v>393</v>
      </c>
      <c r="F508" s="146" t="s">
        <v>78</v>
      </c>
      <c r="G508" s="311">
        <f t="shared" si="105"/>
        <v>0</v>
      </c>
      <c r="H508" s="312">
        <f>'приложение 8.4.'!I674</f>
        <v>0</v>
      </c>
      <c r="I508" s="312">
        <f>'приложение 8.4.'!J674</f>
        <v>0</v>
      </c>
      <c r="J508" s="312">
        <f>'приложение 8.4.'!K674</f>
        <v>0</v>
      </c>
      <c r="K508" s="312">
        <f>'приложение 8.4.'!L674</f>
        <v>0</v>
      </c>
    </row>
    <row r="509" spans="1:11" ht="313.5" hidden="1" customHeight="1">
      <c r="A509" s="200"/>
      <c r="B509" s="205" t="s">
        <v>489</v>
      </c>
      <c r="C509" s="146" t="s">
        <v>19</v>
      </c>
      <c r="D509" s="146" t="s">
        <v>17</v>
      </c>
      <c r="E509" s="146" t="s">
        <v>394</v>
      </c>
      <c r="F509" s="146"/>
      <c r="G509" s="311">
        <f t="shared" si="105"/>
        <v>0</v>
      </c>
      <c r="H509" s="312">
        <f>H510</f>
        <v>0</v>
      </c>
      <c r="I509" s="312">
        <f t="shared" ref="I509:K510" si="107">I510</f>
        <v>0</v>
      </c>
      <c r="J509" s="312">
        <f t="shared" si="107"/>
        <v>0</v>
      </c>
      <c r="K509" s="312">
        <f t="shared" si="107"/>
        <v>0</v>
      </c>
    </row>
    <row r="510" spans="1:11" ht="38.25" hidden="1" customHeight="1">
      <c r="A510" s="200"/>
      <c r="B510" s="205" t="s">
        <v>343</v>
      </c>
      <c r="C510" s="146" t="s">
        <v>19</v>
      </c>
      <c r="D510" s="146" t="s">
        <v>17</v>
      </c>
      <c r="E510" s="146" t="s">
        <v>394</v>
      </c>
      <c r="F510" s="146" t="s">
        <v>77</v>
      </c>
      <c r="G510" s="311">
        <f t="shared" si="105"/>
        <v>0</v>
      </c>
      <c r="H510" s="312">
        <f>H511</f>
        <v>0</v>
      </c>
      <c r="I510" s="312">
        <f t="shared" si="107"/>
        <v>0</v>
      </c>
      <c r="J510" s="312">
        <f t="shared" si="107"/>
        <v>0</v>
      </c>
      <c r="K510" s="312">
        <f t="shared" si="107"/>
        <v>0</v>
      </c>
    </row>
    <row r="511" spans="1:11" ht="12.75" hidden="1" customHeight="1">
      <c r="A511" s="200"/>
      <c r="B511" s="205" t="s">
        <v>35</v>
      </c>
      <c r="C511" s="146" t="s">
        <v>19</v>
      </c>
      <c r="D511" s="146" t="s">
        <v>17</v>
      </c>
      <c r="E511" s="146" t="s">
        <v>394</v>
      </c>
      <c r="F511" s="146" t="s">
        <v>78</v>
      </c>
      <c r="G511" s="311">
        <f t="shared" si="105"/>
        <v>0</v>
      </c>
      <c r="H511" s="312">
        <f>'приложение 8.4.'!I678</f>
        <v>0</v>
      </c>
      <c r="I511" s="312">
        <f>'приложение 8.4.'!J678</f>
        <v>0</v>
      </c>
      <c r="J511" s="312">
        <f>'приложение 8.4.'!K678</f>
        <v>0</v>
      </c>
      <c r="K511" s="312">
        <f>'приложение 8.4.'!L678</f>
        <v>0</v>
      </c>
    </row>
    <row r="512" spans="1:11" ht="63.75" customHeight="1">
      <c r="A512" s="200"/>
      <c r="B512" s="205" t="s">
        <v>351</v>
      </c>
      <c r="C512" s="146" t="s">
        <v>19</v>
      </c>
      <c r="D512" s="146" t="s">
        <v>17</v>
      </c>
      <c r="E512" s="146" t="s">
        <v>352</v>
      </c>
      <c r="F512" s="146"/>
      <c r="G512" s="311">
        <f t="shared" si="105"/>
        <v>6678.5</v>
      </c>
      <c r="H512" s="312">
        <f>H513+H520+H523</f>
        <v>5995.9</v>
      </c>
      <c r="I512" s="312">
        <f>I513+I520+I523</f>
        <v>0</v>
      </c>
      <c r="J512" s="312">
        <f>J513+J520+J523</f>
        <v>682.6</v>
      </c>
      <c r="K512" s="312">
        <f>K513+K520+K523</f>
        <v>0</v>
      </c>
    </row>
    <row r="513" spans="1:15" ht="63.75" customHeight="1">
      <c r="A513" s="200"/>
      <c r="B513" s="205" t="s">
        <v>353</v>
      </c>
      <c r="C513" s="146" t="s">
        <v>19</v>
      </c>
      <c r="D513" s="146" t="s">
        <v>17</v>
      </c>
      <c r="E513" s="146" t="s">
        <v>354</v>
      </c>
      <c r="F513" s="146"/>
      <c r="G513" s="311">
        <f t="shared" si="105"/>
        <v>6678.5</v>
      </c>
      <c r="H513" s="312">
        <f>H514+H517</f>
        <v>5995.9</v>
      </c>
      <c r="I513" s="312">
        <f>I514+I517</f>
        <v>0</v>
      </c>
      <c r="J513" s="312">
        <f>J514+J517</f>
        <v>682.6</v>
      </c>
      <c r="K513" s="312">
        <f>K514+K517</f>
        <v>0</v>
      </c>
    </row>
    <row r="514" spans="1:15" ht="25.5" customHeight="1">
      <c r="A514" s="200"/>
      <c r="B514" s="101" t="s">
        <v>216</v>
      </c>
      <c r="C514" s="146" t="s">
        <v>19</v>
      </c>
      <c r="D514" s="146" t="s">
        <v>17</v>
      </c>
      <c r="E514" s="146" t="s">
        <v>561</v>
      </c>
      <c r="F514" s="146"/>
      <c r="G514" s="311">
        <f t="shared" si="105"/>
        <v>5995.9</v>
      </c>
      <c r="H514" s="312">
        <f>H515</f>
        <v>5995.9</v>
      </c>
      <c r="I514" s="312">
        <f t="shared" ref="I514:K515" si="108">I515</f>
        <v>0</v>
      </c>
      <c r="J514" s="312">
        <f t="shared" si="108"/>
        <v>0</v>
      </c>
      <c r="K514" s="312">
        <f t="shared" si="108"/>
        <v>0</v>
      </c>
    </row>
    <row r="515" spans="1:15" ht="38.25" customHeight="1">
      <c r="A515" s="204"/>
      <c r="B515" s="101" t="s">
        <v>86</v>
      </c>
      <c r="C515" s="146" t="s">
        <v>19</v>
      </c>
      <c r="D515" s="146" t="s">
        <v>17</v>
      </c>
      <c r="E515" s="146" t="s">
        <v>561</v>
      </c>
      <c r="F515" s="146" t="s">
        <v>57</v>
      </c>
      <c r="G515" s="311">
        <f t="shared" si="105"/>
        <v>5995.9</v>
      </c>
      <c r="H515" s="312">
        <f>H516</f>
        <v>5995.9</v>
      </c>
      <c r="I515" s="312">
        <f t="shared" si="108"/>
        <v>0</v>
      </c>
      <c r="J515" s="312">
        <f t="shared" si="108"/>
        <v>0</v>
      </c>
      <c r="K515" s="312">
        <f t="shared" si="108"/>
        <v>0</v>
      </c>
    </row>
    <row r="516" spans="1:15" ht="38.25" customHeight="1">
      <c r="A516" s="204"/>
      <c r="B516" s="205" t="s">
        <v>111</v>
      </c>
      <c r="C516" s="146" t="s">
        <v>19</v>
      </c>
      <c r="D516" s="146" t="s">
        <v>17</v>
      </c>
      <c r="E516" s="146" t="s">
        <v>561</v>
      </c>
      <c r="F516" s="146" t="s">
        <v>59</v>
      </c>
      <c r="G516" s="311">
        <f t="shared" si="105"/>
        <v>5995.9</v>
      </c>
      <c r="H516" s="312">
        <f>'приложение 8.4.'!I684</f>
        <v>5995.9</v>
      </c>
      <c r="I516" s="312">
        <f>'приложение 8.4.'!J684</f>
        <v>0</v>
      </c>
      <c r="J516" s="312">
        <f>'приложение 8.4.'!K684</f>
        <v>0</v>
      </c>
      <c r="K516" s="312">
        <f>'приложение 8.4.'!L684</f>
        <v>0</v>
      </c>
    </row>
    <row r="517" spans="1:15" s="23" customFormat="1" ht="38.25">
      <c r="A517" s="63"/>
      <c r="B517" s="210" t="s">
        <v>700</v>
      </c>
      <c r="C517" s="12" t="s">
        <v>19</v>
      </c>
      <c r="D517" s="12" t="s">
        <v>17</v>
      </c>
      <c r="E517" s="12" t="s">
        <v>702</v>
      </c>
      <c r="F517" s="12"/>
      <c r="G517" s="152">
        <f t="shared" ref="G517:G522" si="109">H517+I517+J517+K517</f>
        <v>682.6</v>
      </c>
      <c r="H517" s="153">
        <f t="shared" ref="H517:K518" si="110">H518</f>
        <v>0</v>
      </c>
      <c r="I517" s="153">
        <f t="shared" si="110"/>
        <v>0</v>
      </c>
      <c r="J517" s="153">
        <f t="shared" si="110"/>
        <v>682.6</v>
      </c>
      <c r="K517" s="153">
        <f t="shared" si="110"/>
        <v>0</v>
      </c>
      <c r="M517" s="303"/>
      <c r="N517" s="303"/>
      <c r="O517" s="303"/>
    </row>
    <row r="518" spans="1:15" s="23" customFormat="1" ht="38.25">
      <c r="A518" s="61"/>
      <c r="B518" s="1" t="s">
        <v>86</v>
      </c>
      <c r="C518" s="12" t="s">
        <v>19</v>
      </c>
      <c r="D518" s="12" t="s">
        <v>17</v>
      </c>
      <c r="E518" s="12" t="s">
        <v>702</v>
      </c>
      <c r="F518" s="12" t="s">
        <v>57</v>
      </c>
      <c r="G518" s="152">
        <f t="shared" si="109"/>
        <v>682.6</v>
      </c>
      <c r="H518" s="153">
        <f t="shared" si="110"/>
        <v>0</v>
      </c>
      <c r="I518" s="153">
        <f t="shared" si="110"/>
        <v>0</v>
      </c>
      <c r="J518" s="153">
        <f t="shared" si="110"/>
        <v>682.6</v>
      </c>
      <c r="K518" s="153">
        <f t="shared" si="110"/>
        <v>0</v>
      </c>
      <c r="M518" s="303"/>
      <c r="N518" s="303"/>
      <c r="O518" s="303"/>
    </row>
    <row r="519" spans="1:15" s="23" customFormat="1" ht="42.75" customHeight="1">
      <c r="A519" s="61"/>
      <c r="B519" s="10" t="s">
        <v>111</v>
      </c>
      <c r="C519" s="12" t="s">
        <v>19</v>
      </c>
      <c r="D519" s="12" t="s">
        <v>17</v>
      </c>
      <c r="E519" s="12" t="s">
        <v>702</v>
      </c>
      <c r="F519" s="12" t="s">
        <v>59</v>
      </c>
      <c r="G519" s="152">
        <f t="shared" si="109"/>
        <v>682.6</v>
      </c>
      <c r="H519" s="153">
        <f>'приложение 8.4.'!I688</f>
        <v>0</v>
      </c>
      <c r="I519" s="153">
        <f>'приложение 8.4.'!J688</f>
        <v>0</v>
      </c>
      <c r="J519" s="153">
        <f>'приложение 8.4.'!K688</f>
        <v>682.6</v>
      </c>
      <c r="K519" s="153">
        <f>'приложение 8.4.'!L688</f>
        <v>0</v>
      </c>
      <c r="M519" s="303"/>
      <c r="N519" s="303"/>
      <c r="O519" s="303"/>
    </row>
    <row r="520" spans="1:15" ht="226.5" hidden="1" customHeight="1">
      <c r="A520" s="183"/>
      <c r="B520" s="101" t="s">
        <v>513</v>
      </c>
      <c r="C520" s="102" t="s">
        <v>19</v>
      </c>
      <c r="D520" s="102" t="s">
        <v>17</v>
      </c>
      <c r="E520" s="102" t="s">
        <v>523</v>
      </c>
      <c r="F520" s="102"/>
      <c r="G520" s="308">
        <f t="shared" si="109"/>
        <v>0</v>
      </c>
      <c r="H520" s="309">
        <f>H521</f>
        <v>0</v>
      </c>
      <c r="I520" s="309">
        <f t="shared" ref="I520:K521" si="111">I521</f>
        <v>0</v>
      </c>
      <c r="J520" s="309">
        <f t="shared" si="111"/>
        <v>0</v>
      </c>
      <c r="K520" s="309">
        <f t="shared" si="111"/>
        <v>0</v>
      </c>
    </row>
    <row r="521" spans="1:15" ht="37.5" hidden="1" customHeight="1">
      <c r="A521" s="148"/>
      <c r="B521" s="101" t="s">
        <v>86</v>
      </c>
      <c r="C521" s="102" t="s">
        <v>19</v>
      </c>
      <c r="D521" s="102" t="s">
        <v>17</v>
      </c>
      <c r="E521" s="102" t="s">
        <v>523</v>
      </c>
      <c r="F521" s="102" t="s">
        <v>57</v>
      </c>
      <c r="G521" s="308">
        <f t="shared" si="109"/>
        <v>0</v>
      </c>
      <c r="H521" s="309">
        <f>H522</f>
        <v>0</v>
      </c>
      <c r="I521" s="309">
        <f t="shared" si="111"/>
        <v>0</v>
      </c>
      <c r="J521" s="309">
        <f t="shared" si="111"/>
        <v>0</v>
      </c>
      <c r="K521" s="309">
        <f t="shared" si="111"/>
        <v>0</v>
      </c>
    </row>
    <row r="522" spans="1:15" ht="38.25" hidden="1" customHeight="1">
      <c r="A522" s="148"/>
      <c r="B522" s="101" t="s">
        <v>111</v>
      </c>
      <c r="C522" s="102" t="s">
        <v>19</v>
      </c>
      <c r="D522" s="102" t="s">
        <v>17</v>
      </c>
      <c r="E522" s="102" t="s">
        <v>523</v>
      </c>
      <c r="F522" s="102" t="s">
        <v>59</v>
      </c>
      <c r="G522" s="308">
        <f t="shared" si="109"/>
        <v>0</v>
      </c>
      <c r="H522" s="309">
        <f>'приложение 8.4.'!I692</f>
        <v>0</v>
      </c>
      <c r="I522" s="309">
        <f>'приложение 8.4.'!J692</f>
        <v>0</v>
      </c>
      <c r="J522" s="309">
        <f>'приложение 8.4.'!K692</f>
        <v>0</v>
      </c>
      <c r="K522" s="309">
        <f>'приложение 8.4.'!L692</f>
        <v>0</v>
      </c>
    </row>
    <row r="523" spans="1:15" ht="25.5" hidden="1" customHeight="1">
      <c r="A523" s="187"/>
      <c r="B523" s="101" t="s">
        <v>395</v>
      </c>
      <c r="C523" s="102" t="s">
        <v>19</v>
      </c>
      <c r="D523" s="102" t="s">
        <v>17</v>
      </c>
      <c r="E523" s="102" t="s">
        <v>525</v>
      </c>
      <c r="F523" s="102"/>
      <c r="G523" s="308">
        <f t="shared" si="105"/>
        <v>0</v>
      </c>
      <c r="H523" s="309">
        <f>H524</f>
        <v>0</v>
      </c>
      <c r="I523" s="309">
        <f t="shared" ref="I523:K524" si="112">I524</f>
        <v>0</v>
      </c>
      <c r="J523" s="309">
        <f t="shared" si="112"/>
        <v>0</v>
      </c>
      <c r="K523" s="309">
        <f t="shared" si="112"/>
        <v>0</v>
      </c>
    </row>
    <row r="524" spans="1:15" ht="38.25" hidden="1" customHeight="1">
      <c r="A524" s="148"/>
      <c r="B524" s="101" t="s">
        <v>86</v>
      </c>
      <c r="C524" s="102" t="s">
        <v>19</v>
      </c>
      <c r="D524" s="102" t="s">
        <v>17</v>
      </c>
      <c r="E524" s="102" t="s">
        <v>525</v>
      </c>
      <c r="F524" s="102" t="s">
        <v>57</v>
      </c>
      <c r="G524" s="308">
        <f t="shared" si="105"/>
        <v>0</v>
      </c>
      <c r="H524" s="309">
        <f>H525</f>
        <v>0</v>
      </c>
      <c r="I524" s="309">
        <f t="shared" si="112"/>
        <v>0</v>
      </c>
      <c r="J524" s="309">
        <f t="shared" si="112"/>
        <v>0</v>
      </c>
      <c r="K524" s="309">
        <f t="shared" si="112"/>
        <v>0</v>
      </c>
    </row>
    <row r="525" spans="1:15" ht="38.25" hidden="1" customHeight="1">
      <c r="A525" s="204"/>
      <c r="B525" s="205" t="s">
        <v>111</v>
      </c>
      <c r="C525" s="146" t="s">
        <v>19</v>
      </c>
      <c r="D525" s="146" t="s">
        <v>17</v>
      </c>
      <c r="E525" s="146" t="s">
        <v>525</v>
      </c>
      <c r="F525" s="146" t="s">
        <v>59</v>
      </c>
      <c r="G525" s="311">
        <f t="shared" si="105"/>
        <v>0</v>
      </c>
      <c r="H525" s="312">
        <f>'приложение 8.4.'!I696</f>
        <v>0</v>
      </c>
      <c r="I525" s="312">
        <f>'приложение 8.4.'!J696</f>
        <v>0</v>
      </c>
      <c r="J525" s="312">
        <f>'приложение 8.4.'!K696</f>
        <v>0</v>
      </c>
      <c r="K525" s="312">
        <f>'приложение 8.4.'!L696</f>
        <v>0</v>
      </c>
    </row>
    <row r="526" spans="1:15" ht="25.5" customHeight="1">
      <c r="A526" s="200"/>
      <c r="B526" s="201" t="s">
        <v>28</v>
      </c>
      <c r="C526" s="202" t="s">
        <v>19</v>
      </c>
      <c r="D526" s="202" t="s">
        <v>19</v>
      </c>
      <c r="E526" s="202"/>
      <c r="F526" s="202"/>
      <c r="G526" s="311">
        <f>H526+I526+J526+K526</f>
        <v>6322.6000000000013</v>
      </c>
      <c r="H526" s="311">
        <f>H527+H539+H551</f>
        <v>6322.6000000000013</v>
      </c>
      <c r="I526" s="311">
        <f>I527+I539+I551</f>
        <v>0</v>
      </c>
      <c r="J526" s="311">
        <f>J527+J539+J551</f>
        <v>0</v>
      </c>
      <c r="K526" s="311">
        <f>K527+K539+K551</f>
        <v>0</v>
      </c>
    </row>
    <row r="527" spans="1:15" ht="63.75" hidden="1" customHeight="1">
      <c r="A527" s="200"/>
      <c r="B527" s="205" t="s">
        <v>514</v>
      </c>
      <c r="C527" s="146" t="s">
        <v>19</v>
      </c>
      <c r="D527" s="146" t="s">
        <v>19</v>
      </c>
      <c r="E527" s="146" t="s">
        <v>382</v>
      </c>
      <c r="F527" s="146"/>
      <c r="G527" s="311">
        <f t="shared" ref="G527:G532" si="113">H527+I527+J527+K527</f>
        <v>0</v>
      </c>
      <c r="H527" s="312">
        <f>H528+H533+H536</f>
        <v>0</v>
      </c>
      <c r="I527" s="312">
        <f>I528+I533+I536</f>
        <v>0</v>
      </c>
      <c r="J527" s="312">
        <f>J528+J533+J536</f>
        <v>0</v>
      </c>
      <c r="K527" s="312">
        <f>K528+K533+K536</f>
        <v>0</v>
      </c>
    </row>
    <row r="528" spans="1:15" ht="25.5" hidden="1" customHeight="1">
      <c r="A528" s="200"/>
      <c r="B528" s="101" t="s">
        <v>216</v>
      </c>
      <c r="C528" s="146" t="s">
        <v>19</v>
      </c>
      <c r="D528" s="146" t="s">
        <v>19</v>
      </c>
      <c r="E528" s="146" t="s">
        <v>396</v>
      </c>
      <c r="F528" s="146"/>
      <c r="G528" s="311">
        <f t="shared" si="113"/>
        <v>0</v>
      </c>
      <c r="H528" s="312">
        <f>H529+H531</f>
        <v>0</v>
      </c>
      <c r="I528" s="312">
        <f>I529+I531</f>
        <v>0</v>
      </c>
      <c r="J528" s="312">
        <f>J529+J531</f>
        <v>0</v>
      </c>
      <c r="K528" s="312">
        <f>K529+K531</f>
        <v>0</v>
      </c>
    </row>
    <row r="529" spans="1:11" s="215" customFormat="1" ht="38.25" hidden="1" customHeight="1">
      <c r="A529" s="213"/>
      <c r="B529" s="101" t="s">
        <v>86</v>
      </c>
      <c r="C529" s="139" t="s">
        <v>19</v>
      </c>
      <c r="D529" s="139" t="s">
        <v>19</v>
      </c>
      <c r="E529" s="139" t="s">
        <v>396</v>
      </c>
      <c r="F529" s="139" t="s">
        <v>57</v>
      </c>
      <c r="G529" s="313">
        <f>H529+I529+J529+K529</f>
        <v>0</v>
      </c>
      <c r="H529" s="314">
        <f>H530</f>
        <v>0</v>
      </c>
      <c r="I529" s="314">
        <f>I530</f>
        <v>0</v>
      </c>
      <c r="J529" s="314">
        <f>J530</f>
        <v>0</v>
      </c>
      <c r="K529" s="314">
        <f>K530</f>
        <v>0</v>
      </c>
    </row>
    <row r="530" spans="1:11" s="215" customFormat="1" ht="42.75" hidden="1" customHeight="1">
      <c r="A530" s="213"/>
      <c r="B530" s="210" t="s">
        <v>111</v>
      </c>
      <c r="C530" s="139" t="s">
        <v>19</v>
      </c>
      <c r="D530" s="139" t="s">
        <v>19</v>
      </c>
      <c r="E530" s="139" t="s">
        <v>396</v>
      </c>
      <c r="F530" s="139" t="s">
        <v>59</v>
      </c>
      <c r="G530" s="313">
        <f>H530+I530+J530+K530</f>
        <v>0</v>
      </c>
      <c r="H530" s="314">
        <f>'приложение 8.4.'!I702</f>
        <v>0</v>
      </c>
      <c r="I530" s="314">
        <f>'приложение 8.4.'!J702</f>
        <v>0</v>
      </c>
      <c r="J530" s="314">
        <f>'приложение 8.4.'!K702</f>
        <v>0</v>
      </c>
      <c r="K530" s="314">
        <f>'приложение 8.4.'!L702</f>
        <v>0</v>
      </c>
    </row>
    <row r="531" spans="1:11" ht="12.75" hidden="1" customHeight="1">
      <c r="A531" s="204"/>
      <c r="B531" s="205" t="s">
        <v>71</v>
      </c>
      <c r="C531" s="146" t="s">
        <v>19</v>
      </c>
      <c r="D531" s="146" t="s">
        <v>19</v>
      </c>
      <c r="E531" s="146" t="s">
        <v>396</v>
      </c>
      <c r="F531" s="146" t="s">
        <v>72</v>
      </c>
      <c r="G531" s="311">
        <f t="shared" si="113"/>
        <v>0</v>
      </c>
      <c r="H531" s="312">
        <f>H532</f>
        <v>0</v>
      </c>
      <c r="I531" s="312">
        <f>I532</f>
        <v>0</v>
      </c>
      <c r="J531" s="312">
        <f>J532</f>
        <v>0</v>
      </c>
      <c r="K531" s="312">
        <f>K532</f>
        <v>0</v>
      </c>
    </row>
    <row r="532" spans="1:11" ht="62.25" hidden="1" customHeight="1">
      <c r="A532" s="204"/>
      <c r="B532" s="205" t="s">
        <v>333</v>
      </c>
      <c r="C532" s="146" t="s">
        <v>19</v>
      </c>
      <c r="D532" s="146" t="s">
        <v>19</v>
      </c>
      <c r="E532" s="146" t="s">
        <v>396</v>
      </c>
      <c r="F532" s="146" t="s">
        <v>80</v>
      </c>
      <c r="G532" s="311">
        <f t="shared" si="113"/>
        <v>0</v>
      </c>
      <c r="H532" s="312">
        <f>'приложение 8.4.'!I705</f>
        <v>0</v>
      </c>
      <c r="I532" s="312">
        <f>'приложение 8.4.'!J705</f>
        <v>0</v>
      </c>
      <c r="J532" s="312">
        <f>'приложение 8.4.'!K705</f>
        <v>0</v>
      </c>
      <c r="K532" s="312">
        <f>'приложение 8.4.'!L705</f>
        <v>0</v>
      </c>
    </row>
    <row r="533" spans="1:11" s="215" customFormat="1" ht="405" hidden="1" customHeight="1">
      <c r="A533" s="213"/>
      <c r="B533" s="291" t="s">
        <v>621</v>
      </c>
      <c r="C533" s="139" t="s">
        <v>19</v>
      </c>
      <c r="D533" s="139" t="s">
        <v>19</v>
      </c>
      <c r="E533" s="139" t="s">
        <v>384</v>
      </c>
      <c r="F533" s="139"/>
      <c r="G533" s="313">
        <f>SUM(H533:K533)</f>
        <v>0</v>
      </c>
      <c r="H533" s="314">
        <f>H534</f>
        <v>0</v>
      </c>
      <c r="I533" s="314">
        <f t="shared" ref="I533:K534" si="114">I534</f>
        <v>0</v>
      </c>
      <c r="J533" s="314">
        <f t="shared" si="114"/>
        <v>0</v>
      </c>
      <c r="K533" s="314">
        <f t="shared" si="114"/>
        <v>0</v>
      </c>
    </row>
    <row r="534" spans="1:11" s="215" customFormat="1" ht="12.75" hidden="1" customHeight="1">
      <c r="A534" s="213"/>
      <c r="B534" s="210" t="s">
        <v>71</v>
      </c>
      <c r="C534" s="139" t="s">
        <v>19</v>
      </c>
      <c r="D534" s="139" t="s">
        <v>19</v>
      </c>
      <c r="E534" s="139" t="s">
        <v>384</v>
      </c>
      <c r="F534" s="139" t="s">
        <v>72</v>
      </c>
      <c r="G534" s="313">
        <f>H534+I534+J534+K534</f>
        <v>0</v>
      </c>
      <c r="H534" s="314">
        <f>H535</f>
        <v>0</v>
      </c>
      <c r="I534" s="314">
        <f t="shared" si="114"/>
        <v>0</v>
      </c>
      <c r="J534" s="314">
        <f t="shared" si="114"/>
        <v>0</v>
      </c>
      <c r="K534" s="314">
        <f t="shared" si="114"/>
        <v>0</v>
      </c>
    </row>
    <row r="535" spans="1:11" s="215" customFormat="1" ht="76.5" hidden="1" customHeight="1">
      <c r="A535" s="213"/>
      <c r="B535" s="210" t="s">
        <v>333</v>
      </c>
      <c r="C535" s="139" t="s">
        <v>19</v>
      </c>
      <c r="D535" s="139" t="s">
        <v>19</v>
      </c>
      <c r="E535" s="139" t="s">
        <v>384</v>
      </c>
      <c r="F535" s="139" t="s">
        <v>80</v>
      </c>
      <c r="G535" s="313">
        <f>H535+I535+J535+K535</f>
        <v>0</v>
      </c>
      <c r="H535" s="314">
        <f>0+'приложение 8.4.'!I708</f>
        <v>0</v>
      </c>
      <c r="I535" s="314">
        <f>0+'приложение 8.4.'!J708</f>
        <v>0</v>
      </c>
      <c r="J535" s="314">
        <f>0+'приложение 8.4.'!K708</f>
        <v>0</v>
      </c>
      <c r="K535" s="314">
        <f>0+'приложение 8.4.'!L708</f>
        <v>0</v>
      </c>
    </row>
    <row r="536" spans="1:11" s="215" customFormat="1" ht="409.5" hidden="1" customHeight="1">
      <c r="A536" s="213"/>
      <c r="B536" s="291" t="s">
        <v>622</v>
      </c>
      <c r="C536" s="139" t="s">
        <v>19</v>
      </c>
      <c r="D536" s="139" t="s">
        <v>19</v>
      </c>
      <c r="E536" s="139" t="s">
        <v>385</v>
      </c>
      <c r="F536" s="139"/>
      <c r="G536" s="313">
        <f>SUM(H536:K536)</f>
        <v>0</v>
      </c>
      <c r="H536" s="314">
        <f>H537</f>
        <v>0</v>
      </c>
      <c r="I536" s="314">
        <f t="shared" ref="I536:K537" si="115">I537</f>
        <v>0</v>
      </c>
      <c r="J536" s="314">
        <f t="shared" si="115"/>
        <v>0</v>
      </c>
      <c r="K536" s="314">
        <f t="shared" si="115"/>
        <v>0</v>
      </c>
    </row>
    <row r="537" spans="1:11" s="215" customFormat="1" ht="12.75" hidden="1" customHeight="1">
      <c r="A537" s="213"/>
      <c r="B537" s="210" t="s">
        <v>71</v>
      </c>
      <c r="C537" s="139" t="s">
        <v>19</v>
      </c>
      <c r="D537" s="139" t="s">
        <v>19</v>
      </c>
      <c r="E537" s="139" t="s">
        <v>385</v>
      </c>
      <c r="F537" s="139" t="s">
        <v>72</v>
      </c>
      <c r="G537" s="313">
        <f>H537+I537+J537+K537</f>
        <v>0</v>
      </c>
      <c r="H537" s="314">
        <f>H538</f>
        <v>0</v>
      </c>
      <c r="I537" s="314">
        <f t="shared" si="115"/>
        <v>0</v>
      </c>
      <c r="J537" s="314">
        <f t="shared" si="115"/>
        <v>0</v>
      </c>
      <c r="K537" s="314">
        <f t="shared" si="115"/>
        <v>0</v>
      </c>
    </row>
    <row r="538" spans="1:11" s="215" customFormat="1" ht="76.5" hidden="1" customHeight="1">
      <c r="A538" s="213"/>
      <c r="B538" s="210" t="s">
        <v>333</v>
      </c>
      <c r="C538" s="139" t="s">
        <v>19</v>
      </c>
      <c r="D538" s="139" t="s">
        <v>19</v>
      </c>
      <c r="E538" s="139" t="s">
        <v>385</v>
      </c>
      <c r="F538" s="139" t="s">
        <v>80</v>
      </c>
      <c r="G538" s="313">
        <f>H538+I538+J538+K538</f>
        <v>0</v>
      </c>
      <c r="H538" s="314">
        <f>'приложение 8.4.'!I711</f>
        <v>0</v>
      </c>
      <c r="I538" s="314">
        <f>'приложение 8.4.'!J711</f>
        <v>0</v>
      </c>
      <c r="J538" s="314">
        <f>'приложение 8.4.'!K711</f>
        <v>0</v>
      </c>
      <c r="K538" s="314">
        <f>'приложение 8.4.'!L711</f>
        <v>0</v>
      </c>
    </row>
    <row r="539" spans="1:11" ht="51" customHeight="1">
      <c r="A539" s="187"/>
      <c r="B539" s="101" t="s">
        <v>98</v>
      </c>
      <c r="C539" s="102" t="s">
        <v>19</v>
      </c>
      <c r="D539" s="102" t="s">
        <v>19</v>
      </c>
      <c r="E539" s="108" t="s">
        <v>249</v>
      </c>
      <c r="F539" s="104"/>
      <c r="G539" s="308">
        <f>SUM(H539:K539)</f>
        <v>6322.6000000000013</v>
      </c>
      <c r="H539" s="309">
        <f>H540</f>
        <v>6322.6000000000013</v>
      </c>
      <c r="I539" s="309">
        <f>I540</f>
        <v>0</v>
      </c>
      <c r="J539" s="309">
        <f>J540</f>
        <v>0</v>
      </c>
      <c r="K539" s="309">
        <f>K540</f>
        <v>0</v>
      </c>
    </row>
    <row r="540" spans="1:11" ht="38.25" customHeight="1">
      <c r="A540" s="187"/>
      <c r="B540" s="101" t="s">
        <v>212</v>
      </c>
      <c r="C540" s="102" t="s">
        <v>19</v>
      </c>
      <c r="D540" s="102" t="s">
        <v>19</v>
      </c>
      <c r="E540" s="108" t="s">
        <v>251</v>
      </c>
      <c r="F540" s="104"/>
      <c r="G540" s="308">
        <f>SUM(H540:K540)</f>
        <v>6322.6000000000013</v>
      </c>
      <c r="H540" s="309">
        <f>H541+H548</f>
        <v>6322.6000000000013</v>
      </c>
      <c r="I540" s="309">
        <f>I541+I548</f>
        <v>0</v>
      </c>
      <c r="J540" s="309">
        <f>J541+J548</f>
        <v>0</v>
      </c>
      <c r="K540" s="309">
        <f>K541+K548</f>
        <v>0</v>
      </c>
    </row>
    <row r="541" spans="1:11" ht="38.25" customHeight="1">
      <c r="A541" s="208"/>
      <c r="B541" s="205" t="s">
        <v>200</v>
      </c>
      <c r="C541" s="146" t="s">
        <v>19</v>
      </c>
      <c r="D541" s="146" t="s">
        <v>19</v>
      </c>
      <c r="E541" s="146" t="s">
        <v>363</v>
      </c>
      <c r="F541" s="146"/>
      <c r="G541" s="311">
        <f>SUM(H541:K541)</f>
        <v>6322.6000000000013</v>
      </c>
      <c r="H541" s="312">
        <f>H542+H544+H546</f>
        <v>6322.6000000000013</v>
      </c>
      <c r="I541" s="312">
        <f>I542+I544+I546</f>
        <v>0</v>
      </c>
      <c r="J541" s="312">
        <f>J542+J544+J546</f>
        <v>0</v>
      </c>
      <c r="K541" s="312">
        <f>K542+K544+K546</f>
        <v>0</v>
      </c>
    </row>
    <row r="542" spans="1:11" ht="89.25" customHeight="1">
      <c r="A542" s="148"/>
      <c r="B542" s="205" t="s">
        <v>55</v>
      </c>
      <c r="C542" s="146" t="s">
        <v>19</v>
      </c>
      <c r="D542" s="146" t="s">
        <v>19</v>
      </c>
      <c r="E542" s="146" t="s">
        <v>363</v>
      </c>
      <c r="F542" s="146" t="s">
        <v>56</v>
      </c>
      <c r="G542" s="311">
        <f>SUM(H542:K542)</f>
        <v>-300</v>
      </c>
      <c r="H542" s="312">
        <f>H543</f>
        <v>-300</v>
      </c>
      <c r="I542" s="312">
        <f>I543</f>
        <v>0</v>
      </c>
      <c r="J542" s="312">
        <f>J543</f>
        <v>0</v>
      </c>
      <c r="K542" s="312">
        <f>K543</f>
        <v>0</v>
      </c>
    </row>
    <row r="543" spans="1:11" ht="25.5" customHeight="1">
      <c r="A543" s="148"/>
      <c r="B543" s="205" t="s">
        <v>67</v>
      </c>
      <c r="C543" s="146" t="s">
        <v>19</v>
      </c>
      <c r="D543" s="146" t="s">
        <v>19</v>
      </c>
      <c r="E543" s="146" t="s">
        <v>363</v>
      </c>
      <c r="F543" s="146" t="s">
        <v>68</v>
      </c>
      <c r="G543" s="311">
        <f t="shared" ref="G543:G553" si="116">SUM(H543:K543)</f>
        <v>-300</v>
      </c>
      <c r="H543" s="312">
        <f>'приложение 8.4.'!I716</f>
        <v>-300</v>
      </c>
      <c r="I543" s="312">
        <f>'приложение 8.4.'!J716</f>
        <v>0</v>
      </c>
      <c r="J543" s="312">
        <f>'приложение 8.4.'!K716</f>
        <v>0</v>
      </c>
      <c r="K543" s="312">
        <f>'приложение 8.4.'!L716</f>
        <v>0</v>
      </c>
    </row>
    <row r="544" spans="1:11" ht="38.25" customHeight="1">
      <c r="A544" s="148"/>
      <c r="B544" s="101" t="s">
        <v>86</v>
      </c>
      <c r="C544" s="146" t="s">
        <v>19</v>
      </c>
      <c r="D544" s="146" t="s">
        <v>19</v>
      </c>
      <c r="E544" s="146" t="s">
        <v>363</v>
      </c>
      <c r="F544" s="146" t="s">
        <v>57</v>
      </c>
      <c r="G544" s="311">
        <f t="shared" si="116"/>
        <v>6148.8000000000011</v>
      </c>
      <c r="H544" s="312">
        <f>H545</f>
        <v>6148.8000000000011</v>
      </c>
      <c r="I544" s="312">
        <f>I545</f>
        <v>0</v>
      </c>
      <c r="J544" s="312">
        <f>J545</f>
        <v>0</v>
      </c>
      <c r="K544" s="312">
        <f>K545</f>
        <v>0</v>
      </c>
    </row>
    <row r="545" spans="1:11" ht="38.25" customHeight="1">
      <c r="A545" s="148"/>
      <c r="B545" s="101" t="s">
        <v>111</v>
      </c>
      <c r="C545" s="146" t="s">
        <v>19</v>
      </c>
      <c r="D545" s="146" t="s">
        <v>19</v>
      </c>
      <c r="E545" s="146" t="s">
        <v>363</v>
      </c>
      <c r="F545" s="146" t="s">
        <v>59</v>
      </c>
      <c r="G545" s="311">
        <f t="shared" si="116"/>
        <v>6148.8000000000011</v>
      </c>
      <c r="H545" s="312">
        <f>'приложение 8.4.'!I721</f>
        <v>6148.8000000000011</v>
      </c>
      <c r="I545" s="312">
        <f>'приложение 8.4.'!J721</f>
        <v>0</v>
      </c>
      <c r="J545" s="312">
        <f>'приложение 8.4.'!K721</f>
        <v>0</v>
      </c>
      <c r="K545" s="312">
        <f>'приложение 8.4.'!L721</f>
        <v>0</v>
      </c>
    </row>
    <row r="546" spans="1:11" ht="12.75" customHeight="1">
      <c r="A546" s="148"/>
      <c r="B546" s="218" t="s">
        <v>71</v>
      </c>
      <c r="C546" s="146" t="s">
        <v>19</v>
      </c>
      <c r="D546" s="146" t="s">
        <v>19</v>
      </c>
      <c r="E546" s="146" t="s">
        <v>363</v>
      </c>
      <c r="F546" s="146" t="s">
        <v>72</v>
      </c>
      <c r="G546" s="311">
        <f t="shared" si="116"/>
        <v>473.8</v>
      </c>
      <c r="H546" s="312">
        <f>H547</f>
        <v>473.8</v>
      </c>
      <c r="I546" s="312">
        <f>I547</f>
        <v>0</v>
      </c>
      <c r="J546" s="312">
        <f>J547</f>
        <v>0</v>
      </c>
      <c r="K546" s="312">
        <f>K547</f>
        <v>0</v>
      </c>
    </row>
    <row r="547" spans="1:11" ht="25.5" customHeight="1">
      <c r="A547" s="148"/>
      <c r="B547" s="218" t="s">
        <v>73</v>
      </c>
      <c r="C547" s="146" t="s">
        <v>19</v>
      </c>
      <c r="D547" s="146" t="s">
        <v>19</v>
      </c>
      <c r="E547" s="146" t="s">
        <v>363</v>
      </c>
      <c r="F547" s="146" t="s">
        <v>74</v>
      </c>
      <c r="G547" s="311">
        <f t="shared" si="116"/>
        <v>473.8</v>
      </c>
      <c r="H547" s="312">
        <f>'приложение 8.4.'!I725</f>
        <v>473.8</v>
      </c>
      <c r="I547" s="312">
        <f>'приложение 8.4.'!J725</f>
        <v>0</v>
      </c>
      <c r="J547" s="312">
        <f>'приложение 8.4.'!K725</f>
        <v>0</v>
      </c>
      <c r="K547" s="312">
        <f>'приложение 8.4.'!L725</f>
        <v>0</v>
      </c>
    </row>
    <row r="548" spans="1:11" ht="276" hidden="1" customHeight="1">
      <c r="A548" s="148"/>
      <c r="B548" s="205" t="s">
        <v>490</v>
      </c>
      <c r="C548" s="146" t="s">
        <v>19</v>
      </c>
      <c r="D548" s="146" t="s">
        <v>19</v>
      </c>
      <c r="E548" s="146" t="s">
        <v>524</v>
      </c>
      <c r="F548" s="146"/>
      <c r="G548" s="308">
        <f>H548+I548+J548+K548</f>
        <v>0</v>
      </c>
      <c r="H548" s="312">
        <f t="shared" ref="H548:K549" si="117">H549</f>
        <v>0</v>
      </c>
      <c r="I548" s="312">
        <f t="shared" si="117"/>
        <v>0</v>
      </c>
      <c r="J548" s="312">
        <f t="shared" si="117"/>
        <v>0</v>
      </c>
      <c r="K548" s="312">
        <f t="shared" si="117"/>
        <v>0</v>
      </c>
    </row>
    <row r="549" spans="1:11" ht="86.25" hidden="1" customHeight="1">
      <c r="A549" s="148"/>
      <c r="B549" s="101" t="s">
        <v>55</v>
      </c>
      <c r="C549" s="146" t="s">
        <v>19</v>
      </c>
      <c r="D549" s="146" t="s">
        <v>19</v>
      </c>
      <c r="E549" s="146" t="s">
        <v>524</v>
      </c>
      <c r="F549" s="102" t="s">
        <v>56</v>
      </c>
      <c r="G549" s="308">
        <f>H549+I549+J549+K549</f>
        <v>0</v>
      </c>
      <c r="H549" s="309">
        <f t="shared" si="117"/>
        <v>0</v>
      </c>
      <c r="I549" s="309">
        <f t="shared" si="117"/>
        <v>0</v>
      </c>
      <c r="J549" s="309">
        <f t="shared" si="117"/>
        <v>0</v>
      </c>
      <c r="K549" s="309">
        <f t="shared" si="117"/>
        <v>0</v>
      </c>
    </row>
    <row r="550" spans="1:11" ht="38.25" hidden="1" customHeight="1">
      <c r="A550" s="148"/>
      <c r="B550" s="101" t="s">
        <v>104</v>
      </c>
      <c r="C550" s="146" t="s">
        <v>19</v>
      </c>
      <c r="D550" s="146" t="s">
        <v>19</v>
      </c>
      <c r="E550" s="146" t="s">
        <v>524</v>
      </c>
      <c r="F550" s="102" t="s">
        <v>105</v>
      </c>
      <c r="G550" s="308">
        <f>H550+I550+J550+K550</f>
        <v>0</v>
      </c>
      <c r="H550" s="309">
        <f>'приложение 8.4.'!I730</f>
        <v>0</v>
      </c>
      <c r="I550" s="309">
        <f>'приложение 8.4.'!J730</f>
        <v>0</v>
      </c>
      <c r="J550" s="309">
        <f>'приложение 8.4.'!K730</f>
        <v>0</v>
      </c>
      <c r="K550" s="309">
        <f>'приложение 8.4.'!L730</f>
        <v>0</v>
      </c>
    </row>
    <row r="551" spans="1:11" ht="63.75" hidden="1" customHeight="1">
      <c r="A551" s="148"/>
      <c r="B551" s="218" t="s">
        <v>351</v>
      </c>
      <c r="C551" s="146" t="s">
        <v>19</v>
      </c>
      <c r="D551" s="146" t="s">
        <v>19</v>
      </c>
      <c r="E551" s="146" t="s">
        <v>352</v>
      </c>
      <c r="F551" s="146"/>
      <c r="G551" s="311">
        <f t="shared" si="116"/>
        <v>0</v>
      </c>
      <c r="H551" s="312">
        <f>H552+H560</f>
        <v>0</v>
      </c>
      <c r="I551" s="312">
        <f>I552+I560</f>
        <v>0</v>
      </c>
      <c r="J551" s="312">
        <f>J552+J560</f>
        <v>0</v>
      </c>
      <c r="K551" s="312">
        <f>K552+K560</f>
        <v>0</v>
      </c>
    </row>
    <row r="552" spans="1:11" ht="63.75" hidden="1" customHeight="1">
      <c r="A552" s="148"/>
      <c r="B552" s="218" t="s">
        <v>353</v>
      </c>
      <c r="C552" s="146" t="s">
        <v>19</v>
      </c>
      <c r="D552" s="146" t="s">
        <v>19</v>
      </c>
      <c r="E552" s="146" t="s">
        <v>354</v>
      </c>
      <c r="F552" s="146"/>
      <c r="G552" s="311">
        <f t="shared" si="116"/>
        <v>0</v>
      </c>
      <c r="H552" s="312">
        <f>H553</f>
        <v>0</v>
      </c>
      <c r="I552" s="312">
        <f>I553</f>
        <v>0</v>
      </c>
      <c r="J552" s="312">
        <f>J553</f>
        <v>0</v>
      </c>
      <c r="K552" s="312">
        <f>K553</f>
        <v>0</v>
      </c>
    </row>
    <row r="553" spans="1:11" ht="38.25" hidden="1" customHeight="1">
      <c r="A553" s="148"/>
      <c r="B553" s="218" t="s">
        <v>200</v>
      </c>
      <c r="C553" s="146" t="s">
        <v>19</v>
      </c>
      <c r="D553" s="146" t="s">
        <v>19</v>
      </c>
      <c r="E553" s="146" t="s">
        <v>397</v>
      </c>
      <c r="F553" s="146"/>
      <c r="G553" s="311">
        <f t="shared" si="116"/>
        <v>0</v>
      </c>
      <c r="H553" s="312">
        <f>H554+H556+H558</f>
        <v>0</v>
      </c>
      <c r="I553" s="312">
        <f>I554+I556+I558</f>
        <v>0</v>
      </c>
      <c r="J553" s="312">
        <f>J554+J556+J558</f>
        <v>0</v>
      </c>
      <c r="K553" s="312">
        <f>K554+K556+K558</f>
        <v>0</v>
      </c>
    </row>
    <row r="554" spans="1:11" ht="89.25" hidden="1" customHeight="1">
      <c r="A554" s="148"/>
      <c r="B554" s="205" t="s">
        <v>55</v>
      </c>
      <c r="C554" s="146" t="s">
        <v>19</v>
      </c>
      <c r="D554" s="146" t="s">
        <v>19</v>
      </c>
      <c r="E554" s="146" t="s">
        <v>397</v>
      </c>
      <c r="F554" s="146" t="s">
        <v>56</v>
      </c>
      <c r="G554" s="311">
        <f>SUM(H554:K554)</f>
        <v>0</v>
      </c>
      <c r="H554" s="312">
        <f>H555</f>
        <v>0</v>
      </c>
      <c r="I554" s="312">
        <f>I555</f>
        <v>0</v>
      </c>
      <c r="J554" s="312">
        <f>J555</f>
        <v>0</v>
      </c>
      <c r="K554" s="312">
        <f>K555</f>
        <v>0</v>
      </c>
    </row>
    <row r="555" spans="1:11" ht="25.5" hidden="1" customHeight="1">
      <c r="A555" s="148"/>
      <c r="B555" s="205" t="s">
        <v>67</v>
      </c>
      <c r="C555" s="146" t="s">
        <v>19</v>
      </c>
      <c r="D555" s="146" t="s">
        <v>19</v>
      </c>
      <c r="E555" s="146" t="s">
        <v>397</v>
      </c>
      <c r="F555" s="146" t="s">
        <v>68</v>
      </c>
      <c r="G555" s="311">
        <f t="shared" ref="G555:G563" si="118">SUM(H555:K555)</f>
        <v>0</v>
      </c>
      <c r="H555" s="312">
        <f>'приложение 8.4.'!I737</f>
        <v>0</v>
      </c>
      <c r="I555" s="312">
        <f>'приложение 8.4.'!J737</f>
        <v>0</v>
      </c>
      <c r="J555" s="312">
        <f>'приложение 8.4.'!K737</f>
        <v>0</v>
      </c>
      <c r="K555" s="312">
        <f>'приложение 8.4.'!L737</f>
        <v>0</v>
      </c>
    </row>
    <row r="556" spans="1:11" ht="38.25" hidden="1" customHeight="1">
      <c r="A556" s="148"/>
      <c r="B556" s="101" t="s">
        <v>86</v>
      </c>
      <c r="C556" s="146" t="s">
        <v>19</v>
      </c>
      <c r="D556" s="146" t="s">
        <v>19</v>
      </c>
      <c r="E556" s="146" t="s">
        <v>397</v>
      </c>
      <c r="F556" s="146" t="s">
        <v>57</v>
      </c>
      <c r="G556" s="311">
        <f t="shared" si="118"/>
        <v>0</v>
      </c>
      <c r="H556" s="312">
        <f>H557</f>
        <v>0</v>
      </c>
      <c r="I556" s="312">
        <f>I557</f>
        <v>0</v>
      </c>
      <c r="J556" s="312">
        <f>J557</f>
        <v>0</v>
      </c>
      <c r="K556" s="312">
        <f>K557</f>
        <v>0</v>
      </c>
    </row>
    <row r="557" spans="1:11" ht="38.25" hidden="1" customHeight="1">
      <c r="A557" s="148"/>
      <c r="B557" s="101" t="s">
        <v>111</v>
      </c>
      <c r="C557" s="146" t="s">
        <v>19</v>
      </c>
      <c r="D557" s="146" t="s">
        <v>19</v>
      </c>
      <c r="E557" s="146" t="s">
        <v>397</v>
      </c>
      <c r="F557" s="146" t="s">
        <v>59</v>
      </c>
      <c r="G557" s="311">
        <f t="shared" si="118"/>
        <v>0</v>
      </c>
      <c r="H557" s="312">
        <f>'приложение 8.4.'!I742</f>
        <v>0</v>
      </c>
      <c r="I557" s="312">
        <f>'приложение 8.4.'!J742</f>
        <v>0</v>
      </c>
      <c r="J557" s="312">
        <f>'приложение 8.4.'!K742</f>
        <v>0</v>
      </c>
      <c r="K557" s="312">
        <f>'приложение 8.4.'!L742</f>
        <v>0</v>
      </c>
    </row>
    <row r="558" spans="1:11" ht="12.75" hidden="1" customHeight="1">
      <c r="A558" s="148"/>
      <c r="B558" s="218" t="s">
        <v>71</v>
      </c>
      <c r="C558" s="146" t="s">
        <v>19</v>
      </c>
      <c r="D558" s="146" t="s">
        <v>19</v>
      </c>
      <c r="E558" s="146" t="s">
        <v>397</v>
      </c>
      <c r="F558" s="146" t="s">
        <v>72</v>
      </c>
      <c r="G558" s="311">
        <f t="shared" si="118"/>
        <v>0</v>
      </c>
      <c r="H558" s="312">
        <f>H559</f>
        <v>0</v>
      </c>
      <c r="I558" s="312">
        <f>I559</f>
        <v>0</v>
      </c>
      <c r="J558" s="312">
        <f>J559</f>
        <v>0</v>
      </c>
      <c r="K558" s="312">
        <f>K559</f>
        <v>0</v>
      </c>
    </row>
    <row r="559" spans="1:11" ht="25.5" hidden="1" customHeight="1">
      <c r="A559" s="148"/>
      <c r="B559" s="218" t="s">
        <v>73</v>
      </c>
      <c r="C559" s="146" t="s">
        <v>19</v>
      </c>
      <c r="D559" s="146" t="s">
        <v>19</v>
      </c>
      <c r="E559" s="146" t="s">
        <v>397</v>
      </c>
      <c r="F559" s="146" t="s">
        <v>74</v>
      </c>
      <c r="G559" s="311">
        <f t="shared" si="118"/>
        <v>0</v>
      </c>
      <c r="H559" s="312">
        <f>'приложение 8.4.'!I746</f>
        <v>0</v>
      </c>
      <c r="I559" s="312">
        <f>'приложение 8.4.'!J746</f>
        <v>0</v>
      </c>
      <c r="J559" s="312">
        <f>'приложение 8.4.'!K746</f>
        <v>0</v>
      </c>
      <c r="K559" s="312">
        <f>'приложение 8.4.'!L746</f>
        <v>0</v>
      </c>
    </row>
    <row r="560" spans="1:11" ht="51" hidden="1" customHeight="1">
      <c r="A560" s="148"/>
      <c r="B560" s="218" t="s">
        <v>398</v>
      </c>
      <c r="C560" s="146" t="s">
        <v>19</v>
      </c>
      <c r="D560" s="146" t="s">
        <v>19</v>
      </c>
      <c r="E560" s="146" t="s">
        <v>399</v>
      </c>
      <c r="F560" s="146"/>
      <c r="G560" s="311">
        <f t="shared" si="118"/>
        <v>0</v>
      </c>
      <c r="H560" s="312">
        <f>H561</f>
        <v>0</v>
      </c>
      <c r="I560" s="312">
        <f t="shared" ref="I560:K561" si="119">I561</f>
        <v>0</v>
      </c>
      <c r="J560" s="312">
        <f t="shared" si="119"/>
        <v>0</v>
      </c>
      <c r="K560" s="312">
        <f t="shared" si="119"/>
        <v>0</v>
      </c>
    </row>
    <row r="561" spans="1:11" ht="25.5" hidden="1" customHeight="1">
      <c r="A561" s="148"/>
      <c r="B561" s="101" t="s">
        <v>216</v>
      </c>
      <c r="C561" s="146" t="s">
        <v>19</v>
      </c>
      <c r="D561" s="146" t="s">
        <v>19</v>
      </c>
      <c r="E561" s="146" t="s">
        <v>567</v>
      </c>
      <c r="F561" s="146"/>
      <c r="G561" s="311">
        <f t="shared" si="118"/>
        <v>0</v>
      </c>
      <c r="H561" s="312">
        <f>H562</f>
        <v>0</v>
      </c>
      <c r="I561" s="312">
        <f t="shared" si="119"/>
        <v>0</v>
      </c>
      <c r="J561" s="312">
        <f t="shared" si="119"/>
        <v>0</v>
      </c>
      <c r="K561" s="312">
        <f t="shared" si="119"/>
        <v>0</v>
      </c>
    </row>
    <row r="562" spans="1:11" ht="38.25" hidden="1" customHeight="1">
      <c r="A562" s="148"/>
      <c r="B562" s="101" t="s">
        <v>86</v>
      </c>
      <c r="C562" s="146" t="s">
        <v>19</v>
      </c>
      <c r="D562" s="146" t="s">
        <v>19</v>
      </c>
      <c r="E562" s="146" t="s">
        <v>567</v>
      </c>
      <c r="F562" s="146" t="s">
        <v>57</v>
      </c>
      <c r="G562" s="311">
        <f t="shared" si="118"/>
        <v>0</v>
      </c>
      <c r="H562" s="312">
        <f>H563</f>
        <v>0</v>
      </c>
      <c r="I562" s="312">
        <f>I563</f>
        <v>0</v>
      </c>
      <c r="J562" s="312">
        <f>J563</f>
        <v>0</v>
      </c>
      <c r="K562" s="312">
        <f>K563</f>
        <v>0</v>
      </c>
    </row>
    <row r="563" spans="1:11" ht="38.25" hidden="1" customHeight="1">
      <c r="A563" s="148"/>
      <c r="B563" s="101" t="s">
        <v>111</v>
      </c>
      <c r="C563" s="146" t="s">
        <v>19</v>
      </c>
      <c r="D563" s="146" t="s">
        <v>19</v>
      </c>
      <c r="E563" s="146" t="s">
        <v>567</v>
      </c>
      <c r="F563" s="146" t="s">
        <v>59</v>
      </c>
      <c r="G563" s="311">
        <f t="shared" si="118"/>
        <v>0</v>
      </c>
      <c r="H563" s="312">
        <f>'приложение 8.4.'!I752</f>
        <v>0</v>
      </c>
      <c r="I563" s="312">
        <f>'приложение 8.4.'!J752</f>
        <v>0</v>
      </c>
      <c r="J563" s="312">
        <f>'приложение 8.4.'!K752</f>
        <v>0</v>
      </c>
      <c r="K563" s="312">
        <f>'приложение 8.4.'!L752</f>
        <v>0</v>
      </c>
    </row>
    <row r="564" spans="1:11" ht="12.75" customHeight="1">
      <c r="A564" s="195"/>
      <c r="B564" s="186" t="s">
        <v>400</v>
      </c>
      <c r="C564" s="123" t="s">
        <v>114</v>
      </c>
      <c r="D564" s="123" t="s">
        <v>15</v>
      </c>
      <c r="E564" s="123"/>
      <c r="F564" s="123"/>
      <c r="G564" s="308">
        <f>H564+I564+J564+K564</f>
        <v>-13.7</v>
      </c>
      <c r="H564" s="320">
        <f t="shared" ref="H564:K568" si="120">H565</f>
        <v>-13.7</v>
      </c>
      <c r="I564" s="320">
        <f t="shared" si="120"/>
        <v>0</v>
      </c>
      <c r="J564" s="320">
        <f t="shared" si="120"/>
        <v>0</v>
      </c>
      <c r="K564" s="320">
        <f t="shared" si="120"/>
        <v>0</v>
      </c>
    </row>
    <row r="565" spans="1:11" ht="25.5" customHeight="1">
      <c r="A565" s="195"/>
      <c r="B565" s="186" t="s">
        <v>401</v>
      </c>
      <c r="C565" s="123" t="s">
        <v>114</v>
      </c>
      <c r="D565" s="123" t="s">
        <v>19</v>
      </c>
      <c r="E565" s="123"/>
      <c r="F565" s="123"/>
      <c r="G565" s="308">
        <f>H565+I565+J565+K565</f>
        <v>-13.7</v>
      </c>
      <c r="H565" s="320">
        <f t="shared" si="120"/>
        <v>-13.7</v>
      </c>
      <c r="I565" s="320">
        <f t="shared" si="120"/>
        <v>0</v>
      </c>
      <c r="J565" s="320">
        <f t="shared" si="120"/>
        <v>0</v>
      </c>
      <c r="K565" s="320">
        <f t="shared" si="120"/>
        <v>0</v>
      </c>
    </row>
    <row r="566" spans="1:11" ht="38.25" customHeight="1">
      <c r="A566" s="148"/>
      <c r="B566" s="205" t="s">
        <v>402</v>
      </c>
      <c r="C566" s="146" t="s">
        <v>114</v>
      </c>
      <c r="D566" s="146" t="s">
        <v>19</v>
      </c>
      <c r="E566" s="146" t="s">
        <v>403</v>
      </c>
      <c r="F566" s="146"/>
      <c r="G566" s="311">
        <f t="shared" ref="G566:G581" si="121">SUM(H566:K566)</f>
        <v>-13.7</v>
      </c>
      <c r="H566" s="312">
        <f t="shared" si="120"/>
        <v>-13.7</v>
      </c>
      <c r="I566" s="312">
        <f t="shared" si="120"/>
        <v>0</v>
      </c>
      <c r="J566" s="312">
        <f t="shared" si="120"/>
        <v>0</v>
      </c>
      <c r="K566" s="312">
        <f t="shared" si="120"/>
        <v>0</v>
      </c>
    </row>
    <row r="567" spans="1:11" ht="25.5" customHeight="1">
      <c r="A567" s="148"/>
      <c r="B567" s="101" t="s">
        <v>216</v>
      </c>
      <c r="C567" s="146" t="s">
        <v>114</v>
      </c>
      <c r="D567" s="146" t="s">
        <v>19</v>
      </c>
      <c r="E567" s="146" t="s">
        <v>404</v>
      </c>
      <c r="F567" s="146"/>
      <c r="G567" s="311">
        <f t="shared" si="121"/>
        <v>-13.7</v>
      </c>
      <c r="H567" s="312">
        <f>H568+H570</f>
        <v>-13.7</v>
      </c>
      <c r="I567" s="312">
        <f>I568+I570</f>
        <v>0</v>
      </c>
      <c r="J567" s="312">
        <f>J568+J570</f>
        <v>0</v>
      </c>
      <c r="K567" s="312">
        <f>K568+K570</f>
        <v>0</v>
      </c>
    </row>
    <row r="568" spans="1:11" ht="38.25" customHeight="1">
      <c r="A568" s="148"/>
      <c r="B568" s="101" t="s">
        <v>86</v>
      </c>
      <c r="C568" s="146" t="s">
        <v>114</v>
      </c>
      <c r="D568" s="146" t="s">
        <v>19</v>
      </c>
      <c r="E568" s="146" t="s">
        <v>404</v>
      </c>
      <c r="F568" s="146" t="s">
        <v>57</v>
      </c>
      <c r="G568" s="311">
        <f t="shared" si="121"/>
        <v>-13.7</v>
      </c>
      <c r="H568" s="312">
        <f t="shared" si="120"/>
        <v>-13.7</v>
      </c>
      <c r="I568" s="312">
        <f>I569</f>
        <v>0</v>
      </c>
      <c r="J568" s="312">
        <f>J569</f>
        <v>0</v>
      </c>
      <c r="K568" s="312">
        <f>K569</f>
        <v>0</v>
      </c>
    </row>
    <row r="569" spans="1:11" ht="38.25" customHeight="1">
      <c r="A569" s="148"/>
      <c r="B569" s="205" t="s">
        <v>111</v>
      </c>
      <c r="C569" s="146" t="s">
        <v>114</v>
      </c>
      <c r="D569" s="146" t="s">
        <v>19</v>
      </c>
      <c r="E569" s="146" t="s">
        <v>404</v>
      </c>
      <c r="F569" s="146" t="s">
        <v>59</v>
      </c>
      <c r="G569" s="311">
        <f t="shared" si="121"/>
        <v>-13.7</v>
      </c>
      <c r="H569" s="312">
        <f>'приложение 8.4.'!I759</f>
        <v>-13.7</v>
      </c>
      <c r="I569" s="312">
        <f>'приложение 8.4.'!J759</f>
        <v>0</v>
      </c>
      <c r="J569" s="312">
        <f>'приложение 8.4.'!K759</f>
        <v>0</v>
      </c>
      <c r="K569" s="312">
        <f>'приложение 8.4.'!L759</f>
        <v>0</v>
      </c>
    </row>
    <row r="570" spans="1:11" s="215" customFormat="1" ht="51" hidden="1" customHeight="1">
      <c r="A570" s="141"/>
      <c r="B570" s="109" t="s">
        <v>88</v>
      </c>
      <c r="C570" s="139" t="s">
        <v>114</v>
      </c>
      <c r="D570" s="139" t="s">
        <v>19</v>
      </c>
      <c r="E570" s="139" t="s">
        <v>404</v>
      </c>
      <c r="F570" s="110" t="s">
        <v>49</v>
      </c>
      <c r="G570" s="160">
        <f>H570+I570+J570+K570</f>
        <v>0</v>
      </c>
      <c r="H570" s="161">
        <f>H571+H572</f>
        <v>0</v>
      </c>
      <c r="I570" s="161">
        <f>I571+I572</f>
        <v>0</v>
      </c>
      <c r="J570" s="161">
        <f>J571+J572</f>
        <v>0</v>
      </c>
      <c r="K570" s="161">
        <f>K571+K572</f>
        <v>0</v>
      </c>
    </row>
    <row r="571" spans="1:11" s="215" customFormat="1" ht="12.75" hidden="1" customHeight="1">
      <c r="A571" s="141"/>
      <c r="B571" s="109" t="s">
        <v>51</v>
      </c>
      <c r="C571" s="139" t="s">
        <v>114</v>
      </c>
      <c r="D571" s="139" t="s">
        <v>19</v>
      </c>
      <c r="E571" s="139" t="s">
        <v>404</v>
      </c>
      <c r="F571" s="110" t="s">
        <v>50</v>
      </c>
      <c r="G571" s="160">
        <f>H571+I571+J571+K571</f>
        <v>0</v>
      </c>
      <c r="H571" s="161">
        <f>'приложение 8.4.'!I762+'приложение 8.4.'!I1228</f>
        <v>0</v>
      </c>
      <c r="I571" s="161">
        <f>'приложение 8.4.'!J762+'приложение 8.4.'!J1228</f>
        <v>0</v>
      </c>
      <c r="J571" s="161">
        <f>'приложение 8.4.'!K762+'приложение 8.4.'!K1228</f>
        <v>0</v>
      </c>
      <c r="K571" s="161">
        <f>'приложение 8.4.'!L762+'приложение 8.4.'!L1228</f>
        <v>0</v>
      </c>
    </row>
    <row r="572" spans="1:11" s="215" customFormat="1" ht="12.75" hidden="1" customHeight="1">
      <c r="A572" s="213"/>
      <c r="B572" s="210" t="s">
        <v>66</v>
      </c>
      <c r="C572" s="139" t="s">
        <v>114</v>
      </c>
      <c r="D572" s="139" t="s">
        <v>19</v>
      </c>
      <c r="E572" s="139" t="s">
        <v>404</v>
      </c>
      <c r="F572" s="139" t="s">
        <v>64</v>
      </c>
      <c r="G572" s="313">
        <f>SUM(H572:K572)</f>
        <v>0</v>
      </c>
      <c r="H572" s="314">
        <f>'приложение 8.4.'!I764</f>
        <v>0</v>
      </c>
      <c r="I572" s="314">
        <f>'приложение 8.4.'!J764</f>
        <v>0</v>
      </c>
      <c r="J572" s="314">
        <f>'приложение 8.4.'!K764</f>
        <v>0</v>
      </c>
      <c r="K572" s="314">
        <f>'приложение 8.4.'!L764</f>
        <v>0</v>
      </c>
    </row>
    <row r="573" spans="1:11" ht="12.75" customHeight="1">
      <c r="A573" s="195"/>
      <c r="B573" s="186" t="s">
        <v>29</v>
      </c>
      <c r="C573" s="123" t="s">
        <v>20</v>
      </c>
      <c r="D573" s="123" t="s">
        <v>15</v>
      </c>
      <c r="E573" s="123"/>
      <c r="F573" s="123"/>
      <c r="G573" s="308">
        <f t="shared" si="121"/>
        <v>48.099999999999909</v>
      </c>
      <c r="H573" s="320">
        <f>H574+H607+H703+H756</f>
        <v>-392.40000000000015</v>
      </c>
      <c r="I573" s="320">
        <f>I574+I607+I703+I756</f>
        <v>-741</v>
      </c>
      <c r="J573" s="320">
        <f>J574+J607+J703+J756</f>
        <v>-1528</v>
      </c>
      <c r="K573" s="320">
        <f>K574+K607+K703+K756</f>
        <v>2709.5</v>
      </c>
    </row>
    <row r="574" spans="1:11" ht="12.75" customHeight="1">
      <c r="A574" s="187"/>
      <c r="B574" s="186" t="s">
        <v>160</v>
      </c>
      <c r="C574" s="104" t="s">
        <v>20</v>
      </c>
      <c r="D574" s="104" t="s">
        <v>14</v>
      </c>
      <c r="E574" s="104"/>
      <c r="F574" s="104"/>
      <c r="G574" s="308">
        <f t="shared" si="121"/>
        <v>-2854.2</v>
      </c>
      <c r="H574" s="308">
        <f>H575</f>
        <v>35.799999999999976</v>
      </c>
      <c r="I574" s="308">
        <f>I575</f>
        <v>-4040</v>
      </c>
      <c r="J574" s="308">
        <f>J575</f>
        <v>0</v>
      </c>
      <c r="K574" s="308">
        <f>K575</f>
        <v>1150</v>
      </c>
    </row>
    <row r="575" spans="1:11" ht="38.25" customHeight="1">
      <c r="A575" s="183"/>
      <c r="B575" s="101" t="s">
        <v>161</v>
      </c>
      <c r="C575" s="102" t="s">
        <v>20</v>
      </c>
      <c r="D575" s="102" t="s">
        <v>14</v>
      </c>
      <c r="E575" s="102" t="s">
        <v>300</v>
      </c>
      <c r="F575" s="104"/>
      <c r="G575" s="308">
        <f t="shared" si="121"/>
        <v>-2854.2</v>
      </c>
      <c r="H575" s="309">
        <f>H576+H589+H596</f>
        <v>35.799999999999976</v>
      </c>
      <c r="I575" s="309">
        <f>I576+I596</f>
        <v>-4040</v>
      </c>
      <c r="J575" s="309">
        <f>J576+J596</f>
        <v>0</v>
      </c>
      <c r="K575" s="309">
        <f>K576+K589+K596</f>
        <v>1150</v>
      </c>
    </row>
    <row r="576" spans="1:11" ht="25.5" customHeight="1">
      <c r="A576" s="183"/>
      <c r="B576" s="101" t="s">
        <v>301</v>
      </c>
      <c r="C576" s="102" t="s">
        <v>20</v>
      </c>
      <c r="D576" s="102" t="s">
        <v>14</v>
      </c>
      <c r="E576" s="102" t="s">
        <v>302</v>
      </c>
      <c r="F576" s="104"/>
      <c r="G576" s="308">
        <f t="shared" si="121"/>
        <v>-3790</v>
      </c>
      <c r="H576" s="309">
        <f>H577</f>
        <v>0</v>
      </c>
      <c r="I576" s="309">
        <f>I577</f>
        <v>-4040</v>
      </c>
      <c r="J576" s="309">
        <f>J577</f>
        <v>0</v>
      </c>
      <c r="K576" s="309">
        <f>K577</f>
        <v>250</v>
      </c>
    </row>
    <row r="577" spans="1:22" ht="25.5" customHeight="1">
      <c r="A577" s="183"/>
      <c r="B577" s="101" t="s">
        <v>303</v>
      </c>
      <c r="C577" s="102" t="s">
        <v>20</v>
      </c>
      <c r="D577" s="102" t="s">
        <v>14</v>
      </c>
      <c r="E577" s="102" t="s">
        <v>304</v>
      </c>
      <c r="F577" s="104"/>
      <c r="G577" s="308">
        <f t="shared" si="121"/>
        <v>-3790</v>
      </c>
      <c r="H577" s="309">
        <f>H578+H580+H583</f>
        <v>0</v>
      </c>
      <c r="I577" s="309">
        <f>I578+I580+I583</f>
        <v>-4040</v>
      </c>
      <c r="J577" s="309">
        <f>J578+J580+J583</f>
        <v>0</v>
      </c>
      <c r="K577" s="309">
        <f>K578+K580+K583</f>
        <v>250</v>
      </c>
    </row>
    <row r="578" spans="1:22" ht="51" hidden="1" customHeight="1">
      <c r="A578" s="148"/>
      <c r="B578" s="101" t="s">
        <v>88</v>
      </c>
      <c r="C578" s="102" t="s">
        <v>20</v>
      </c>
      <c r="D578" s="102" t="s">
        <v>14</v>
      </c>
      <c r="E578" s="102" t="s">
        <v>305</v>
      </c>
      <c r="F578" s="102" t="s">
        <v>49</v>
      </c>
      <c r="G578" s="308">
        <f t="shared" si="121"/>
        <v>0</v>
      </c>
      <c r="H578" s="309">
        <f>H579</f>
        <v>0</v>
      </c>
      <c r="I578" s="309">
        <f>I579</f>
        <v>0</v>
      </c>
      <c r="J578" s="309">
        <f>J579</f>
        <v>0</v>
      </c>
      <c r="K578" s="309">
        <f>K579</f>
        <v>0</v>
      </c>
    </row>
    <row r="579" spans="1:22" ht="12.75" hidden="1" customHeight="1">
      <c r="A579" s="148"/>
      <c r="B579" s="101" t="s">
        <v>51</v>
      </c>
      <c r="C579" s="102" t="s">
        <v>20</v>
      </c>
      <c r="D579" s="102" t="s">
        <v>14</v>
      </c>
      <c r="E579" s="102" t="s">
        <v>305</v>
      </c>
      <c r="F579" s="102" t="s">
        <v>50</v>
      </c>
      <c r="G579" s="308">
        <f t="shared" si="121"/>
        <v>0</v>
      </c>
      <c r="H579" s="309">
        <f>'приложение 8.4.'!I1237</f>
        <v>0</v>
      </c>
      <c r="I579" s="309">
        <f>'приложение 8.4.'!J1237</f>
        <v>0</v>
      </c>
      <c r="J579" s="309">
        <f>'приложение 8.4.'!K1237</f>
        <v>0</v>
      </c>
      <c r="K579" s="309">
        <f>'приложение 8.4.'!L1237</f>
        <v>0</v>
      </c>
    </row>
    <row r="580" spans="1:22" ht="140.25" customHeight="1">
      <c r="A580" s="145"/>
      <c r="B580" s="103" t="s">
        <v>505</v>
      </c>
      <c r="C580" s="102" t="s">
        <v>20</v>
      </c>
      <c r="D580" s="102" t="s">
        <v>14</v>
      </c>
      <c r="E580" s="102" t="s">
        <v>306</v>
      </c>
      <c r="F580" s="102"/>
      <c r="G580" s="308">
        <f t="shared" si="121"/>
        <v>-4040</v>
      </c>
      <c r="H580" s="309">
        <f>H581</f>
        <v>0</v>
      </c>
      <c r="I580" s="309">
        <f t="shared" ref="I580:K581" si="122">I581</f>
        <v>-4040</v>
      </c>
      <c r="J580" s="309">
        <f t="shared" si="122"/>
        <v>0</v>
      </c>
      <c r="K580" s="309">
        <f t="shared" si="122"/>
        <v>0</v>
      </c>
    </row>
    <row r="581" spans="1:22" ht="51" customHeight="1">
      <c r="A581" s="148"/>
      <c r="B581" s="101" t="s">
        <v>88</v>
      </c>
      <c r="C581" s="102" t="s">
        <v>20</v>
      </c>
      <c r="D581" s="102" t="s">
        <v>14</v>
      </c>
      <c r="E581" s="102" t="s">
        <v>306</v>
      </c>
      <c r="F581" s="102" t="s">
        <v>49</v>
      </c>
      <c r="G581" s="308">
        <f t="shared" si="121"/>
        <v>-4040</v>
      </c>
      <c r="H581" s="309">
        <f>H582</f>
        <v>0</v>
      </c>
      <c r="I581" s="309">
        <f t="shared" si="122"/>
        <v>-4040</v>
      </c>
      <c r="J581" s="309">
        <f t="shared" si="122"/>
        <v>0</v>
      </c>
      <c r="K581" s="309">
        <f t="shared" si="122"/>
        <v>0</v>
      </c>
    </row>
    <row r="582" spans="1:22" ht="12.75" customHeight="1">
      <c r="A582" s="148"/>
      <c r="B582" s="101" t="s">
        <v>51</v>
      </c>
      <c r="C582" s="102" t="s">
        <v>20</v>
      </c>
      <c r="D582" s="102" t="s">
        <v>14</v>
      </c>
      <c r="E582" s="102" t="s">
        <v>306</v>
      </c>
      <c r="F582" s="102" t="s">
        <v>50</v>
      </c>
      <c r="G582" s="308">
        <f t="shared" ref="G582:G599" si="123">SUM(H582:K582)</f>
        <v>-4040</v>
      </c>
      <c r="H582" s="309">
        <f>'приложение 8.4.'!I1241</f>
        <v>0</v>
      </c>
      <c r="I582" s="309">
        <f>'приложение 8.4.'!J1241</f>
        <v>-4040</v>
      </c>
      <c r="J582" s="309">
        <f>'приложение 8.4.'!K1241</f>
        <v>0</v>
      </c>
      <c r="K582" s="309">
        <f>'приложение 8.4.'!L1241</f>
        <v>0</v>
      </c>
    </row>
    <row r="583" spans="1:22" s="23" customFormat="1" ht="76.5">
      <c r="A583" s="73"/>
      <c r="B583" s="94" t="s">
        <v>680</v>
      </c>
      <c r="C583" s="12" t="s">
        <v>20</v>
      </c>
      <c r="D583" s="12" t="s">
        <v>14</v>
      </c>
      <c r="E583" s="12" t="s">
        <v>681</v>
      </c>
      <c r="F583" s="16"/>
      <c r="G583" s="152">
        <f t="shared" si="123"/>
        <v>250</v>
      </c>
      <c r="H583" s="153">
        <v>0</v>
      </c>
      <c r="I583" s="153">
        <v>0</v>
      </c>
      <c r="J583" s="153">
        <v>0</v>
      </c>
      <c r="K583" s="153">
        <f>K584</f>
        <v>250</v>
      </c>
      <c r="M583" s="303"/>
      <c r="N583" s="303"/>
      <c r="O583" s="303"/>
      <c r="P583" s="303"/>
      <c r="Q583" s="303"/>
      <c r="R583" s="303"/>
      <c r="S583" s="303"/>
      <c r="T583" s="303"/>
      <c r="U583" s="303"/>
      <c r="V583" s="303"/>
    </row>
    <row r="584" spans="1:22" s="23" customFormat="1" ht="51">
      <c r="A584" s="73"/>
      <c r="B584" s="10" t="s">
        <v>88</v>
      </c>
      <c r="C584" s="12" t="s">
        <v>20</v>
      </c>
      <c r="D584" s="12" t="s">
        <v>14</v>
      </c>
      <c r="E584" s="12" t="s">
        <v>681</v>
      </c>
      <c r="F584" s="12" t="s">
        <v>49</v>
      </c>
      <c r="G584" s="152">
        <f t="shared" si="123"/>
        <v>250</v>
      </c>
      <c r="H584" s="153">
        <v>0</v>
      </c>
      <c r="I584" s="153">
        <v>0</v>
      </c>
      <c r="J584" s="153">
        <v>0</v>
      </c>
      <c r="K584" s="153">
        <f>K585</f>
        <v>250</v>
      </c>
      <c r="M584" s="303"/>
      <c r="N584" s="303"/>
      <c r="O584" s="303"/>
      <c r="P584" s="303"/>
      <c r="Q584" s="303"/>
      <c r="R584" s="303"/>
      <c r="S584" s="303"/>
      <c r="T584" s="303"/>
      <c r="U584" s="303"/>
      <c r="V584" s="303"/>
    </row>
    <row r="585" spans="1:22" s="23" customFormat="1">
      <c r="A585" s="73"/>
      <c r="B585" s="10" t="s">
        <v>51</v>
      </c>
      <c r="C585" s="12" t="s">
        <v>20</v>
      </c>
      <c r="D585" s="12" t="s">
        <v>14</v>
      </c>
      <c r="E585" s="12" t="s">
        <v>681</v>
      </c>
      <c r="F585" s="12" t="s">
        <v>50</v>
      </c>
      <c r="G585" s="152">
        <f t="shared" si="123"/>
        <v>250</v>
      </c>
      <c r="H585" s="153">
        <v>0</v>
      </c>
      <c r="I585" s="153">
        <v>0</v>
      </c>
      <c r="J585" s="153">
        <v>0</v>
      </c>
      <c r="K585" s="153">
        <f>'приложение 8.4.'!L1245</f>
        <v>250</v>
      </c>
      <c r="M585" s="303"/>
      <c r="N585" s="303"/>
      <c r="O585" s="303"/>
      <c r="P585" s="303"/>
      <c r="Q585" s="303"/>
      <c r="R585" s="303"/>
      <c r="S585" s="303"/>
      <c r="T585" s="303"/>
      <c r="U585" s="303"/>
      <c r="V585" s="303"/>
    </row>
    <row r="586" spans="1:22" ht="25.5" hidden="1" customHeight="1">
      <c r="A586" s="145"/>
      <c r="B586" s="101" t="s">
        <v>216</v>
      </c>
      <c r="C586" s="102" t="s">
        <v>20</v>
      </c>
      <c r="D586" s="102" t="s">
        <v>14</v>
      </c>
      <c r="E586" s="102" t="s">
        <v>544</v>
      </c>
      <c r="F586" s="102"/>
      <c r="G586" s="308">
        <f t="shared" si="123"/>
        <v>0</v>
      </c>
      <c r="H586" s="309">
        <f>H587</f>
        <v>0</v>
      </c>
      <c r="I586" s="309">
        <f t="shared" ref="I586:K587" si="124">I587</f>
        <v>0</v>
      </c>
      <c r="J586" s="309">
        <f t="shared" si="124"/>
        <v>0</v>
      </c>
      <c r="K586" s="309">
        <f t="shared" si="124"/>
        <v>0</v>
      </c>
    </row>
    <row r="587" spans="1:22" ht="51" hidden="1" customHeight="1">
      <c r="A587" s="148"/>
      <c r="B587" s="101" t="s">
        <v>88</v>
      </c>
      <c r="C587" s="102" t="s">
        <v>20</v>
      </c>
      <c r="D587" s="102" t="s">
        <v>14</v>
      </c>
      <c r="E587" s="102" t="s">
        <v>544</v>
      </c>
      <c r="F587" s="102" t="s">
        <v>49</v>
      </c>
      <c r="G587" s="308">
        <f t="shared" si="123"/>
        <v>0</v>
      </c>
      <c r="H587" s="309">
        <f>H588</f>
        <v>0</v>
      </c>
      <c r="I587" s="309">
        <f t="shared" si="124"/>
        <v>0</v>
      </c>
      <c r="J587" s="309">
        <f t="shared" si="124"/>
        <v>0</v>
      </c>
      <c r="K587" s="309">
        <f t="shared" si="124"/>
        <v>0</v>
      </c>
    </row>
    <row r="588" spans="1:22" ht="12.75" hidden="1" customHeight="1">
      <c r="A588" s="148"/>
      <c r="B588" s="101" t="s">
        <v>51</v>
      </c>
      <c r="C588" s="102" t="s">
        <v>20</v>
      </c>
      <c r="D588" s="102" t="s">
        <v>14</v>
      </c>
      <c r="E588" s="102" t="s">
        <v>544</v>
      </c>
      <c r="F588" s="102" t="s">
        <v>50</v>
      </c>
      <c r="G588" s="308">
        <f t="shared" si="123"/>
        <v>0</v>
      </c>
      <c r="H588" s="309">
        <f>'приложение 8.4.'!I1249</f>
        <v>0</v>
      </c>
      <c r="I588" s="309">
        <f>'приложение 8.4.'!J1249</f>
        <v>0</v>
      </c>
      <c r="J588" s="309">
        <f>'приложение 8.4.'!K1249</f>
        <v>0</v>
      </c>
      <c r="K588" s="309">
        <f>'приложение 8.4.'!L1249</f>
        <v>0</v>
      </c>
    </row>
    <row r="589" spans="1:22" s="306" customFormat="1" ht="25.5" customHeight="1">
      <c r="A589" s="141"/>
      <c r="B589" s="109" t="s">
        <v>326</v>
      </c>
      <c r="C589" s="110" t="s">
        <v>20</v>
      </c>
      <c r="D589" s="110" t="s">
        <v>14</v>
      </c>
      <c r="E589" s="110" t="s">
        <v>327</v>
      </c>
      <c r="F589" s="110"/>
      <c r="G589" s="160">
        <f t="shared" si="123"/>
        <v>37.4</v>
      </c>
      <c r="H589" s="161">
        <f>H590+H593</f>
        <v>-12.6</v>
      </c>
      <c r="I589" s="161">
        <f>I590+I593</f>
        <v>0</v>
      </c>
      <c r="J589" s="161">
        <f>J590+J593</f>
        <v>0</v>
      </c>
      <c r="K589" s="161">
        <f>K590+K593</f>
        <v>50</v>
      </c>
      <c r="M589" s="305"/>
      <c r="N589" s="305"/>
      <c r="O589" s="305"/>
      <c r="P589" s="305"/>
    </row>
    <row r="590" spans="1:22" s="306" customFormat="1" ht="25.5" customHeight="1">
      <c r="A590" s="141"/>
      <c r="B590" s="109" t="s">
        <v>538</v>
      </c>
      <c r="C590" s="110" t="s">
        <v>20</v>
      </c>
      <c r="D590" s="110" t="s">
        <v>14</v>
      </c>
      <c r="E590" s="110" t="s">
        <v>540</v>
      </c>
      <c r="F590" s="110"/>
      <c r="G590" s="160">
        <f t="shared" si="123"/>
        <v>-12.6</v>
      </c>
      <c r="H590" s="161">
        <f>H591</f>
        <v>-12.6</v>
      </c>
      <c r="I590" s="161">
        <f t="shared" ref="I590:K591" si="125">I591</f>
        <v>0</v>
      </c>
      <c r="J590" s="161">
        <f t="shared" si="125"/>
        <v>0</v>
      </c>
      <c r="K590" s="301">
        <f t="shared" si="125"/>
        <v>0</v>
      </c>
      <c r="M590" s="305"/>
      <c r="N590" s="305"/>
      <c r="O590" s="305"/>
      <c r="P590" s="305"/>
    </row>
    <row r="591" spans="1:22" s="306" customFormat="1" ht="51" customHeight="1">
      <c r="A591" s="141"/>
      <c r="B591" s="109" t="s">
        <v>88</v>
      </c>
      <c r="C591" s="110" t="s">
        <v>20</v>
      </c>
      <c r="D591" s="110" t="s">
        <v>14</v>
      </c>
      <c r="E591" s="110" t="s">
        <v>540</v>
      </c>
      <c r="F591" s="110" t="s">
        <v>49</v>
      </c>
      <c r="G591" s="160">
        <f t="shared" si="123"/>
        <v>-12.6</v>
      </c>
      <c r="H591" s="161">
        <f>H592</f>
        <v>-12.6</v>
      </c>
      <c r="I591" s="161">
        <f t="shared" si="125"/>
        <v>0</v>
      </c>
      <c r="J591" s="161">
        <f t="shared" si="125"/>
        <v>0</v>
      </c>
      <c r="K591" s="161">
        <f t="shared" si="125"/>
        <v>0</v>
      </c>
      <c r="M591" s="305"/>
      <c r="N591" s="305"/>
      <c r="O591" s="305"/>
      <c r="P591" s="305"/>
    </row>
    <row r="592" spans="1:22" s="306" customFormat="1" ht="12.75" customHeight="1">
      <c r="A592" s="141"/>
      <c r="B592" s="109" t="s">
        <v>51</v>
      </c>
      <c r="C592" s="110" t="s">
        <v>20</v>
      </c>
      <c r="D592" s="110" t="s">
        <v>14</v>
      </c>
      <c r="E592" s="110" t="s">
        <v>540</v>
      </c>
      <c r="F592" s="110" t="s">
        <v>50</v>
      </c>
      <c r="G592" s="160">
        <f t="shared" si="123"/>
        <v>-12.6</v>
      </c>
      <c r="H592" s="161">
        <f>'приложение 8.4.'!I1254</f>
        <v>-12.6</v>
      </c>
      <c r="I592" s="161">
        <f>'приложение 8.4.'!J1254</f>
        <v>0</v>
      </c>
      <c r="J592" s="161">
        <f>'приложение 8.4.'!K1254</f>
        <v>0</v>
      </c>
      <c r="K592" s="161">
        <f>'приложение 8.4.'!L1254</f>
        <v>0</v>
      </c>
      <c r="M592" s="305"/>
      <c r="N592" s="305"/>
      <c r="O592" s="305"/>
      <c r="P592" s="305"/>
    </row>
    <row r="593" spans="1:14" s="348" customFormat="1" ht="76.5">
      <c r="A593" s="340"/>
      <c r="B593" s="341" t="s">
        <v>680</v>
      </c>
      <c r="C593" s="343" t="s">
        <v>20</v>
      </c>
      <c r="D593" s="343" t="s">
        <v>14</v>
      </c>
      <c r="E593" s="343" t="s">
        <v>699</v>
      </c>
      <c r="F593" s="344"/>
      <c r="G593" s="345">
        <f t="shared" si="123"/>
        <v>50</v>
      </c>
      <c r="H593" s="346">
        <v>0</v>
      </c>
      <c r="I593" s="346">
        <v>0</v>
      </c>
      <c r="J593" s="346">
        <v>0</v>
      </c>
      <c r="K593" s="346">
        <f>K594</f>
        <v>50</v>
      </c>
      <c r="M593" s="347"/>
      <c r="N593" s="347"/>
    </row>
    <row r="594" spans="1:14" s="348" customFormat="1" ht="51">
      <c r="A594" s="340"/>
      <c r="B594" s="349" t="s">
        <v>88</v>
      </c>
      <c r="C594" s="343" t="s">
        <v>20</v>
      </c>
      <c r="D594" s="343" t="s">
        <v>14</v>
      </c>
      <c r="E594" s="343" t="s">
        <v>699</v>
      </c>
      <c r="F594" s="351" t="s">
        <v>49</v>
      </c>
      <c r="G594" s="345">
        <f t="shared" si="123"/>
        <v>50</v>
      </c>
      <c r="H594" s="346">
        <v>0</v>
      </c>
      <c r="I594" s="346">
        <v>0</v>
      </c>
      <c r="J594" s="346">
        <v>0</v>
      </c>
      <c r="K594" s="346">
        <f>K595</f>
        <v>50</v>
      </c>
      <c r="M594" s="347"/>
      <c r="N594" s="347"/>
    </row>
    <row r="595" spans="1:14" s="348" customFormat="1">
      <c r="A595" s="340"/>
      <c r="B595" s="349" t="s">
        <v>51</v>
      </c>
      <c r="C595" s="343" t="s">
        <v>20</v>
      </c>
      <c r="D595" s="343" t="s">
        <v>14</v>
      </c>
      <c r="E595" s="343" t="s">
        <v>699</v>
      </c>
      <c r="F595" s="351" t="s">
        <v>50</v>
      </c>
      <c r="G595" s="345">
        <f t="shared" si="123"/>
        <v>50</v>
      </c>
      <c r="H595" s="346">
        <f>'приложение 8.4.'!I1258</f>
        <v>0</v>
      </c>
      <c r="I595" s="346">
        <f>'приложение 8.4.'!J1258</f>
        <v>0</v>
      </c>
      <c r="J595" s="346">
        <f>'приложение 8.4.'!K1258</f>
        <v>0</v>
      </c>
      <c r="K595" s="346">
        <f>'приложение 8.4.'!L1258</f>
        <v>50</v>
      </c>
      <c r="M595" s="347"/>
      <c r="N595" s="347"/>
    </row>
    <row r="596" spans="1:14" ht="38.25" customHeight="1">
      <c r="A596" s="145"/>
      <c r="B596" s="101" t="s">
        <v>315</v>
      </c>
      <c r="C596" s="102" t="s">
        <v>20</v>
      </c>
      <c r="D596" s="102" t="s">
        <v>14</v>
      </c>
      <c r="E596" s="110" t="s">
        <v>316</v>
      </c>
      <c r="F596" s="102"/>
      <c r="G596" s="308">
        <f t="shared" si="123"/>
        <v>898.4</v>
      </c>
      <c r="H596" s="309">
        <f>H597+H604</f>
        <v>48.399999999999977</v>
      </c>
      <c r="I596" s="309">
        <f>I597+I604</f>
        <v>0</v>
      </c>
      <c r="J596" s="309">
        <f>J597+J604</f>
        <v>0</v>
      </c>
      <c r="K596" s="309">
        <f>K597+K604</f>
        <v>850</v>
      </c>
    </row>
    <row r="597" spans="1:14" ht="25.5">
      <c r="A597" s="145"/>
      <c r="B597" s="101" t="s">
        <v>216</v>
      </c>
      <c r="C597" s="102" t="s">
        <v>20</v>
      </c>
      <c r="D597" s="102" t="s">
        <v>14</v>
      </c>
      <c r="E597" s="102" t="s">
        <v>543</v>
      </c>
      <c r="F597" s="102"/>
      <c r="G597" s="308">
        <f t="shared" si="123"/>
        <v>48.399999999999977</v>
      </c>
      <c r="H597" s="309">
        <f>H598+H600+H602</f>
        <v>48.399999999999977</v>
      </c>
      <c r="I597" s="309">
        <f>I598+I600+I602</f>
        <v>0</v>
      </c>
      <c r="J597" s="309">
        <f>J598+J600+J602</f>
        <v>0</v>
      </c>
      <c r="K597" s="309">
        <f>K598+K600+K602</f>
        <v>0</v>
      </c>
    </row>
    <row r="598" spans="1:14" ht="38.25" hidden="1">
      <c r="A598" s="148"/>
      <c r="B598" s="101" t="s">
        <v>86</v>
      </c>
      <c r="C598" s="102" t="s">
        <v>20</v>
      </c>
      <c r="D598" s="102" t="s">
        <v>14</v>
      </c>
      <c r="E598" s="102" t="s">
        <v>543</v>
      </c>
      <c r="F598" s="146" t="s">
        <v>57</v>
      </c>
      <c r="G598" s="311">
        <f t="shared" si="123"/>
        <v>0</v>
      </c>
      <c r="H598" s="312">
        <f>H599</f>
        <v>0</v>
      </c>
      <c r="I598" s="312">
        <f>I599</f>
        <v>0</v>
      </c>
      <c r="J598" s="312">
        <f>J599</f>
        <v>0</v>
      </c>
      <c r="K598" s="312">
        <f>K599</f>
        <v>0</v>
      </c>
    </row>
    <row r="599" spans="1:14" ht="38.25" hidden="1">
      <c r="A599" s="148"/>
      <c r="B599" s="205" t="s">
        <v>111</v>
      </c>
      <c r="C599" s="102" t="s">
        <v>20</v>
      </c>
      <c r="D599" s="102" t="s">
        <v>14</v>
      </c>
      <c r="E599" s="102" t="s">
        <v>543</v>
      </c>
      <c r="F599" s="146" t="s">
        <v>59</v>
      </c>
      <c r="G599" s="311">
        <f t="shared" si="123"/>
        <v>0</v>
      </c>
      <c r="H599" s="312">
        <f>'приложение 8.4.'!I772</f>
        <v>0</v>
      </c>
      <c r="I599" s="312">
        <f>'приложение 8.4.'!J772</f>
        <v>0</v>
      </c>
      <c r="J599" s="312">
        <f>'приложение 8.4.'!K772</f>
        <v>0</v>
      </c>
      <c r="K599" s="312">
        <f>'приложение 8.4.'!L772</f>
        <v>0</v>
      </c>
    </row>
    <row r="600" spans="1:14" s="215" customFormat="1" ht="38.25">
      <c r="A600" s="219"/>
      <c r="B600" s="210" t="s">
        <v>343</v>
      </c>
      <c r="C600" s="110" t="s">
        <v>20</v>
      </c>
      <c r="D600" s="110" t="s">
        <v>14</v>
      </c>
      <c r="E600" s="110" t="s">
        <v>543</v>
      </c>
      <c r="F600" s="139" t="s">
        <v>77</v>
      </c>
      <c r="G600" s="313">
        <f>H600+I600+J600+K600</f>
        <v>-800</v>
      </c>
      <c r="H600" s="314">
        <f>H601</f>
        <v>-800</v>
      </c>
      <c r="I600" s="314">
        <f>I601</f>
        <v>0</v>
      </c>
      <c r="J600" s="314">
        <f>J601</f>
        <v>0</v>
      </c>
      <c r="K600" s="314">
        <f>K601</f>
        <v>0</v>
      </c>
    </row>
    <row r="601" spans="1:14" s="215" customFormat="1">
      <c r="A601" s="219"/>
      <c r="B601" s="210" t="s">
        <v>35</v>
      </c>
      <c r="C601" s="110" t="s">
        <v>20</v>
      </c>
      <c r="D601" s="110" t="s">
        <v>14</v>
      </c>
      <c r="E601" s="110" t="s">
        <v>543</v>
      </c>
      <c r="F601" s="139" t="s">
        <v>78</v>
      </c>
      <c r="G601" s="313">
        <f>H601+I601+J601+K601</f>
        <v>-800</v>
      </c>
      <c r="H601" s="314">
        <f>'приложение 8.4.'!I776</f>
        <v>-800</v>
      </c>
      <c r="I601" s="314">
        <f>'приложение 8.4.'!J776</f>
        <v>0</v>
      </c>
      <c r="J601" s="314">
        <f>'приложение 8.4.'!K776</f>
        <v>0</v>
      </c>
      <c r="K601" s="314">
        <f>'приложение 8.4.'!L776</f>
        <v>0</v>
      </c>
    </row>
    <row r="602" spans="1:14" ht="51">
      <c r="A602" s="148"/>
      <c r="B602" s="101" t="s">
        <v>88</v>
      </c>
      <c r="C602" s="102" t="s">
        <v>20</v>
      </c>
      <c r="D602" s="102" t="s">
        <v>14</v>
      </c>
      <c r="E602" s="102" t="s">
        <v>543</v>
      </c>
      <c r="F602" s="102" t="s">
        <v>49</v>
      </c>
      <c r="G602" s="308">
        <f>SUM(H602:K602)</f>
        <v>848.4</v>
      </c>
      <c r="H602" s="309">
        <f>H603</f>
        <v>848.4</v>
      </c>
      <c r="I602" s="309">
        <f>I603</f>
        <v>0</v>
      </c>
      <c r="J602" s="309">
        <f>J603</f>
        <v>0</v>
      </c>
      <c r="K602" s="309">
        <f>K603</f>
        <v>0</v>
      </c>
    </row>
    <row r="603" spans="1:14">
      <c r="A603" s="148"/>
      <c r="B603" s="101" t="s">
        <v>51</v>
      </c>
      <c r="C603" s="102" t="s">
        <v>20</v>
      </c>
      <c r="D603" s="102" t="s">
        <v>14</v>
      </c>
      <c r="E603" s="102" t="s">
        <v>543</v>
      </c>
      <c r="F603" s="102" t="s">
        <v>50</v>
      </c>
      <c r="G603" s="308">
        <f>SUM(H603:K603)</f>
        <v>848.4</v>
      </c>
      <c r="H603" s="309">
        <f>'приложение 8.4.'!I1265</f>
        <v>848.4</v>
      </c>
      <c r="I603" s="309">
        <f>'приложение 8.4.'!J1265</f>
        <v>0</v>
      </c>
      <c r="J603" s="309">
        <f>'приложение 8.4.'!K1265</f>
        <v>0</v>
      </c>
      <c r="K603" s="309">
        <f>'приложение 8.4.'!L1265</f>
        <v>0</v>
      </c>
    </row>
    <row r="604" spans="1:14" s="144" customFormat="1" ht="63.75">
      <c r="A604" s="138"/>
      <c r="B604" s="210" t="s">
        <v>587</v>
      </c>
      <c r="C604" s="110" t="s">
        <v>20</v>
      </c>
      <c r="D604" s="110" t="s">
        <v>14</v>
      </c>
      <c r="E604" s="110" t="s">
        <v>592</v>
      </c>
      <c r="F604" s="110"/>
      <c r="G604" s="160">
        <f>SUM(H604:K604)</f>
        <v>850</v>
      </c>
      <c r="H604" s="161">
        <f>H605</f>
        <v>0</v>
      </c>
      <c r="I604" s="161">
        <f t="shared" ref="I604:K605" si="126">I605</f>
        <v>0</v>
      </c>
      <c r="J604" s="161">
        <f t="shared" si="126"/>
        <v>0</v>
      </c>
      <c r="K604" s="161">
        <f t="shared" si="126"/>
        <v>850</v>
      </c>
    </row>
    <row r="605" spans="1:14" s="144" customFormat="1" ht="49.5" customHeight="1">
      <c r="A605" s="141"/>
      <c r="B605" s="220" t="s">
        <v>88</v>
      </c>
      <c r="C605" s="110" t="s">
        <v>20</v>
      </c>
      <c r="D605" s="110" t="s">
        <v>14</v>
      </c>
      <c r="E605" s="110" t="s">
        <v>592</v>
      </c>
      <c r="F605" s="110" t="s">
        <v>49</v>
      </c>
      <c r="G605" s="160">
        <f>H605+I605+J605+K605</f>
        <v>850</v>
      </c>
      <c r="H605" s="161">
        <f>H606</f>
        <v>0</v>
      </c>
      <c r="I605" s="161">
        <f t="shared" si="126"/>
        <v>0</v>
      </c>
      <c r="J605" s="161">
        <f t="shared" si="126"/>
        <v>0</v>
      </c>
      <c r="K605" s="161">
        <f t="shared" si="126"/>
        <v>850</v>
      </c>
    </row>
    <row r="606" spans="1:14" s="144" customFormat="1">
      <c r="A606" s="141"/>
      <c r="B606" s="109" t="s">
        <v>51</v>
      </c>
      <c r="C606" s="110" t="s">
        <v>20</v>
      </c>
      <c r="D606" s="110" t="s">
        <v>14</v>
      </c>
      <c r="E606" s="110" t="s">
        <v>592</v>
      </c>
      <c r="F606" s="110" t="s">
        <v>50</v>
      </c>
      <c r="G606" s="160">
        <f>H606+I606+J606+K606</f>
        <v>850</v>
      </c>
      <c r="H606" s="161">
        <f>'приложение 8.4.'!I1270</f>
        <v>0</v>
      </c>
      <c r="I606" s="161">
        <f>'приложение 8.4.'!J1270</f>
        <v>0</v>
      </c>
      <c r="J606" s="161">
        <f>'приложение 8.4.'!K1270</f>
        <v>0</v>
      </c>
      <c r="K606" s="161">
        <f>'приложение 8.4.'!L1270</f>
        <v>850</v>
      </c>
    </row>
    <row r="607" spans="1:14" ht="12.75" customHeight="1">
      <c r="A607" s="195"/>
      <c r="B607" s="184" t="s">
        <v>30</v>
      </c>
      <c r="C607" s="123" t="s">
        <v>20</v>
      </c>
      <c r="D607" s="123" t="s">
        <v>16</v>
      </c>
      <c r="E607" s="123"/>
      <c r="F607" s="123"/>
      <c r="G607" s="308">
        <f t="shared" ref="G607:G612" si="127">SUM(H607:K607)</f>
        <v>2735.7</v>
      </c>
      <c r="H607" s="320">
        <f>H608+H652+H684+H695+H699</f>
        <v>-415.00000000000011</v>
      </c>
      <c r="I607" s="320">
        <f>I608+I652+I684+I695+I699</f>
        <v>3377</v>
      </c>
      <c r="J607" s="320">
        <f>J608+J652+J684+J695+J699</f>
        <v>-1528</v>
      </c>
      <c r="K607" s="320">
        <f>K608+K652+K684+K695+K699</f>
        <v>1301.7</v>
      </c>
    </row>
    <row r="608" spans="1:14" ht="38.25" customHeight="1">
      <c r="A608" s="187"/>
      <c r="B608" s="101" t="s">
        <v>161</v>
      </c>
      <c r="C608" s="102" t="s">
        <v>20</v>
      </c>
      <c r="D608" s="102" t="s">
        <v>16</v>
      </c>
      <c r="E608" s="102" t="s">
        <v>300</v>
      </c>
      <c r="F608" s="104"/>
      <c r="G608" s="308">
        <f t="shared" si="127"/>
        <v>3046.4</v>
      </c>
      <c r="H608" s="309">
        <f>H609+H634+H629</f>
        <v>647.4</v>
      </c>
      <c r="I608" s="309">
        <f>I609+I634+I629</f>
        <v>3377</v>
      </c>
      <c r="J608" s="309">
        <f>J609+J634+J629</f>
        <v>-1528</v>
      </c>
      <c r="K608" s="309">
        <f>K609+K634+K629</f>
        <v>550</v>
      </c>
    </row>
    <row r="609" spans="1:11" s="221" customFormat="1" ht="25.5" customHeight="1">
      <c r="A609" s="208"/>
      <c r="B609" s="101" t="s">
        <v>314</v>
      </c>
      <c r="C609" s="102" t="s">
        <v>20</v>
      </c>
      <c r="D609" s="102" t="s">
        <v>16</v>
      </c>
      <c r="E609" s="102" t="s">
        <v>302</v>
      </c>
      <c r="F609" s="104"/>
      <c r="G609" s="308">
        <f t="shared" si="127"/>
        <v>-4737.3</v>
      </c>
      <c r="H609" s="309">
        <f>H610</f>
        <v>239.7</v>
      </c>
      <c r="I609" s="309">
        <f>I610</f>
        <v>-4977</v>
      </c>
      <c r="J609" s="309">
        <f>J610</f>
        <v>0</v>
      </c>
      <c r="K609" s="309">
        <f>K610</f>
        <v>0</v>
      </c>
    </row>
    <row r="610" spans="1:11" ht="25.5" customHeight="1">
      <c r="A610" s="187"/>
      <c r="B610" s="101" t="s">
        <v>307</v>
      </c>
      <c r="C610" s="102" t="s">
        <v>20</v>
      </c>
      <c r="D610" s="102" t="s">
        <v>16</v>
      </c>
      <c r="E610" s="102" t="s">
        <v>308</v>
      </c>
      <c r="F610" s="104"/>
      <c r="G610" s="308">
        <f t="shared" si="127"/>
        <v>-4737.3</v>
      </c>
      <c r="H610" s="309">
        <f>H611+H614+H617+H620+H623+H626</f>
        <v>239.7</v>
      </c>
      <c r="I610" s="309">
        <f>I611+I614+I617+I620+I623+I626</f>
        <v>-4977</v>
      </c>
      <c r="J610" s="309">
        <f>J611+J614+J617+J620+J623+J626</f>
        <v>0</v>
      </c>
      <c r="K610" s="309">
        <f>K611+K614+K617+K620+K623+K626</f>
        <v>0</v>
      </c>
    </row>
    <row r="611" spans="1:11" ht="38.25" customHeight="1">
      <c r="A611" s="148"/>
      <c r="B611" s="101" t="s">
        <v>309</v>
      </c>
      <c r="C611" s="102" t="s">
        <v>20</v>
      </c>
      <c r="D611" s="102" t="s">
        <v>16</v>
      </c>
      <c r="E611" s="102" t="s">
        <v>310</v>
      </c>
      <c r="F611" s="102"/>
      <c r="G611" s="308">
        <f t="shared" si="127"/>
        <v>-60.3</v>
      </c>
      <c r="H611" s="309">
        <f t="shared" ref="H611:K612" si="128">H612</f>
        <v>-60.3</v>
      </c>
      <c r="I611" s="309">
        <f t="shared" si="128"/>
        <v>0</v>
      </c>
      <c r="J611" s="309">
        <f t="shared" si="128"/>
        <v>0</v>
      </c>
      <c r="K611" s="309">
        <f t="shared" si="128"/>
        <v>0</v>
      </c>
    </row>
    <row r="612" spans="1:11" ht="51" customHeight="1">
      <c r="A612" s="148"/>
      <c r="B612" s="101" t="s">
        <v>88</v>
      </c>
      <c r="C612" s="102" t="s">
        <v>20</v>
      </c>
      <c r="D612" s="102" t="s">
        <v>16</v>
      </c>
      <c r="E612" s="102" t="s">
        <v>310</v>
      </c>
      <c r="F612" s="102" t="s">
        <v>49</v>
      </c>
      <c r="G612" s="308">
        <f t="shared" si="127"/>
        <v>-60.3</v>
      </c>
      <c r="H612" s="309">
        <f>H613</f>
        <v>-60.3</v>
      </c>
      <c r="I612" s="309">
        <f t="shared" si="128"/>
        <v>0</v>
      </c>
      <c r="J612" s="309">
        <f t="shared" si="128"/>
        <v>0</v>
      </c>
      <c r="K612" s="309">
        <f t="shared" si="128"/>
        <v>0</v>
      </c>
    </row>
    <row r="613" spans="1:11" ht="12.75" customHeight="1">
      <c r="A613" s="148"/>
      <c r="B613" s="101" t="s">
        <v>51</v>
      </c>
      <c r="C613" s="102" t="s">
        <v>20</v>
      </c>
      <c r="D613" s="102" t="s">
        <v>16</v>
      </c>
      <c r="E613" s="102" t="s">
        <v>310</v>
      </c>
      <c r="F613" s="102" t="s">
        <v>50</v>
      </c>
      <c r="G613" s="308">
        <f>SUM(H613:K613)</f>
        <v>-60.3</v>
      </c>
      <c r="H613" s="309">
        <f>'приложение 8.4.'!I1278</f>
        <v>-60.3</v>
      </c>
      <c r="I613" s="309">
        <f>'приложение 8.4.'!J1278</f>
        <v>0</v>
      </c>
      <c r="J613" s="309">
        <f>'приложение 8.4.'!K1278</f>
        <v>0</v>
      </c>
      <c r="K613" s="309">
        <f>'приложение 8.4.'!L1278</f>
        <v>0</v>
      </c>
    </row>
    <row r="614" spans="1:11" ht="301.5" hidden="1" customHeight="1">
      <c r="A614" s="148"/>
      <c r="B614" s="90" t="s">
        <v>493</v>
      </c>
      <c r="C614" s="102" t="s">
        <v>20</v>
      </c>
      <c r="D614" s="102" t="s">
        <v>16</v>
      </c>
      <c r="E614" s="102" t="s">
        <v>311</v>
      </c>
      <c r="F614" s="102"/>
      <c r="G614" s="308">
        <f t="shared" ref="G614:G640" si="129">H614+I614+J614+K614</f>
        <v>0</v>
      </c>
      <c r="H614" s="309">
        <f>H615</f>
        <v>0</v>
      </c>
      <c r="I614" s="309">
        <f t="shared" ref="I614:K615" si="130">I615</f>
        <v>0</v>
      </c>
      <c r="J614" s="309">
        <f t="shared" si="130"/>
        <v>0</v>
      </c>
      <c r="K614" s="309">
        <f t="shared" si="130"/>
        <v>0</v>
      </c>
    </row>
    <row r="615" spans="1:11" ht="51" hidden="1" customHeight="1">
      <c r="A615" s="148"/>
      <c r="B615" s="101" t="s">
        <v>88</v>
      </c>
      <c r="C615" s="102" t="s">
        <v>20</v>
      </c>
      <c r="D615" s="102" t="s">
        <v>16</v>
      </c>
      <c r="E615" s="102" t="s">
        <v>311</v>
      </c>
      <c r="F615" s="102" t="s">
        <v>49</v>
      </c>
      <c r="G615" s="308">
        <f t="shared" si="129"/>
        <v>0</v>
      </c>
      <c r="H615" s="309">
        <f>H616</f>
        <v>0</v>
      </c>
      <c r="I615" s="309">
        <f t="shared" si="130"/>
        <v>0</v>
      </c>
      <c r="J615" s="309">
        <f t="shared" si="130"/>
        <v>0</v>
      </c>
      <c r="K615" s="309">
        <f t="shared" si="130"/>
        <v>0</v>
      </c>
    </row>
    <row r="616" spans="1:11" ht="12.75" hidden="1" customHeight="1">
      <c r="A616" s="148"/>
      <c r="B616" s="101" t="s">
        <v>51</v>
      </c>
      <c r="C616" s="102" t="s">
        <v>20</v>
      </c>
      <c r="D616" s="102" t="s">
        <v>16</v>
      </c>
      <c r="E616" s="102" t="s">
        <v>311</v>
      </c>
      <c r="F616" s="102" t="s">
        <v>50</v>
      </c>
      <c r="G616" s="308">
        <f t="shared" si="129"/>
        <v>0</v>
      </c>
      <c r="H616" s="309">
        <f>'приложение 8.4.'!I1282</f>
        <v>0</v>
      </c>
      <c r="I616" s="309">
        <f>'приложение 8.4.'!J1282</f>
        <v>0</v>
      </c>
      <c r="J616" s="309">
        <f>'приложение 8.4.'!K1282</f>
        <v>0</v>
      </c>
      <c r="K616" s="309">
        <f>'приложение 8.4.'!L1282</f>
        <v>0</v>
      </c>
    </row>
    <row r="617" spans="1:11" ht="102" customHeight="1">
      <c r="A617" s="145"/>
      <c r="B617" s="103" t="s">
        <v>506</v>
      </c>
      <c r="C617" s="102" t="s">
        <v>20</v>
      </c>
      <c r="D617" s="102" t="s">
        <v>16</v>
      </c>
      <c r="E617" s="102" t="s">
        <v>312</v>
      </c>
      <c r="F617" s="102"/>
      <c r="G617" s="308">
        <f t="shared" si="129"/>
        <v>-4457</v>
      </c>
      <c r="H617" s="309">
        <f t="shared" ref="H617:K618" si="131">H618</f>
        <v>0</v>
      </c>
      <c r="I617" s="309">
        <f t="shared" si="131"/>
        <v>-4457</v>
      </c>
      <c r="J617" s="309">
        <f t="shared" si="131"/>
        <v>0</v>
      </c>
      <c r="K617" s="309">
        <f t="shared" si="131"/>
        <v>0</v>
      </c>
    </row>
    <row r="618" spans="1:11" ht="51" customHeight="1">
      <c r="A618" s="148"/>
      <c r="B618" s="101" t="s">
        <v>88</v>
      </c>
      <c r="C618" s="102" t="s">
        <v>20</v>
      </c>
      <c r="D618" s="102" t="s">
        <v>16</v>
      </c>
      <c r="E618" s="102" t="s">
        <v>312</v>
      </c>
      <c r="F618" s="102" t="s">
        <v>49</v>
      </c>
      <c r="G618" s="308">
        <f t="shared" si="129"/>
        <v>-4457</v>
      </c>
      <c r="H618" s="309">
        <f t="shared" si="131"/>
        <v>0</v>
      </c>
      <c r="I618" s="309">
        <f t="shared" si="131"/>
        <v>-4457</v>
      </c>
      <c r="J618" s="309">
        <f t="shared" si="131"/>
        <v>0</v>
      </c>
      <c r="K618" s="309">
        <f t="shared" si="131"/>
        <v>0</v>
      </c>
    </row>
    <row r="619" spans="1:11" ht="12.75" customHeight="1">
      <c r="A619" s="148"/>
      <c r="B619" s="101" t="s">
        <v>51</v>
      </c>
      <c r="C619" s="102" t="s">
        <v>20</v>
      </c>
      <c r="D619" s="102" t="s">
        <v>16</v>
      </c>
      <c r="E619" s="102" t="s">
        <v>312</v>
      </c>
      <c r="F619" s="102" t="s">
        <v>50</v>
      </c>
      <c r="G619" s="308">
        <f t="shared" si="129"/>
        <v>-4457</v>
      </c>
      <c r="H619" s="309">
        <f>'приложение 8.4.'!I1286</f>
        <v>0</v>
      </c>
      <c r="I619" s="309">
        <f>'приложение 8.4.'!J1286</f>
        <v>-4457</v>
      </c>
      <c r="J619" s="309">
        <f>'приложение 8.4.'!K1286</f>
        <v>0</v>
      </c>
      <c r="K619" s="309">
        <f>'приложение 8.4.'!L1286</f>
        <v>0</v>
      </c>
    </row>
    <row r="620" spans="1:11" ht="140.25" customHeight="1">
      <c r="A620" s="145"/>
      <c r="B620" s="103" t="s">
        <v>507</v>
      </c>
      <c r="C620" s="102" t="s">
        <v>20</v>
      </c>
      <c r="D620" s="102" t="s">
        <v>16</v>
      </c>
      <c r="E620" s="102" t="s">
        <v>313</v>
      </c>
      <c r="F620" s="102"/>
      <c r="G620" s="308">
        <f t="shared" si="129"/>
        <v>-520</v>
      </c>
      <c r="H620" s="309">
        <f t="shared" ref="H620:K621" si="132">H621</f>
        <v>0</v>
      </c>
      <c r="I620" s="309">
        <f t="shared" si="132"/>
        <v>-520</v>
      </c>
      <c r="J620" s="309">
        <f t="shared" si="132"/>
        <v>0</v>
      </c>
      <c r="K620" s="309">
        <f t="shared" si="132"/>
        <v>0</v>
      </c>
    </row>
    <row r="621" spans="1:11" ht="51" customHeight="1">
      <c r="A621" s="148"/>
      <c r="B621" s="101" t="s">
        <v>88</v>
      </c>
      <c r="C621" s="102" t="s">
        <v>20</v>
      </c>
      <c r="D621" s="102" t="s">
        <v>16</v>
      </c>
      <c r="E621" s="102" t="s">
        <v>313</v>
      </c>
      <c r="F621" s="102" t="s">
        <v>49</v>
      </c>
      <c r="G621" s="308">
        <f t="shared" si="129"/>
        <v>-520</v>
      </c>
      <c r="H621" s="309">
        <f t="shared" si="132"/>
        <v>0</v>
      </c>
      <c r="I621" s="309">
        <f t="shared" si="132"/>
        <v>-520</v>
      </c>
      <c r="J621" s="309">
        <f t="shared" si="132"/>
        <v>0</v>
      </c>
      <c r="K621" s="309">
        <f t="shared" si="132"/>
        <v>0</v>
      </c>
    </row>
    <row r="622" spans="1:11" ht="12.75" customHeight="1">
      <c r="A622" s="148"/>
      <c r="B622" s="101" t="s">
        <v>51</v>
      </c>
      <c r="C622" s="102" t="s">
        <v>20</v>
      </c>
      <c r="D622" s="102" t="s">
        <v>16</v>
      </c>
      <c r="E622" s="102" t="s">
        <v>313</v>
      </c>
      <c r="F622" s="102" t="s">
        <v>50</v>
      </c>
      <c r="G622" s="308">
        <f t="shared" si="129"/>
        <v>-520</v>
      </c>
      <c r="H622" s="309">
        <f>'приложение 8.4.'!I1290</f>
        <v>0</v>
      </c>
      <c r="I622" s="309">
        <f>'приложение 8.4.'!J1290</f>
        <v>-520</v>
      </c>
      <c r="J622" s="309">
        <f>'приложение 8.4.'!K1290</f>
        <v>0</v>
      </c>
      <c r="K622" s="309">
        <f>'приложение 8.4.'!L1290</f>
        <v>0</v>
      </c>
    </row>
    <row r="623" spans="1:11" ht="25.5" customHeight="1">
      <c r="A623" s="148"/>
      <c r="B623" s="101" t="s">
        <v>216</v>
      </c>
      <c r="C623" s="102" t="s">
        <v>20</v>
      </c>
      <c r="D623" s="102" t="s">
        <v>16</v>
      </c>
      <c r="E623" s="102" t="s">
        <v>542</v>
      </c>
      <c r="F623" s="102"/>
      <c r="G623" s="308">
        <f t="shared" ref="G623:G633" si="133">SUM(H623:K623)</f>
        <v>300</v>
      </c>
      <c r="H623" s="309">
        <f>H624</f>
        <v>300</v>
      </c>
      <c r="I623" s="309">
        <f t="shared" ref="I623:K624" si="134">I624</f>
        <v>0</v>
      </c>
      <c r="J623" s="309">
        <f t="shared" si="134"/>
        <v>0</v>
      </c>
      <c r="K623" s="309">
        <f t="shared" si="134"/>
        <v>0</v>
      </c>
    </row>
    <row r="624" spans="1:11" ht="51" customHeight="1">
      <c r="A624" s="148"/>
      <c r="B624" s="101" t="s">
        <v>88</v>
      </c>
      <c r="C624" s="102" t="s">
        <v>20</v>
      </c>
      <c r="D624" s="102" t="s">
        <v>16</v>
      </c>
      <c r="E624" s="102" t="s">
        <v>542</v>
      </c>
      <c r="F624" s="102" t="s">
        <v>49</v>
      </c>
      <c r="G624" s="308">
        <f t="shared" si="133"/>
        <v>300</v>
      </c>
      <c r="H624" s="309">
        <f>H625</f>
        <v>300</v>
      </c>
      <c r="I624" s="309">
        <f t="shared" si="134"/>
        <v>0</v>
      </c>
      <c r="J624" s="309">
        <f t="shared" si="134"/>
        <v>0</v>
      </c>
      <c r="K624" s="309">
        <f t="shared" si="134"/>
        <v>0</v>
      </c>
    </row>
    <row r="625" spans="1:11" ht="12.75" customHeight="1">
      <c r="A625" s="148"/>
      <c r="B625" s="101" t="s">
        <v>51</v>
      </c>
      <c r="C625" s="102" t="s">
        <v>20</v>
      </c>
      <c r="D625" s="102" t="s">
        <v>16</v>
      </c>
      <c r="E625" s="102" t="s">
        <v>542</v>
      </c>
      <c r="F625" s="102" t="s">
        <v>50</v>
      </c>
      <c r="G625" s="308">
        <f t="shared" si="133"/>
        <v>300</v>
      </c>
      <c r="H625" s="309">
        <f>'приложение 8.4.'!I1294</f>
        <v>300</v>
      </c>
      <c r="I625" s="309">
        <f>'приложение 8.4.'!J1294</f>
        <v>0</v>
      </c>
      <c r="J625" s="309">
        <f>'приложение 8.4.'!K1294</f>
        <v>0</v>
      </c>
      <c r="K625" s="309">
        <f>'приложение 8.4.'!L1294</f>
        <v>0</v>
      </c>
    </row>
    <row r="626" spans="1:11" s="144" customFormat="1" ht="38.25" hidden="1" customHeight="1">
      <c r="A626" s="141"/>
      <c r="B626" s="109" t="s">
        <v>675</v>
      </c>
      <c r="C626" s="110" t="s">
        <v>20</v>
      </c>
      <c r="D626" s="110" t="s">
        <v>16</v>
      </c>
      <c r="E626" s="110" t="s">
        <v>676</v>
      </c>
      <c r="F626" s="110"/>
      <c r="G626" s="160">
        <f>SUM(H626:K626)</f>
        <v>0</v>
      </c>
      <c r="H626" s="161">
        <f t="shared" ref="H626:K627" si="135">H627</f>
        <v>0</v>
      </c>
      <c r="I626" s="161">
        <f t="shared" si="135"/>
        <v>0</v>
      </c>
      <c r="J626" s="161">
        <f t="shared" si="135"/>
        <v>0</v>
      </c>
      <c r="K626" s="161">
        <f t="shared" si="135"/>
        <v>0</v>
      </c>
    </row>
    <row r="627" spans="1:11" s="144" customFormat="1" ht="51" hidden="1" customHeight="1">
      <c r="A627" s="141"/>
      <c r="B627" s="109" t="s">
        <v>88</v>
      </c>
      <c r="C627" s="110" t="s">
        <v>20</v>
      </c>
      <c r="D627" s="110" t="s">
        <v>16</v>
      </c>
      <c r="E627" s="110" t="s">
        <v>676</v>
      </c>
      <c r="F627" s="110" t="s">
        <v>49</v>
      </c>
      <c r="G627" s="160">
        <f>SUM(H627:K627)</f>
        <v>0</v>
      </c>
      <c r="H627" s="161">
        <f t="shared" si="135"/>
        <v>0</v>
      </c>
      <c r="I627" s="161">
        <f t="shared" si="135"/>
        <v>0</v>
      </c>
      <c r="J627" s="161">
        <f t="shared" si="135"/>
        <v>0</v>
      </c>
      <c r="K627" s="161">
        <f t="shared" si="135"/>
        <v>0</v>
      </c>
    </row>
    <row r="628" spans="1:11" s="144" customFormat="1" ht="12.75" hidden="1" customHeight="1">
      <c r="A628" s="141"/>
      <c r="B628" s="109" t="s">
        <v>51</v>
      </c>
      <c r="C628" s="110" t="s">
        <v>20</v>
      </c>
      <c r="D628" s="110" t="s">
        <v>16</v>
      </c>
      <c r="E628" s="110" t="s">
        <v>676</v>
      </c>
      <c r="F628" s="110" t="s">
        <v>50</v>
      </c>
      <c r="G628" s="160">
        <f>SUM(H628:K628)</f>
        <v>0</v>
      </c>
      <c r="H628" s="161">
        <f>'приложение 8.4.'!I1298</f>
        <v>0</v>
      </c>
      <c r="I628" s="161">
        <f>'приложение 8.4.'!J1298</f>
        <v>0</v>
      </c>
      <c r="J628" s="161">
        <f>'приложение 8.4.'!K1298</f>
        <v>0</v>
      </c>
      <c r="K628" s="161">
        <f>'приложение 8.4.'!L1298</f>
        <v>0</v>
      </c>
    </row>
    <row r="629" spans="1:11" ht="25.5" customHeight="1">
      <c r="A629" s="148"/>
      <c r="B629" s="101" t="s">
        <v>326</v>
      </c>
      <c r="C629" s="102" t="s">
        <v>20</v>
      </c>
      <c r="D629" s="102" t="s">
        <v>16</v>
      </c>
      <c r="E629" s="102" t="s">
        <v>327</v>
      </c>
      <c r="F629" s="102"/>
      <c r="G629" s="308">
        <f t="shared" si="133"/>
        <v>-4.2</v>
      </c>
      <c r="H629" s="309">
        <f>H630</f>
        <v>-4.2</v>
      </c>
      <c r="I629" s="309">
        <f t="shared" ref="I629:K630" si="136">I630</f>
        <v>0</v>
      </c>
      <c r="J629" s="309">
        <f t="shared" si="136"/>
        <v>0</v>
      </c>
      <c r="K629" s="309">
        <f t="shared" si="136"/>
        <v>0</v>
      </c>
    </row>
    <row r="630" spans="1:11" ht="25.5" customHeight="1">
      <c r="A630" s="148"/>
      <c r="B630" s="101" t="s">
        <v>216</v>
      </c>
      <c r="C630" s="102" t="s">
        <v>20</v>
      </c>
      <c r="D630" s="102" t="s">
        <v>16</v>
      </c>
      <c r="E630" s="102" t="s">
        <v>540</v>
      </c>
      <c r="F630" s="102"/>
      <c r="G630" s="308">
        <f t="shared" si="133"/>
        <v>-4.2</v>
      </c>
      <c r="H630" s="309">
        <f>H631</f>
        <v>-4.2</v>
      </c>
      <c r="I630" s="309">
        <f t="shared" si="136"/>
        <v>0</v>
      </c>
      <c r="J630" s="309">
        <f t="shared" si="136"/>
        <v>0</v>
      </c>
      <c r="K630" s="309">
        <f t="shared" si="136"/>
        <v>0</v>
      </c>
    </row>
    <row r="631" spans="1:11" ht="51" customHeight="1">
      <c r="A631" s="148"/>
      <c r="B631" s="101" t="s">
        <v>88</v>
      </c>
      <c r="C631" s="102" t="s">
        <v>20</v>
      </c>
      <c r="D631" s="102" t="s">
        <v>16</v>
      </c>
      <c r="E631" s="102" t="s">
        <v>540</v>
      </c>
      <c r="F631" s="102" t="s">
        <v>49</v>
      </c>
      <c r="G631" s="308">
        <f t="shared" si="133"/>
        <v>-4.2</v>
      </c>
      <c r="H631" s="309">
        <f>H632+H633</f>
        <v>-4.2</v>
      </c>
      <c r="I631" s="309">
        <f>I632+I633</f>
        <v>0</v>
      </c>
      <c r="J631" s="309">
        <f>J632+J633</f>
        <v>0</v>
      </c>
      <c r="K631" s="309">
        <f>K632+K633</f>
        <v>0</v>
      </c>
    </row>
    <row r="632" spans="1:11" s="144" customFormat="1" ht="12.75" customHeight="1">
      <c r="A632" s="141"/>
      <c r="B632" s="109" t="s">
        <v>51</v>
      </c>
      <c r="C632" s="110" t="s">
        <v>20</v>
      </c>
      <c r="D632" s="110" t="s">
        <v>16</v>
      </c>
      <c r="E632" s="110" t="s">
        <v>540</v>
      </c>
      <c r="F632" s="110" t="s">
        <v>50</v>
      </c>
      <c r="G632" s="160">
        <f t="shared" si="133"/>
        <v>-4.2</v>
      </c>
      <c r="H632" s="161">
        <f>'приложение 8.4.'!I1303</f>
        <v>-4.2</v>
      </c>
      <c r="I632" s="161">
        <f>'приложение 8.4.'!J1303</f>
        <v>0</v>
      </c>
      <c r="J632" s="161">
        <f>'приложение 8.4.'!K1303</f>
        <v>0</v>
      </c>
      <c r="K632" s="161">
        <f>'приложение 8.4.'!L1303</f>
        <v>0</v>
      </c>
    </row>
    <row r="633" spans="1:11" ht="12.75" hidden="1" customHeight="1">
      <c r="A633" s="148"/>
      <c r="B633" s="205" t="s">
        <v>66</v>
      </c>
      <c r="C633" s="102" t="s">
        <v>20</v>
      </c>
      <c r="D633" s="102" t="s">
        <v>16</v>
      </c>
      <c r="E633" s="102" t="s">
        <v>540</v>
      </c>
      <c r="F633" s="102" t="s">
        <v>64</v>
      </c>
      <c r="G633" s="308">
        <f t="shared" si="133"/>
        <v>0</v>
      </c>
      <c r="H633" s="309">
        <f>'приложение 8.4.'!H1305</f>
        <v>0</v>
      </c>
      <c r="I633" s="309">
        <v>0</v>
      </c>
      <c r="J633" s="309">
        <f>'приложение 8.4.'!J1305</f>
        <v>0</v>
      </c>
      <c r="K633" s="309">
        <f>'приложение 8.4.'!K1305</f>
        <v>0</v>
      </c>
    </row>
    <row r="634" spans="1:11" s="221" customFormat="1" ht="38.25" customHeight="1">
      <c r="A634" s="145"/>
      <c r="B634" s="101" t="s">
        <v>315</v>
      </c>
      <c r="C634" s="102" t="s">
        <v>20</v>
      </c>
      <c r="D634" s="102" t="s">
        <v>16</v>
      </c>
      <c r="E634" s="102" t="s">
        <v>316</v>
      </c>
      <c r="F634" s="102"/>
      <c r="G634" s="308">
        <f t="shared" si="129"/>
        <v>7787.9</v>
      </c>
      <c r="H634" s="309">
        <f>H635+H638+H641+H646+H649</f>
        <v>411.90000000000003</v>
      </c>
      <c r="I634" s="309">
        <f>I635+I638+I641+I646+I649</f>
        <v>8354</v>
      </c>
      <c r="J634" s="309">
        <f>J635+J638+J641+J646+J649</f>
        <v>-1528</v>
      </c>
      <c r="K634" s="309">
        <f>K635+K638+K641+K646+K649</f>
        <v>550</v>
      </c>
    </row>
    <row r="635" spans="1:11" ht="126" customHeight="1">
      <c r="A635" s="207"/>
      <c r="B635" s="90" t="s">
        <v>508</v>
      </c>
      <c r="C635" s="102" t="s">
        <v>20</v>
      </c>
      <c r="D635" s="102" t="s">
        <v>16</v>
      </c>
      <c r="E635" s="102" t="s">
        <v>317</v>
      </c>
      <c r="F635" s="102"/>
      <c r="G635" s="308">
        <f>H635+I635+J635+K635</f>
        <v>-1528</v>
      </c>
      <c r="H635" s="309">
        <f t="shared" ref="H635:K636" si="137">H636</f>
        <v>0</v>
      </c>
      <c r="I635" s="309">
        <f t="shared" si="137"/>
        <v>0</v>
      </c>
      <c r="J635" s="309">
        <f t="shared" si="137"/>
        <v>-1528</v>
      </c>
      <c r="K635" s="309">
        <f t="shared" si="137"/>
        <v>0</v>
      </c>
    </row>
    <row r="636" spans="1:11" ht="51">
      <c r="A636" s="207"/>
      <c r="B636" s="101" t="s">
        <v>88</v>
      </c>
      <c r="C636" s="102" t="s">
        <v>20</v>
      </c>
      <c r="D636" s="102" t="s">
        <v>16</v>
      </c>
      <c r="E636" s="102" t="s">
        <v>317</v>
      </c>
      <c r="F636" s="102" t="s">
        <v>49</v>
      </c>
      <c r="G636" s="308">
        <f>H636+I636+J636+K636</f>
        <v>-1528</v>
      </c>
      <c r="H636" s="309">
        <f t="shared" si="137"/>
        <v>0</v>
      </c>
      <c r="I636" s="309">
        <f t="shared" si="137"/>
        <v>0</v>
      </c>
      <c r="J636" s="309">
        <f t="shared" si="137"/>
        <v>-1528</v>
      </c>
      <c r="K636" s="309">
        <f t="shared" si="137"/>
        <v>0</v>
      </c>
    </row>
    <row r="637" spans="1:11">
      <c r="A637" s="207"/>
      <c r="B637" s="101" t="s">
        <v>51</v>
      </c>
      <c r="C637" s="102" t="s">
        <v>20</v>
      </c>
      <c r="D637" s="102" t="s">
        <v>16</v>
      </c>
      <c r="E637" s="102" t="s">
        <v>317</v>
      </c>
      <c r="F637" s="102" t="s">
        <v>50</v>
      </c>
      <c r="G637" s="308">
        <f>SUM(H637:K637)</f>
        <v>-1528</v>
      </c>
      <c r="H637" s="309">
        <f>'приложение 8.4.'!I1310</f>
        <v>0</v>
      </c>
      <c r="I637" s="309">
        <f>'приложение 8.4.'!J1310</f>
        <v>0</v>
      </c>
      <c r="J637" s="309">
        <f>'приложение 8.4.'!K1310</f>
        <v>-1528</v>
      </c>
      <c r="K637" s="309">
        <f>'приложение 8.4.'!L1310</f>
        <v>0</v>
      </c>
    </row>
    <row r="638" spans="1:11" ht="187.5" customHeight="1">
      <c r="A638" s="145"/>
      <c r="B638" s="90" t="s">
        <v>509</v>
      </c>
      <c r="C638" s="102" t="s">
        <v>20</v>
      </c>
      <c r="D638" s="102" t="s">
        <v>16</v>
      </c>
      <c r="E638" s="102" t="s">
        <v>318</v>
      </c>
      <c r="F638" s="102"/>
      <c r="G638" s="308">
        <f t="shared" si="129"/>
        <v>8354</v>
      </c>
      <c r="H638" s="309">
        <f t="shared" ref="H638:K639" si="138">H639</f>
        <v>0</v>
      </c>
      <c r="I638" s="309">
        <f t="shared" si="138"/>
        <v>8354</v>
      </c>
      <c r="J638" s="309">
        <f t="shared" si="138"/>
        <v>0</v>
      </c>
      <c r="K638" s="309">
        <f t="shared" si="138"/>
        <v>0</v>
      </c>
    </row>
    <row r="639" spans="1:11" ht="51">
      <c r="A639" s="148"/>
      <c r="B639" s="101" t="s">
        <v>88</v>
      </c>
      <c r="C639" s="102" t="s">
        <v>20</v>
      </c>
      <c r="D639" s="102" t="s">
        <v>16</v>
      </c>
      <c r="E639" s="102" t="s">
        <v>318</v>
      </c>
      <c r="F639" s="102" t="s">
        <v>49</v>
      </c>
      <c r="G639" s="308">
        <f t="shared" si="129"/>
        <v>8354</v>
      </c>
      <c r="H639" s="309">
        <f t="shared" si="138"/>
        <v>0</v>
      </c>
      <c r="I639" s="309">
        <f t="shared" si="138"/>
        <v>8354</v>
      </c>
      <c r="J639" s="309">
        <f t="shared" si="138"/>
        <v>0</v>
      </c>
      <c r="K639" s="309">
        <f t="shared" si="138"/>
        <v>0</v>
      </c>
    </row>
    <row r="640" spans="1:11">
      <c r="A640" s="148"/>
      <c r="B640" s="101" t="s">
        <v>51</v>
      </c>
      <c r="C640" s="102" t="s">
        <v>20</v>
      </c>
      <c r="D640" s="102" t="s">
        <v>16</v>
      </c>
      <c r="E640" s="102" t="s">
        <v>318</v>
      </c>
      <c r="F640" s="102" t="s">
        <v>50</v>
      </c>
      <c r="G640" s="308">
        <f t="shared" si="129"/>
        <v>8354</v>
      </c>
      <c r="H640" s="309">
        <f>'приложение 8.4.'!I1315</f>
        <v>0</v>
      </c>
      <c r="I640" s="309">
        <f>'приложение 8.4.'!J1315</f>
        <v>8354</v>
      </c>
      <c r="J640" s="309">
        <f>'приложение 8.4.'!K1315</f>
        <v>0</v>
      </c>
      <c r="K640" s="309">
        <f>'приложение 8.4.'!L1315</f>
        <v>0</v>
      </c>
    </row>
    <row r="641" spans="1:16" ht="25.5">
      <c r="A641" s="148"/>
      <c r="B641" s="101" t="s">
        <v>216</v>
      </c>
      <c r="C641" s="102" t="s">
        <v>20</v>
      </c>
      <c r="D641" s="102" t="s">
        <v>16</v>
      </c>
      <c r="E641" s="102" t="s">
        <v>543</v>
      </c>
      <c r="F641" s="102"/>
      <c r="G641" s="308">
        <f>SUM(H641:K641)</f>
        <v>411.90000000000003</v>
      </c>
      <c r="H641" s="309">
        <f>H642+H644</f>
        <v>411.90000000000003</v>
      </c>
      <c r="I641" s="309">
        <f>I642+I644</f>
        <v>0</v>
      </c>
      <c r="J641" s="309">
        <f>J642+J644</f>
        <v>0</v>
      </c>
      <c r="K641" s="309">
        <f>K642+K644</f>
        <v>0</v>
      </c>
    </row>
    <row r="642" spans="1:16" s="143" customFormat="1" ht="41.25" customHeight="1">
      <c r="A642" s="141"/>
      <c r="B642" s="101" t="s">
        <v>86</v>
      </c>
      <c r="C642" s="110" t="s">
        <v>20</v>
      </c>
      <c r="D642" s="110" t="s">
        <v>14</v>
      </c>
      <c r="E642" s="110" t="s">
        <v>543</v>
      </c>
      <c r="F642" s="110" t="s">
        <v>57</v>
      </c>
      <c r="G642" s="160">
        <f>H642+I642+J642+K642</f>
        <v>-48.4</v>
      </c>
      <c r="H642" s="161">
        <f>H643</f>
        <v>-48.4</v>
      </c>
      <c r="I642" s="161">
        <f>I643</f>
        <v>0</v>
      </c>
      <c r="J642" s="161">
        <f>J643</f>
        <v>0</v>
      </c>
      <c r="K642" s="161">
        <f>K643</f>
        <v>0</v>
      </c>
    </row>
    <row r="643" spans="1:16" s="143" customFormat="1" ht="44.25" customHeight="1">
      <c r="A643" s="141"/>
      <c r="B643" s="109" t="s">
        <v>111</v>
      </c>
      <c r="C643" s="110" t="s">
        <v>20</v>
      </c>
      <c r="D643" s="110" t="s">
        <v>14</v>
      </c>
      <c r="E643" s="110" t="s">
        <v>543</v>
      </c>
      <c r="F643" s="110" t="s">
        <v>59</v>
      </c>
      <c r="G643" s="160">
        <f>H643+I643+J643+K643</f>
        <v>-48.4</v>
      </c>
      <c r="H643" s="161">
        <f>'приложение 8.4.'!I1263+'приложение 8.4.'!I783</f>
        <v>-48.4</v>
      </c>
      <c r="I643" s="161">
        <f>'приложение 8.4.'!J1263+'приложение 8.4.'!J783</f>
        <v>0</v>
      </c>
      <c r="J643" s="161">
        <f>'приложение 8.4.'!K1263+'приложение 8.4.'!K783</f>
        <v>0</v>
      </c>
      <c r="K643" s="161">
        <f>'приложение 8.4.'!L1263+'приложение 8.4.'!L783</f>
        <v>0</v>
      </c>
    </row>
    <row r="644" spans="1:16" ht="51">
      <c r="A644" s="148"/>
      <c r="B644" s="101" t="s">
        <v>88</v>
      </c>
      <c r="C644" s="102" t="s">
        <v>20</v>
      </c>
      <c r="D644" s="102" t="s">
        <v>16</v>
      </c>
      <c r="E644" s="102" t="s">
        <v>543</v>
      </c>
      <c r="F644" s="102" t="s">
        <v>49</v>
      </c>
      <c r="G644" s="308">
        <f>H644+I644+J644+K644</f>
        <v>460.3</v>
      </c>
      <c r="H644" s="309">
        <f>H645</f>
        <v>460.3</v>
      </c>
      <c r="I644" s="309">
        <f>I645</f>
        <v>0</v>
      </c>
      <c r="J644" s="309">
        <f>J645</f>
        <v>0</v>
      </c>
      <c r="K644" s="309">
        <f>K645</f>
        <v>0</v>
      </c>
    </row>
    <row r="645" spans="1:16">
      <c r="A645" s="148"/>
      <c r="B645" s="101" t="s">
        <v>51</v>
      </c>
      <c r="C645" s="102" t="s">
        <v>20</v>
      </c>
      <c r="D645" s="102" t="s">
        <v>16</v>
      </c>
      <c r="E645" s="102" t="s">
        <v>543</v>
      </c>
      <c r="F645" s="102" t="s">
        <v>50</v>
      </c>
      <c r="G645" s="308">
        <f>H645+I645+J645+K645</f>
        <v>460.3</v>
      </c>
      <c r="H645" s="309">
        <f>'приложение 8.4.'!I1320</f>
        <v>460.3</v>
      </c>
      <c r="I645" s="309">
        <f>'приложение 8.4.'!J1320</f>
        <v>0</v>
      </c>
      <c r="J645" s="309">
        <f>'приложение 8.4.'!K1320</f>
        <v>0</v>
      </c>
      <c r="K645" s="309">
        <f>'приложение 8.4.'!L1320</f>
        <v>0</v>
      </c>
    </row>
    <row r="646" spans="1:16" ht="38.25" hidden="1">
      <c r="A646" s="299"/>
      <c r="B646" s="150" t="s">
        <v>632</v>
      </c>
      <c r="C646" s="2" t="s">
        <v>20</v>
      </c>
      <c r="D646" s="2" t="s">
        <v>16</v>
      </c>
      <c r="E646" s="2" t="s">
        <v>633</v>
      </c>
      <c r="F646" s="2"/>
      <c r="G646" s="159">
        <f>SUM(H646:K646)</f>
        <v>0</v>
      </c>
      <c r="H646" s="161">
        <f>H648</f>
        <v>0</v>
      </c>
      <c r="I646" s="161">
        <f>I648</f>
        <v>0</v>
      </c>
      <c r="J646" s="161">
        <f>J648</f>
        <v>0</v>
      </c>
      <c r="K646" s="161">
        <f>K648</f>
        <v>0</v>
      </c>
    </row>
    <row r="647" spans="1:16" ht="51" hidden="1">
      <c r="A647" s="299"/>
      <c r="B647" s="162" t="s">
        <v>88</v>
      </c>
      <c r="C647" s="2" t="s">
        <v>20</v>
      </c>
      <c r="D647" s="2" t="s">
        <v>16</v>
      </c>
      <c r="E647" s="2" t="s">
        <v>633</v>
      </c>
      <c r="F647" s="2" t="s">
        <v>49</v>
      </c>
      <c r="G647" s="159">
        <f>H647+I647+J647+K647</f>
        <v>0</v>
      </c>
      <c r="H647" s="161">
        <f>H648</f>
        <v>0</v>
      </c>
      <c r="I647" s="161">
        <f>I648</f>
        <v>0</v>
      </c>
      <c r="J647" s="161">
        <f>J648</f>
        <v>0</v>
      </c>
      <c r="K647" s="161">
        <f>K648</f>
        <v>0</v>
      </c>
    </row>
    <row r="648" spans="1:16" hidden="1">
      <c r="A648" s="299"/>
      <c r="B648" s="1" t="s">
        <v>51</v>
      </c>
      <c r="C648" s="2" t="s">
        <v>20</v>
      </c>
      <c r="D648" s="2" t="s">
        <v>16</v>
      </c>
      <c r="E648" s="2" t="s">
        <v>633</v>
      </c>
      <c r="F648" s="2" t="s">
        <v>50</v>
      </c>
      <c r="G648" s="159">
        <f>H648+I648+J648+K648</f>
        <v>0</v>
      </c>
      <c r="H648" s="161">
        <f>I652</f>
        <v>0</v>
      </c>
      <c r="I648" s="161">
        <v>0</v>
      </c>
      <c r="J648" s="161">
        <f>K652</f>
        <v>0</v>
      </c>
      <c r="K648" s="161">
        <f>'приложение 8.4.'!L1325</f>
        <v>0</v>
      </c>
    </row>
    <row r="649" spans="1:16" s="62" customFormat="1" ht="63.75">
      <c r="A649" s="61"/>
      <c r="B649" s="10" t="s">
        <v>587</v>
      </c>
      <c r="C649" s="2" t="s">
        <v>20</v>
      </c>
      <c r="D649" s="2" t="s">
        <v>16</v>
      </c>
      <c r="E649" s="2" t="s">
        <v>592</v>
      </c>
      <c r="F649" s="2"/>
      <c r="G649" s="159">
        <f>SUM(H649:K649)</f>
        <v>550</v>
      </c>
      <c r="H649" s="301">
        <f t="shared" ref="H649:K650" si="139">H650</f>
        <v>0</v>
      </c>
      <c r="I649" s="301">
        <f t="shared" si="139"/>
        <v>0</v>
      </c>
      <c r="J649" s="301">
        <f t="shared" si="139"/>
        <v>0</v>
      </c>
      <c r="K649" s="301">
        <f t="shared" si="139"/>
        <v>550</v>
      </c>
      <c r="M649" s="336"/>
      <c r="N649" s="336"/>
      <c r="O649" s="336"/>
      <c r="P649" s="336"/>
    </row>
    <row r="650" spans="1:16" s="62" customFormat="1" ht="51">
      <c r="A650" s="61"/>
      <c r="B650" s="162" t="s">
        <v>88</v>
      </c>
      <c r="C650" s="2" t="s">
        <v>20</v>
      </c>
      <c r="D650" s="2" t="s">
        <v>16</v>
      </c>
      <c r="E650" s="2" t="s">
        <v>592</v>
      </c>
      <c r="F650" s="2" t="s">
        <v>49</v>
      </c>
      <c r="G650" s="159">
        <f>H650+I650+J650+K650</f>
        <v>550</v>
      </c>
      <c r="H650" s="301">
        <f t="shared" si="139"/>
        <v>0</v>
      </c>
      <c r="I650" s="301">
        <f t="shared" si="139"/>
        <v>0</v>
      </c>
      <c r="J650" s="301">
        <f t="shared" si="139"/>
        <v>0</v>
      </c>
      <c r="K650" s="301">
        <f t="shared" si="139"/>
        <v>550</v>
      </c>
      <c r="M650" s="336"/>
      <c r="N650" s="336"/>
      <c r="O650" s="336"/>
      <c r="P650" s="336"/>
    </row>
    <row r="651" spans="1:16" s="62" customFormat="1">
      <c r="A651" s="61"/>
      <c r="B651" s="1" t="s">
        <v>51</v>
      </c>
      <c r="C651" s="2" t="s">
        <v>20</v>
      </c>
      <c r="D651" s="2" t="s">
        <v>16</v>
      </c>
      <c r="E651" s="2" t="s">
        <v>592</v>
      </c>
      <c r="F651" s="2" t="s">
        <v>50</v>
      </c>
      <c r="G651" s="159">
        <f>H651+I651+J651+K651</f>
        <v>550</v>
      </c>
      <c r="H651" s="301">
        <f>'приложение 8.4.'!I1329</f>
        <v>0</v>
      </c>
      <c r="I651" s="301">
        <f>'приложение 8.4.'!J1329</f>
        <v>0</v>
      </c>
      <c r="J651" s="301">
        <f>'приложение 8.4.'!K1329</f>
        <v>0</v>
      </c>
      <c r="K651" s="301">
        <f>'приложение 8.4.'!L1329</f>
        <v>550</v>
      </c>
      <c r="M651" s="336"/>
      <c r="N651" s="336"/>
      <c r="O651" s="336"/>
      <c r="P651" s="336"/>
    </row>
    <row r="652" spans="1:16" s="144" customFormat="1" ht="38.25" customHeight="1">
      <c r="A652" s="145"/>
      <c r="B652" s="101" t="s">
        <v>94</v>
      </c>
      <c r="C652" s="102" t="s">
        <v>20</v>
      </c>
      <c r="D652" s="102" t="s">
        <v>16</v>
      </c>
      <c r="E652" s="102" t="s">
        <v>228</v>
      </c>
      <c r="F652" s="102"/>
      <c r="G652" s="308">
        <f>H652+I652+J652+K652</f>
        <v>-1062.4000000000001</v>
      </c>
      <c r="H652" s="309">
        <f>H653</f>
        <v>-1062.4000000000001</v>
      </c>
      <c r="I652" s="309">
        <f>I653</f>
        <v>0</v>
      </c>
      <c r="J652" s="309">
        <f>J653</f>
        <v>0</v>
      </c>
      <c r="K652" s="309">
        <f>K653</f>
        <v>0</v>
      </c>
      <c r="L652" s="147"/>
      <c r="M652" s="222"/>
    </row>
    <row r="653" spans="1:16" s="143" customFormat="1" ht="54.75" customHeight="1">
      <c r="A653" s="145"/>
      <c r="B653" s="101" t="s">
        <v>229</v>
      </c>
      <c r="C653" s="102" t="s">
        <v>20</v>
      </c>
      <c r="D653" s="102" t="s">
        <v>16</v>
      </c>
      <c r="E653" s="102" t="s">
        <v>230</v>
      </c>
      <c r="F653" s="102"/>
      <c r="G653" s="308">
        <f>SUM(H653:K653)</f>
        <v>-1062.4000000000001</v>
      </c>
      <c r="H653" s="309">
        <f>H654+H669+H676+H680</f>
        <v>-1062.4000000000001</v>
      </c>
      <c r="I653" s="309">
        <f>I654+I669+I676+I680</f>
        <v>0</v>
      </c>
      <c r="J653" s="309">
        <f>J654+J669+J676+J680</f>
        <v>0</v>
      </c>
      <c r="K653" s="309">
        <f>K654+K669+K676+K680</f>
        <v>0</v>
      </c>
      <c r="L653" s="147"/>
    </row>
    <row r="654" spans="1:16" s="143" customFormat="1" ht="22.5" customHeight="1">
      <c r="A654" s="145"/>
      <c r="B654" s="101" t="s">
        <v>231</v>
      </c>
      <c r="C654" s="102" t="s">
        <v>20</v>
      </c>
      <c r="D654" s="102" t="s">
        <v>16</v>
      </c>
      <c r="E654" s="102" t="s">
        <v>232</v>
      </c>
      <c r="F654" s="102"/>
      <c r="G654" s="308">
        <f>SUM(H654:K654)</f>
        <v>-1062.4000000000001</v>
      </c>
      <c r="H654" s="309">
        <f>H655+H660+H663+H666</f>
        <v>-1062.4000000000001</v>
      </c>
      <c r="I654" s="309">
        <f>I660+I663+I666</f>
        <v>0</v>
      </c>
      <c r="J654" s="309">
        <f>J660+J663+J666</f>
        <v>0</v>
      </c>
      <c r="K654" s="309">
        <f>K660+K663+K666</f>
        <v>0</v>
      </c>
      <c r="L654" s="147"/>
    </row>
    <row r="655" spans="1:16" ht="25.5" customHeight="1">
      <c r="A655" s="138"/>
      <c r="B655" s="109" t="s">
        <v>538</v>
      </c>
      <c r="C655" s="110" t="s">
        <v>20</v>
      </c>
      <c r="D655" s="110" t="s">
        <v>16</v>
      </c>
      <c r="E655" s="110" t="s">
        <v>593</v>
      </c>
      <c r="F655" s="110"/>
      <c r="G655" s="160">
        <f>SUM(H655:K655)</f>
        <v>-1062.4000000000001</v>
      </c>
      <c r="H655" s="161">
        <f>H656+H658</f>
        <v>-1062.4000000000001</v>
      </c>
      <c r="I655" s="161">
        <f>I656+I658</f>
        <v>0</v>
      </c>
      <c r="J655" s="161">
        <f>J656+J658</f>
        <v>0</v>
      </c>
      <c r="K655" s="161">
        <f>K656+K658</f>
        <v>0</v>
      </c>
      <c r="L655" s="144"/>
    </row>
    <row r="656" spans="1:16" s="143" customFormat="1" ht="22.5" customHeight="1">
      <c r="A656" s="141"/>
      <c r="B656" s="109" t="s">
        <v>86</v>
      </c>
      <c r="C656" s="110" t="s">
        <v>20</v>
      </c>
      <c r="D656" s="110" t="s">
        <v>16</v>
      </c>
      <c r="E656" s="110" t="s">
        <v>593</v>
      </c>
      <c r="F656" s="139" t="s">
        <v>57</v>
      </c>
      <c r="G656" s="160">
        <f>H656+I656+J656+K656</f>
        <v>-861.1</v>
      </c>
      <c r="H656" s="161">
        <f>H657</f>
        <v>-861.1</v>
      </c>
      <c r="I656" s="161">
        <f>I657</f>
        <v>0</v>
      </c>
      <c r="J656" s="161">
        <f>J657</f>
        <v>0</v>
      </c>
      <c r="K656" s="161">
        <f>K657</f>
        <v>0</v>
      </c>
    </row>
    <row r="657" spans="1:12" s="143" customFormat="1" ht="38.25" customHeight="1">
      <c r="A657" s="141"/>
      <c r="B657" s="210" t="s">
        <v>111</v>
      </c>
      <c r="C657" s="110" t="s">
        <v>20</v>
      </c>
      <c r="D657" s="110" t="s">
        <v>16</v>
      </c>
      <c r="E657" s="110" t="s">
        <v>593</v>
      </c>
      <c r="F657" s="139" t="s">
        <v>59</v>
      </c>
      <c r="G657" s="160">
        <f>H657+I657+J657+K657</f>
        <v>-861.1</v>
      </c>
      <c r="H657" s="161">
        <f>'приложение 8.4.'!I791</f>
        <v>-861.1</v>
      </c>
      <c r="I657" s="161">
        <f>'приложение 8.4.'!J791</f>
        <v>0</v>
      </c>
      <c r="J657" s="161">
        <f>'приложение 8.4.'!K791</f>
        <v>0</v>
      </c>
      <c r="K657" s="161">
        <f>'приложение 8.4.'!L791</f>
        <v>0</v>
      </c>
    </row>
    <row r="658" spans="1:12" ht="51" customHeight="1">
      <c r="A658" s="141"/>
      <c r="B658" s="109" t="s">
        <v>88</v>
      </c>
      <c r="C658" s="110" t="s">
        <v>20</v>
      </c>
      <c r="D658" s="110" t="s">
        <v>16</v>
      </c>
      <c r="E658" s="110" t="s">
        <v>593</v>
      </c>
      <c r="F658" s="110" t="s">
        <v>49</v>
      </c>
      <c r="G658" s="160">
        <f>H658+I658+J658+K658</f>
        <v>-201.30000000000007</v>
      </c>
      <c r="H658" s="161">
        <f>H659</f>
        <v>-201.30000000000007</v>
      </c>
      <c r="I658" s="161">
        <f>I659</f>
        <v>0</v>
      </c>
      <c r="J658" s="161">
        <f>J659</f>
        <v>0</v>
      </c>
      <c r="K658" s="161">
        <f>K659</f>
        <v>0</v>
      </c>
      <c r="L658" s="143"/>
    </row>
    <row r="659" spans="1:12" ht="12.75" customHeight="1">
      <c r="A659" s="141"/>
      <c r="B659" s="109" t="s">
        <v>51</v>
      </c>
      <c r="C659" s="110" t="s">
        <v>20</v>
      </c>
      <c r="D659" s="110" t="s">
        <v>16</v>
      </c>
      <c r="E659" s="110" t="s">
        <v>593</v>
      </c>
      <c r="F659" s="110" t="s">
        <v>50</v>
      </c>
      <c r="G659" s="160">
        <f>H659+I659+J659+K659</f>
        <v>-201.30000000000007</v>
      </c>
      <c r="H659" s="161">
        <f>'приложение 8.4.'!I795</f>
        <v>-201.30000000000007</v>
      </c>
      <c r="I659" s="161">
        <f>'приложение 8.4.'!J795</f>
        <v>0</v>
      </c>
      <c r="J659" s="161">
        <f>'приложение 8.4.'!K795</f>
        <v>0</v>
      </c>
      <c r="K659" s="161">
        <f>'приложение 8.4.'!L795</f>
        <v>0</v>
      </c>
      <c r="L659" s="143"/>
    </row>
    <row r="660" spans="1:12" ht="163.5" hidden="1" customHeight="1">
      <c r="A660" s="145"/>
      <c r="B660" s="101" t="s">
        <v>491</v>
      </c>
      <c r="C660" s="102" t="s">
        <v>20</v>
      </c>
      <c r="D660" s="102" t="s">
        <v>16</v>
      </c>
      <c r="E660" s="102" t="s">
        <v>233</v>
      </c>
      <c r="F660" s="102"/>
      <c r="G660" s="308">
        <f>SUM(H660:K660)</f>
        <v>0</v>
      </c>
      <c r="H660" s="309">
        <f t="shared" ref="H660:K661" si="140">H661</f>
        <v>0</v>
      </c>
      <c r="I660" s="309">
        <f t="shared" si="140"/>
        <v>0</v>
      </c>
      <c r="J660" s="309">
        <f t="shared" si="140"/>
        <v>0</v>
      </c>
      <c r="K660" s="309">
        <f t="shared" si="140"/>
        <v>0</v>
      </c>
    </row>
    <row r="661" spans="1:12" ht="51" hidden="1" customHeight="1">
      <c r="A661" s="148"/>
      <c r="B661" s="101" t="s">
        <v>88</v>
      </c>
      <c r="C661" s="102" t="s">
        <v>20</v>
      </c>
      <c r="D661" s="102" t="s">
        <v>16</v>
      </c>
      <c r="E661" s="102" t="s">
        <v>233</v>
      </c>
      <c r="F661" s="102" t="s">
        <v>49</v>
      </c>
      <c r="G661" s="308">
        <f>H661+I661+J661+K661</f>
        <v>0</v>
      </c>
      <c r="H661" s="309">
        <f t="shared" si="140"/>
        <v>0</v>
      </c>
      <c r="I661" s="309">
        <f t="shared" si="140"/>
        <v>0</v>
      </c>
      <c r="J661" s="309">
        <f t="shared" si="140"/>
        <v>0</v>
      </c>
      <c r="K661" s="309">
        <f t="shared" si="140"/>
        <v>0</v>
      </c>
    </row>
    <row r="662" spans="1:12" ht="12.75" hidden="1" customHeight="1">
      <c r="A662" s="148"/>
      <c r="B662" s="101" t="s">
        <v>51</v>
      </c>
      <c r="C662" s="102" t="s">
        <v>20</v>
      </c>
      <c r="D662" s="102" t="s">
        <v>16</v>
      </c>
      <c r="E662" s="102" t="s">
        <v>233</v>
      </c>
      <c r="F662" s="102" t="s">
        <v>50</v>
      </c>
      <c r="G662" s="308">
        <f>H662+I662+J662+K662</f>
        <v>0</v>
      </c>
      <c r="H662" s="309">
        <f>'приложение 8.4.'!I799</f>
        <v>0</v>
      </c>
      <c r="I662" s="309">
        <f>'приложение 8.4.'!J799</f>
        <v>0</v>
      </c>
      <c r="J662" s="309">
        <f>'приложение 8.4.'!K799</f>
        <v>0</v>
      </c>
      <c r="K662" s="309">
        <f>'приложение 8.4.'!L799</f>
        <v>0</v>
      </c>
    </row>
    <row r="663" spans="1:12" s="224" customFormat="1" ht="57" hidden="1" customHeight="1">
      <c r="A663" s="145"/>
      <c r="B663" s="101" t="s">
        <v>492</v>
      </c>
      <c r="C663" s="102" t="s">
        <v>20</v>
      </c>
      <c r="D663" s="102" t="s">
        <v>16</v>
      </c>
      <c r="E663" s="102" t="s">
        <v>234</v>
      </c>
      <c r="F663" s="102"/>
      <c r="G663" s="308">
        <f>SUM(H663:K663)</f>
        <v>0</v>
      </c>
      <c r="H663" s="309">
        <f t="shared" ref="H663:K664" si="141">H664</f>
        <v>0</v>
      </c>
      <c r="I663" s="309">
        <f t="shared" si="141"/>
        <v>0</v>
      </c>
      <c r="J663" s="309">
        <f t="shared" si="141"/>
        <v>0</v>
      </c>
      <c r="K663" s="309">
        <f t="shared" si="141"/>
        <v>0</v>
      </c>
      <c r="L663" s="147"/>
    </row>
    <row r="664" spans="1:12" s="215" customFormat="1" ht="51" hidden="1" customHeight="1">
      <c r="A664" s="148"/>
      <c r="B664" s="101" t="s">
        <v>88</v>
      </c>
      <c r="C664" s="102" t="s">
        <v>20</v>
      </c>
      <c r="D664" s="102" t="s">
        <v>16</v>
      </c>
      <c r="E664" s="102" t="s">
        <v>234</v>
      </c>
      <c r="F664" s="102" t="s">
        <v>49</v>
      </c>
      <c r="G664" s="308">
        <f>H664+I664+J664+K664</f>
        <v>0</v>
      </c>
      <c r="H664" s="309">
        <f t="shared" si="141"/>
        <v>0</v>
      </c>
      <c r="I664" s="309">
        <f t="shared" si="141"/>
        <v>0</v>
      </c>
      <c r="J664" s="309">
        <f t="shared" si="141"/>
        <v>0</v>
      </c>
      <c r="K664" s="309">
        <f t="shared" si="141"/>
        <v>0</v>
      </c>
      <c r="L664" s="147"/>
    </row>
    <row r="665" spans="1:12" s="215" customFormat="1" ht="12.75" hidden="1" customHeight="1">
      <c r="A665" s="148"/>
      <c r="B665" s="101" t="s">
        <v>51</v>
      </c>
      <c r="C665" s="102" t="s">
        <v>20</v>
      </c>
      <c r="D665" s="102" t="s">
        <v>16</v>
      </c>
      <c r="E665" s="102" t="s">
        <v>234</v>
      </c>
      <c r="F665" s="102" t="s">
        <v>50</v>
      </c>
      <c r="G665" s="308">
        <f>H665+I665+J665+K665</f>
        <v>0</v>
      </c>
      <c r="H665" s="309">
        <f>'приложение 8.4.'!I804</f>
        <v>0</v>
      </c>
      <c r="I665" s="309">
        <f>'приложение 8.4.'!J804</f>
        <v>0</v>
      </c>
      <c r="J665" s="309">
        <f>'приложение 8.4.'!K804</f>
        <v>0</v>
      </c>
      <c r="K665" s="309">
        <f>'приложение 8.4.'!L804</f>
        <v>0</v>
      </c>
      <c r="L665" s="147"/>
    </row>
    <row r="666" spans="1:12" ht="63.75" hidden="1" customHeight="1">
      <c r="A666" s="213"/>
      <c r="B666" s="215" t="s">
        <v>587</v>
      </c>
      <c r="C666" s="223" t="s">
        <v>20</v>
      </c>
      <c r="D666" s="223" t="s">
        <v>16</v>
      </c>
      <c r="E666" s="223" t="s">
        <v>591</v>
      </c>
      <c r="F666" s="139"/>
      <c r="G666" s="313">
        <f>SUM(H666:K666)</f>
        <v>0</v>
      </c>
      <c r="H666" s="335">
        <f t="shared" ref="H666:K667" si="142">H667</f>
        <v>0</v>
      </c>
      <c r="I666" s="335">
        <f t="shared" si="142"/>
        <v>0</v>
      </c>
      <c r="J666" s="335">
        <f t="shared" si="142"/>
        <v>0</v>
      </c>
      <c r="K666" s="335">
        <f t="shared" si="142"/>
        <v>0</v>
      </c>
      <c r="L666" s="224"/>
    </row>
    <row r="667" spans="1:12" ht="51" hidden="1" customHeight="1">
      <c r="A667" s="213"/>
      <c r="B667" s="210" t="s">
        <v>223</v>
      </c>
      <c r="C667" s="223" t="s">
        <v>20</v>
      </c>
      <c r="D667" s="223" t="s">
        <v>16</v>
      </c>
      <c r="E667" s="223" t="s">
        <v>591</v>
      </c>
      <c r="F667" s="139" t="s">
        <v>49</v>
      </c>
      <c r="G667" s="313">
        <f>G668</f>
        <v>0</v>
      </c>
      <c r="H667" s="314">
        <f t="shared" si="142"/>
        <v>0</v>
      </c>
      <c r="I667" s="314">
        <f t="shared" si="142"/>
        <v>0</v>
      </c>
      <c r="J667" s="314">
        <f t="shared" si="142"/>
        <v>0</v>
      </c>
      <c r="K667" s="314">
        <f t="shared" si="142"/>
        <v>0</v>
      </c>
      <c r="L667" s="215"/>
    </row>
    <row r="668" spans="1:12" ht="12.75" hidden="1" customHeight="1">
      <c r="A668" s="213"/>
      <c r="B668" s="210" t="s">
        <v>51</v>
      </c>
      <c r="C668" s="223" t="s">
        <v>20</v>
      </c>
      <c r="D668" s="223" t="s">
        <v>16</v>
      </c>
      <c r="E668" s="223" t="s">
        <v>591</v>
      </c>
      <c r="F668" s="139" t="s">
        <v>50</v>
      </c>
      <c r="G668" s="313">
        <f>H668+I668+J668+K668</f>
        <v>0</v>
      </c>
      <c r="H668" s="314">
        <f>'приложение 8.4.'!I809</f>
        <v>0</v>
      </c>
      <c r="I668" s="314">
        <f>'приложение 8.4.'!J809</f>
        <v>0</v>
      </c>
      <c r="J668" s="314">
        <f>'приложение 8.4.'!K809</f>
        <v>0</v>
      </c>
      <c r="K668" s="314">
        <f>'приложение 8.4.'!L809</f>
        <v>0</v>
      </c>
      <c r="L668" s="215"/>
    </row>
    <row r="669" spans="1:12" ht="38.25" hidden="1" customHeight="1">
      <c r="A669" s="148"/>
      <c r="B669" s="101" t="s">
        <v>235</v>
      </c>
      <c r="C669" s="102" t="s">
        <v>20</v>
      </c>
      <c r="D669" s="102" t="s">
        <v>16</v>
      </c>
      <c r="E669" s="102" t="s">
        <v>236</v>
      </c>
      <c r="F669" s="102"/>
      <c r="G669" s="308">
        <f>SUM(H669:K669)</f>
        <v>0</v>
      </c>
      <c r="H669" s="309">
        <f>H670+H673</f>
        <v>0</v>
      </c>
      <c r="I669" s="309">
        <f>I670+I673</f>
        <v>0</v>
      </c>
      <c r="J669" s="309">
        <f>J670+J673</f>
        <v>0</v>
      </c>
      <c r="K669" s="309">
        <f>K670+K673</f>
        <v>0</v>
      </c>
    </row>
    <row r="670" spans="1:12" ht="38.25" hidden="1" customHeight="1">
      <c r="A670" s="208"/>
      <c r="B670" s="205" t="s">
        <v>200</v>
      </c>
      <c r="C670" s="102" t="s">
        <v>20</v>
      </c>
      <c r="D670" s="102" t="s">
        <v>16</v>
      </c>
      <c r="E670" s="102" t="s">
        <v>237</v>
      </c>
      <c r="F670" s="146"/>
      <c r="G670" s="311">
        <f>H670+I670+J670+K670</f>
        <v>0</v>
      </c>
      <c r="H670" s="312">
        <f>H671</f>
        <v>0</v>
      </c>
      <c r="I670" s="312">
        <f t="shared" ref="I670:K671" si="143">I671</f>
        <v>0</v>
      </c>
      <c r="J670" s="312">
        <f t="shared" si="143"/>
        <v>0</v>
      </c>
      <c r="K670" s="312">
        <f t="shared" si="143"/>
        <v>0</v>
      </c>
    </row>
    <row r="671" spans="1:12" ht="51" hidden="1" customHeight="1">
      <c r="A671" s="207"/>
      <c r="B671" s="205" t="s">
        <v>88</v>
      </c>
      <c r="C671" s="102" t="s">
        <v>20</v>
      </c>
      <c r="D671" s="102" t="s">
        <v>16</v>
      </c>
      <c r="E671" s="102" t="s">
        <v>237</v>
      </c>
      <c r="F671" s="146" t="s">
        <v>49</v>
      </c>
      <c r="G671" s="311">
        <f>H671+I671+J671+K671</f>
        <v>0</v>
      </c>
      <c r="H671" s="312">
        <f>H672</f>
        <v>0</v>
      </c>
      <c r="I671" s="312">
        <f t="shared" si="143"/>
        <v>0</v>
      </c>
      <c r="J671" s="312">
        <f t="shared" si="143"/>
        <v>0</v>
      </c>
      <c r="K671" s="312">
        <f t="shared" si="143"/>
        <v>0</v>
      </c>
    </row>
    <row r="672" spans="1:12" ht="12.75" hidden="1" customHeight="1">
      <c r="A672" s="207"/>
      <c r="B672" s="205" t="s">
        <v>51</v>
      </c>
      <c r="C672" s="102" t="s">
        <v>20</v>
      </c>
      <c r="D672" s="102" t="s">
        <v>16</v>
      </c>
      <c r="E672" s="102" t="s">
        <v>237</v>
      </c>
      <c r="F672" s="146" t="s">
        <v>50</v>
      </c>
      <c r="G672" s="311">
        <f>H672+I672+J672+K672</f>
        <v>0</v>
      </c>
      <c r="H672" s="312">
        <f>'приложение 8.4.'!I814</f>
        <v>0</v>
      </c>
      <c r="I672" s="312">
        <f>'приложение 8.4.'!J814</f>
        <v>0</v>
      </c>
      <c r="J672" s="312">
        <f>'приложение 8.4.'!K814</f>
        <v>0</v>
      </c>
      <c r="K672" s="312">
        <f>'приложение 8.4.'!L814</f>
        <v>0</v>
      </c>
    </row>
    <row r="673" spans="1:11" ht="318.75" hidden="1" customHeight="1">
      <c r="A673" s="148"/>
      <c r="B673" s="91" t="s">
        <v>493</v>
      </c>
      <c r="C673" s="102" t="s">
        <v>239</v>
      </c>
      <c r="D673" s="102" t="s">
        <v>16</v>
      </c>
      <c r="E673" s="102" t="s">
        <v>238</v>
      </c>
      <c r="F673" s="102"/>
      <c r="G673" s="308">
        <f>SUM(H673:K673)</f>
        <v>0</v>
      </c>
      <c r="H673" s="309">
        <f>H674</f>
        <v>0</v>
      </c>
      <c r="I673" s="309">
        <f t="shared" ref="I673:K674" si="144">I674</f>
        <v>0</v>
      </c>
      <c r="J673" s="309">
        <f t="shared" si="144"/>
        <v>0</v>
      </c>
      <c r="K673" s="309">
        <f t="shared" si="144"/>
        <v>0</v>
      </c>
    </row>
    <row r="674" spans="1:11" ht="51" hidden="1" customHeight="1">
      <c r="A674" s="207"/>
      <c r="B674" s="205" t="s">
        <v>88</v>
      </c>
      <c r="C674" s="102" t="s">
        <v>20</v>
      </c>
      <c r="D674" s="102" t="s">
        <v>16</v>
      </c>
      <c r="E674" s="102" t="s">
        <v>238</v>
      </c>
      <c r="F674" s="146" t="s">
        <v>49</v>
      </c>
      <c r="G674" s="311">
        <f t="shared" ref="G674:G683" si="145">H674+I674+J674+K674</f>
        <v>0</v>
      </c>
      <c r="H674" s="312">
        <f>H675</f>
        <v>0</v>
      </c>
      <c r="I674" s="312">
        <f t="shared" si="144"/>
        <v>0</v>
      </c>
      <c r="J674" s="312">
        <f t="shared" si="144"/>
        <v>0</v>
      </c>
      <c r="K674" s="312">
        <f t="shared" si="144"/>
        <v>0</v>
      </c>
    </row>
    <row r="675" spans="1:11" ht="12.75" hidden="1" customHeight="1">
      <c r="A675" s="207"/>
      <c r="B675" s="205" t="s">
        <v>51</v>
      </c>
      <c r="C675" s="102" t="s">
        <v>20</v>
      </c>
      <c r="D675" s="102" t="s">
        <v>16</v>
      </c>
      <c r="E675" s="102" t="s">
        <v>238</v>
      </c>
      <c r="F675" s="146" t="s">
        <v>50</v>
      </c>
      <c r="G675" s="311">
        <f t="shared" si="145"/>
        <v>0</v>
      </c>
      <c r="H675" s="312">
        <f>'приложение 8.4.'!I818</f>
        <v>0</v>
      </c>
      <c r="I675" s="312">
        <f>'приложение 8.4.'!J818</f>
        <v>0</v>
      </c>
      <c r="J675" s="312">
        <f>'приложение 8.4.'!K818</f>
        <v>0</v>
      </c>
      <c r="K675" s="312">
        <f>'приложение 8.4.'!L818</f>
        <v>0</v>
      </c>
    </row>
    <row r="676" spans="1:11" ht="38.25" hidden="1" customHeight="1">
      <c r="A676" s="212"/>
      <c r="B676" s="205" t="s">
        <v>405</v>
      </c>
      <c r="C676" s="102" t="s">
        <v>20</v>
      </c>
      <c r="D676" s="102" t="s">
        <v>16</v>
      </c>
      <c r="E676" s="102" t="s">
        <v>406</v>
      </c>
      <c r="F676" s="146"/>
      <c r="G676" s="308">
        <f t="shared" si="145"/>
        <v>0</v>
      </c>
      <c r="H676" s="312">
        <f>H677</f>
        <v>0</v>
      </c>
      <c r="I676" s="312">
        <f t="shared" ref="I676:K678" si="146">I677</f>
        <v>0</v>
      </c>
      <c r="J676" s="312">
        <f t="shared" si="146"/>
        <v>0</v>
      </c>
      <c r="K676" s="312">
        <f t="shared" si="146"/>
        <v>0</v>
      </c>
    </row>
    <row r="677" spans="1:11" ht="25.5" hidden="1" customHeight="1">
      <c r="A677" s="212"/>
      <c r="B677" s="101" t="s">
        <v>216</v>
      </c>
      <c r="C677" s="102" t="s">
        <v>20</v>
      </c>
      <c r="D677" s="102" t="s">
        <v>16</v>
      </c>
      <c r="E677" s="102" t="s">
        <v>566</v>
      </c>
      <c r="F677" s="146"/>
      <c r="G677" s="308">
        <f t="shared" si="145"/>
        <v>0</v>
      </c>
      <c r="H677" s="312">
        <f>H678</f>
        <v>0</v>
      </c>
      <c r="I677" s="312">
        <f t="shared" si="146"/>
        <v>0</v>
      </c>
      <c r="J677" s="312">
        <f t="shared" si="146"/>
        <v>0</v>
      </c>
      <c r="K677" s="312">
        <f t="shared" si="146"/>
        <v>0</v>
      </c>
    </row>
    <row r="678" spans="1:11" ht="51" hidden="1" customHeight="1">
      <c r="A678" s="148"/>
      <c r="B678" s="101" t="s">
        <v>88</v>
      </c>
      <c r="C678" s="102" t="s">
        <v>20</v>
      </c>
      <c r="D678" s="102" t="s">
        <v>16</v>
      </c>
      <c r="E678" s="102" t="s">
        <v>566</v>
      </c>
      <c r="F678" s="102" t="s">
        <v>49</v>
      </c>
      <c r="G678" s="308">
        <f t="shared" si="145"/>
        <v>0</v>
      </c>
      <c r="H678" s="309">
        <f>H679</f>
        <v>0</v>
      </c>
      <c r="I678" s="309">
        <f t="shared" si="146"/>
        <v>0</v>
      </c>
      <c r="J678" s="309">
        <f t="shared" si="146"/>
        <v>0</v>
      </c>
      <c r="K678" s="309">
        <f t="shared" si="146"/>
        <v>0</v>
      </c>
    </row>
    <row r="679" spans="1:11" ht="12.75" hidden="1" customHeight="1">
      <c r="A679" s="148"/>
      <c r="B679" s="101" t="s">
        <v>51</v>
      </c>
      <c r="C679" s="102" t="s">
        <v>20</v>
      </c>
      <c r="D679" s="102" t="s">
        <v>16</v>
      </c>
      <c r="E679" s="102" t="s">
        <v>566</v>
      </c>
      <c r="F679" s="102" t="s">
        <v>50</v>
      </c>
      <c r="G679" s="308">
        <f t="shared" si="145"/>
        <v>0</v>
      </c>
      <c r="H679" s="309">
        <f>'приложение 8.4.'!I823</f>
        <v>0</v>
      </c>
      <c r="I679" s="309">
        <f>'приложение 8.4.'!J823</f>
        <v>0</v>
      </c>
      <c r="J679" s="309">
        <f>'приложение 8.4.'!K823</f>
        <v>0</v>
      </c>
      <c r="K679" s="309">
        <f>'приложение 8.4.'!L823</f>
        <v>0</v>
      </c>
    </row>
    <row r="680" spans="1:11" ht="51" hidden="1" customHeight="1">
      <c r="A680" s="212"/>
      <c r="B680" s="205" t="s">
        <v>407</v>
      </c>
      <c r="C680" s="102" t="s">
        <v>20</v>
      </c>
      <c r="D680" s="102" t="s">
        <v>16</v>
      </c>
      <c r="E680" s="102" t="s">
        <v>408</v>
      </c>
      <c r="F680" s="146"/>
      <c r="G680" s="308">
        <f t="shared" si="145"/>
        <v>0</v>
      </c>
      <c r="H680" s="312">
        <f>H681</f>
        <v>0</v>
      </c>
      <c r="I680" s="312">
        <f t="shared" ref="I680:K682" si="147">I681</f>
        <v>0</v>
      </c>
      <c r="J680" s="312">
        <f t="shared" si="147"/>
        <v>0</v>
      </c>
      <c r="K680" s="312">
        <f t="shared" si="147"/>
        <v>0</v>
      </c>
    </row>
    <row r="681" spans="1:11" ht="25.5" hidden="1" customHeight="1">
      <c r="A681" s="212"/>
      <c r="B681" s="101" t="s">
        <v>216</v>
      </c>
      <c r="C681" s="102" t="s">
        <v>20</v>
      </c>
      <c r="D681" s="102" t="s">
        <v>16</v>
      </c>
      <c r="E681" s="102" t="s">
        <v>565</v>
      </c>
      <c r="F681" s="146"/>
      <c r="G681" s="308">
        <f t="shared" si="145"/>
        <v>0</v>
      </c>
      <c r="H681" s="312">
        <f>H682</f>
        <v>0</v>
      </c>
      <c r="I681" s="312">
        <f t="shared" si="147"/>
        <v>0</v>
      </c>
      <c r="J681" s="312">
        <f t="shared" si="147"/>
        <v>0</v>
      </c>
      <c r="K681" s="312">
        <f t="shared" si="147"/>
        <v>0</v>
      </c>
    </row>
    <row r="682" spans="1:11" ht="51" hidden="1" customHeight="1">
      <c r="A682" s="148"/>
      <c r="B682" s="101" t="s">
        <v>88</v>
      </c>
      <c r="C682" s="102" t="s">
        <v>20</v>
      </c>
      <c r="D682" s="102" t="s">
        <v>16</v>
      </c>
      <c r="E682" s="102" t="s">
        <v>565</v>
      </c>
      <c r="F682" s="102" t="s">
        <v>49</v>
      </c>
      <c r="G682" s="308">
        <f t="shared" si="145"/>
        <v>0</v>
      </c>
      <c r="H682" s="309">
        <f>H683</f>
        <v>0</v>
      </c>
      <c r="I682" s="309">
        <f t="shared" si="147"/>
        <v>0</v>
      </c>
      <c r="J682" s="309">
        <f t="shared" si="147"/>
        <v>0</v>
      </c>
      <c r="K682" s="309">
        <f t="shared" si="147"/>
        <v>0</v>
      </c>
    </row>
    <row r="683" spans="1:11" ht="12.75" hidden="1" customHeight="1">
      <c r="A683" s="148"/>
      <c r="B683" s="101" t="s">
        <v>51</v>
      </c>
      <c r="C683" s="102" t="s">
        <v>20</v>
      </c>
      <c r="D683" s="102" t="s">
        <v>16</v>
      </c>
      <c r="E683" s="102" t="s">
        <v>565</v>
      </c>
      <c r="F683" s="102" t="s">
        <v>50</v>
      </c>
      <c r="G683" s="308">
        <f t="shared" si="145"/>
        <v>0</v>
      </c>
      <c r="H683" s="309">
        <f>'приложение 8.4.'!I828</f>
        <v>0</v>
      </c>
      <c r="I683" s="309">
        <f>'приложение 8.4.'!J828</f>
        <v>0</v>
      </c>
      <c r="J683" s="309">
        <f>'приложение 8.4.'!K828</f>
        <v>0</v>
      </c>
      <c r="K683" s="309">
        <f>'приложение 8.4.'!L828</f>
        <v>0</v>
      </c>
    </row>
    <row r="684" spans="1:11" ht="51" customHeight="1">
      <c r="A684" s="145"/>
      <c r="B684" s="101" t="s">
        <v>515</v>
      </c>
      <c r="C684" s="102" t="s">
        <v>20</v>
      </c>
      <c r="D684" s="102" t="s">
        <v>16</v>
      </c>
      <c r="E684" s="102" t="s">
        <v>220</v>
      </c>
      <c r="F684" s="102"/>
      <c r="G684" s="308">
        <f>H684+I684+J684+K684</f>
        <v>451.7</v>
      </c>
      <c r="H684" s="309">
        <f>H685</f>
        <v>0</v>
      </c>
      <c r="I684" s="309">
        <f>I685</f>
        <v>0</v>
      </c>
      <c r="J684" s="309">
        <f>J685</f>
        <v>0</v>
      </c>
      <c r="K684" s="309">
        <f>K685</f>
        <v>451.7</v>
      </c>
    </row>
    <row r="685" spans="1:11" ht="38.25" customHeight="1">
      <c r="A685" s="145"/>
      <c r="B685" s="101" t="s">
        <v>240</v>
      </c>
      <c r="C685" s="102" t="s">
        <v>20</v>
      </c>
      <c r="D685" s="102" t="s">
        <v>16</v>
      </c>
      <c r="E685" s="102" t="s">
        <v>222</v>
      </c>
      <c r="F685" s="102"/>
      <c r="G685" s="308">
        <f>SUM(H685:K685)</f>
        <v>451.7</v>
      </c>
      <c r="H685" s="309">
        <f>H686+H689+H692</f>
        <v>0</v>
      </c>
      <c r="I685" s="309">
        <f>I686+I689+I692</f>
        <v>0</v>
      </c>
      <c r="J685" s="309">
        <f>J686+J689+J692</f>
        <v>0</v>
      </c>
      <c r="K685" s="309">
        <f>K686+K689+K692</f>
        <v>451.7</v>
      </c>
    </row>
    <row r="686" spans="1:11" ht="38.25" hidden="1" customHeight="1">
      <c r="A686" s="187"/>
      <c r="B686" s="101" t="s">
        <v>200</v>
      </c>
      <c r="C686" s="102" t="s">
        <v>20</v>
      </c>
      <c r="D686" s="102" t="s">
        <v>16</v>
      </c>
      <c r="E686" s="102" t="s">
        <v>241</v>
      </c>
      <c r="F686" s="102"/>
      <c r="G686" s="308">
        <f>H686+I686+J686+K686</f>
        <v>0</v>
      </c>
      <c r="H686" s="309">
        <f>H687</f>
        <v>0</v>
      </c>
      <c r="I686" s="309">
        <f t="shared" ref="I686:K687" si="148">I687</f>
        <v>0</v>
      </c>
      <c r="J686" s="309">
        <f t="shared" si="148"/>
        <v>0</v>
      </c>
      <c r="K686" s="309">
        <f t="shared" si="148"/>
        <v>0</v>
      </c>
    </row>
    <row r="687" spans="1:11" ht="51" hidden="1" customHeight="1">
      <c r="A687" s="148"/>
      <c r="B687" s="101" t="s">
        <v>88</v>
      </c>
      <c r="C687" s="102" t="s">
        <v>20</v>
      </c>
      <c r="D687" s="102" t="s">
        <v>16</v>
      </c>
      <c r="E687" s="102" t="s">
        <v>241</v>
      </c>
      <c r="F687" s="102" t="s">
        <v>49</v>
      </c>
      <c r="G687" s="308">
        <f>H687+I687+J687+K687</f>
        <v>0</v>
      </c>
      <c r="H687" s="309">
        <f>H688</f>
        <v>0</v>
      </c>
      <c r="I687" s="309">
        <f t="shared" si="148"/>
        <v>0</v>
      </c>
      <c r="J687" s="309">
        <f t="shared" si="148"/>
        <v>0</v>
      </c>
      <c r="K687" s="309">
        <f t="shared" si="148"/>
        <v>0</v>
      </c>
    </row>
    <row r="688" spans="1:11" ht="12.75" hidden="1" customHeight="1">
      <c r="A688" s="148"/>
      <c r="B688" s="101" t="s">
        <v>51</v>
      </c>
      <c r="C688" s="102" t="s">
        <v>20</v>
      </c>
      <c r="D688" s="102" t="s">
        <v>16</v>
      </c>
      <c r="E688" s="102" t="s">
        <v>241</v>
      </c>
      <c r="F688" s="102" t="s">
        <v>50</v>
      </c>
      <c r="G688" s="308">
        <f>H688+I688+J688+K688</f>
        <v>0</v>
      </c>
      <c r="H688" s="309">
        <f>'приложение 8.4.'!I834</f>
        <v>0</v>
      </c>
      <c r="I688" s="309">
        <f>'приложение 8.4.'!J834</f>
        <v>0</v>
      </c>
      <c r="J688" s="309">
        <f>'приложение 8.4.'!K834</f>
        <v>0</v>
      </c>
      <c r="K688" s="309">
        <f>'приложение 8.4.'!L834</f>
        <v>0</v>
      </c>
    </row>
    <row r="689" spans="1:16" s="224" customFormat="1" ht="57" hidden="1" customHeight="1">
      <c r="A689" s="148"/>
      <c r="B689" s="92" t="s">
        <v>493</v>
      </c>
      <c r="C689" s="102" t="s">
        <v>239</v>
      </c>
      <c r="D689" s="102" t="s">
        <v>16</v>
      </c>
      <c r="E689" s="102" t="s">
        <v>242</v>
      </c>
      <c r="F689" s="102"/>
      <c r="G689" s="308">
        <f>SUM(H689:K689)</f>
        <v>0</v>
      </c>
      <c r="H689" s="309">
        <f>H690</f>
        <v>0</v>
      </c>
      <c r="I689" s="309">
        <f t="shared" ref="I689:K690" si="149">I690</f>
        <v>0</v>
      </c>
      <c r="J689" s="309">
        <f t="shared" si="149"/>
        <v>0</v>
      </c>
      <c r="K689" s="309">
        <f t="shared" si="149"/>
        <v>0</v>
      </c>
      <c r="L689" s="147"/>
    </row>
    <row r="690" spans="1:16" s="215" customFormat="1" ht="51" hidden="1" customHeight="1">
      <c r="A690" s="148"/>
      <c r="B690" s="101" t="s">
        <v>88</v>
      </c>
      <c r="C690" s="102" t="s">
        <v>20</v>
      </c>
      <c r="D690" s="102" t="s">
        <v>16</v>
      </c>
      <c r="E690" s="102" t="s">
        <v>242</v>
      </c>
      <c r="F690" s="102" t="s">
        <v>49</v>
      </c>
      <c r="G690" s="308">
        <f>H690+I690+J690+K690</f>
        <v>0</v>
      </c>
      <c r="H690" s="309">
        <f>H691</f>
        <v>0</v>
      </c>
      <c r="I690" s="309">
        <f t="shared" si="149"/>
        <v>0</v>
      </c>
      <c r="J690" s="309">
        <f t="shared" si="149"/>
        <v>0</v>
      </c>
      <c r="K690" s="309">
        <f t="shared" si="149"/>
        <v>0</v>
      </c>
      <c r="L690" s="147"/>
    </row>
    <row r="691" spans="1:16" s="215" customFormat="1" ht="12.75" hidden="1" customHeight="1">
      <c r="A691" s="148"/>
      <c r="B691" s="101" t="s">
        <v>51</v>
      </c>
      <c r="C691" s="102" t="s">
        <v>20</v>
      </c>
      <c r="D691" s="102" t="s">
        <v>16</v>
      </c>
      <c r="E691" s="102" t="s">
        <v>242</v>
      </c>
      <c r="F691" s="102" t="s">
        <v>50</v>
      </c>
      <c r="G691" s="308">
        <f>H691+I691+J691+K691</f>
        <v>0</v>
      </c>
      <c r="H691" s="309">
        <f>'приложение 8.4.'!I838</f>
        <v>0</v>
      </c>
      <c r="I691" s="309">
        <f>'приложение 8.4.'!J838</f>
        <v>0</v>
      </c>
      <c r="J691" s="309">
        <f>'приложение 8.4.'!K838</f>
        <v>0</v>
      </c>
      <c r="K691" s="309">
        <f>'приложение 8.4.'!L838</f>
        <v>0</v>
      </c>
      <c r="L691" s="147"/>
    </row>
    <row r="692" spans="1:16" ht="63.75" customHeight="1">
      <c r="A692" s="213"/>
      <c r="B692" s="210" t="s">
        <v>587</v>
      </c>
      <c r="C692" s="223" t="s">
        <v>20</v>
      </c>
      <c r="D692" s="223" t="s">
        <v>16</v>
      </c>
      <c r="E692" s="223" t="s">
        <v>590</v>
      </c>
      <c r="F692" s="139"/>
      <c r="G692" s="313">
        <f>SUM(H692:K692)</f>
        <v>451.7</v>
      </c>
      <c r="H692" s="335">
        <f t="shared" ref="H692:K693" si="150">H693</f>
        <v>0</v>
      </c>
      <c r="I692" s="335">
        <f t="shared" si="150"/>
        <v>0</v>
      </c>
      <c r="J692" s="335">
        <f t="shared" si="150"/>
        <v>0</v>
      </c>
      <c r="K692" s="335">
        <f t="shared" si="150"/>
        <v>451.7</v>
      </c>
      <c r="L692" s="224"/>
    </row>
    <row r="693" spans="1:16" ht="51" customHeight="1">
      <c r="A693" s="213"/>
      <c r="B693" s="210" t="s">
        <v>223</v>
      </c>
      <c r="C693" s="223" t="s">
        <v>20</v>
      </c>
      <c r="D693" s="223" t="s">
        <v>16</v>
      </c>
      <c r="E693" s="223" t="s">
        <v>590</v>
      </c>
      <c r="F693" s="139" t="s">
        <v>49</v>
      </c>
      <c r="G693" s="313">
        <f>G694</f>
        <v>451.7</v>
      </c>
      <c r="H693" s="314">
        <f t="shared" si="150"/>
        <v>0</v>
      </c>
      <c r="I693" s="314">
        <f t="shared" si="150"/>
        <v>0</v>
      </c>
      <c r="J693" s="314">
        <f t="shared" si="150"/>
        <v>0</v>
      </c>
      <c r="K693" s="314">
        <f t="shared" si="150"/>
        <v>451.7</v>
      </c>
      <c r="L693" s="215"/>
    </row>
    <row r="694" spans="1:16" ht="12.75" customHeight="1">
      <c r="A694" s="213"/>
      <c r="B694" s="210" t="s">
        <v>51</v>
      </c>
      <c r="C694" s="223" t="s">
        <v>20</v>
      </c>
      <c r="D694" s="223" t="s">
        <v>16</v>
      </c>
      <c r="E694" s="223" t="s">
        <v>590</v>
      </c>
      <c r="F694" s="139" t="s">
        <v>50</v>
      </c>
      <c r="G694" s="313">
        <f>H694+I694+J694+K694</f>
        <v>451.7</v>
      </c>
      <c r="H694" s="314">
        <f>'приложение 8.4.'!I842</f>
        <v>0</v>
      </c>
      <c r="I694" s="314">
        <f>'приложение 8.4.'!J842</f>
        <v>0</v>
      </c>
      <c r="J694" s="314">
        <f>'приложение 8.4.'!K842</f>
        <v>0</v>
      </c>
      <c r="K694" s="314">
        <f>'приложение 8.4.'!L842</f>
        <v>451.7</v>
      </c>
      <c r="L694" s="215"/>
    </row>
    <row r="695" spans="1:16" ht="63.75" hidden="1" customHeight="1">
      <c r="A695" s="204"/>
      <c r="B695" s="205" t="s">
        <v>157</v>
      </c>
      <c r="C695" s="146" t="s">
        <v>20</v>
      </c>
      <c r="D695" s="102" t="s">
        <v>16</v>
      </c>
      <c r="E695" s="225" t="s">
        <v>224</v>
      </c>
      <c r="F695" s="146"/>
      <c r="G695" s="311">
        <f>SUM(H695:K695)</f>
        <v>0</v>
      </c>
      <c r="H695" s="321">
        <f>H696</f>
        <v>0</v>
      </c>
      <c r="I695" s="321">
        <f t="shared" ref="I695:K697" si="151">I696</f>
        <v>0</v>
      </c>
      <c r="J695" s="321">
        <f t="shared" si="151"/>
        <v>0</v>
      </c>
      <c r="K695" s="321">
        <f t="shared" si="151"/>
        <v>0</v>
      </c>
    </row>
    <row r="696" spans="1:16" ht="25.5" hidden="1" customHeight="1">
      <c r="A696" s="204"/>
      <c r="B696" s="101" t="s">
        <v>216</v>
      </c>
      <c r="C696" s="146" t="s">
        <v>20</v>
      </c>
      <c r="D696" s="102" t="s">
        <v>16</v>
      </c>
      <c r="E696" s="225" t="s">
        <v>225</v>
      </c>
      <c r="F696" s="146"/>
      <c r="G696" s="311">
        <f>SUM(H696:K696)</f>
        <v>0</v>
      </c>
      <c r="H696" s="321">
        <f>H697</f>
        <v>0</v>
      </c>
      <c r="I696" s="321">
        <f t="shared" si="151"/>
        <v>0</v>
      </c>
      <c r="J696" s="321">
        <f t="shared" si="151"/>
        <v>0</v>
      </c>
      <c r="K696" s="321">
        <f t="shared" si="151"/>
        <v>0</v>
      </c>
    </row>
    <row r="697" spans="1:16" ht="51" hidden="1" customHeight="1">
      <c r="A697" s="204"/>
      <c r="B697" s="205" t="s">
        <v>223</v>
      </c>
      <c r="C697" s="146" t="s">
        <v>20</v>
      </c>
      <c r="D697" s="102" t="s">
        <v>16</v>
      </c>
      <c r="E697" s="225" t="s">
        <v>225</v>
      </c>
      <c r="F697" s="146" t="s">
        <v>49</v>
      </c>
      <c r="G697" s="311">
        <f>SUM(H697:K697)</f>
        <v>0</v>
      </c>
      <c r="H697" s="312">
        <f>H698</f>
        <v>0</v>
      </c>
      <c r="I697" s="312">
        <f t="shared" si="151"/>
        <v>0</v>
      </c>
      <c r="J697" s="312">
        <f t="shared" si="151"/>
        <v>0</v>
      </c>
      <c r="K697" s="312">
        <f t="shared" si="151"/>
        <v>0</v>
      </c>
    </row>
    <row r="698" spans="1:16" ht="51" hidden="1" customHeight="1">
      <c r="A698" s="204"/>
      <c r="B698" s="205" t="s">
        <v>226</v>
      </c>
      <c r="C698" s="146" t="s">
        <v>20</v>
      </c>
      <c r="D698" s="102" t="s">
        <v>16</v>
      </c>
      <c r="E698" s="225" t="s">
        <v>225</v>
      </c>
      <c r="F698" s="146" t="s">
        <v>227</v>
      </c>
      <c r="G698" s="311">
        <f>SUM(H698:K698)</f>
        <v>0</v>
      </c>
      <c r="H698" s="312">
        <f>'приложение 8.4.'!I847</f>
        <v>0</v>
      </c>
      <c r="I698" s="312">
        <f>'приложение 8.4.'!J847</f>
        <v>0</v>
      </c>
      <c r="J698" s="312">
        <f>'приложение 8.4.'!K847</f>
        <v>0</v>
      </c>
      <c r="K698" s="312">
        <f>'приложение 8.4.'!L847</f>
        <v>0</v>
      </c>
    </row>
    <row r="699" spans="1:16" s="62" customFormat="1" ht="38.25">
      <c r="A699" s="63"/>
      <c r="B699" s="10" t="s">
        <v>214</v>
      </c>
      <c r="C699" s="2" t="s">
        <v>20</v>
      </c>
      <c r="D699" s="2" t="s">
        <v>16</v>
      </c>
      <c r="E699" s="19" t="s">
        <v>215</v>
      </c>
      <c r="F699" s="16"/>
      <c r="G699" s="159">
        <f t="shared" ref="G699:G704" si="152">H699+I699+J699+K699</f>
        <v>300</v>
      </c>
      <c r="H699" s="301">
        <f t="shared" ref="H699:K701" si="153">H700</f>
        <v>0</v>
      </c>
      <c r="I699" s="301">
        <f t="shared" si="153"/>
        <v>0</v>
      </c>
      <c r="J699" s="301">
        <f t="shared" si="153"/>
        <v>0</v>
      </c>
      <c r="K699" s="301">
        <f t="shared" si="153"/>
        <v>300</v>
      </c>
      <c r="M699" s="336"/>
      <c r="N699" s="336"/>
      <c r="O699" s="336"/>
      <c r="P699" s="336"/>
    </row>
    <row r="700" spans="1:16" s="62" customFormat="1" ht="38.25">
      <c r="A700" s="63"/>
      <c r="B700" s="10" t="s">
        <v>697</v>
      </c>
      <c r="C700" s="2" t="s">
        <v>20</v>
      </c>
      <c r="D700" s="2" t="s">
        <v>16</v>
      </c>
      <c r="E700" s="19" t="s">
        <v>698</v>
      </c>
      <c r="F700" s="12"/>
      <c r="G700" s="159">
        <f t="shared" si="152"/>
        <v>300</v>
      </c>
      <c r="H700" s="301">
        <f t="shared" si="153"/>
        <v>0</v>
      </c>
      <c r="I700" s="301">
        <f t="shared" si="153"/>
        <v>0</v>
      </c>
      <c r="J700" s="301">
        <f t="shared" si="153"/>
        <v>0</v>
      </c>
      <c r="K700" s="301">
        <f t="shared" si="153"/>
        <v>300</v>
      </c>
      <c r="M700" s="336"/>
      <c r="N700" s="336"/>
      <c r="O700" s="336"/>
      <c r="P700" s="336"/>
    </row>
    <row r="701" spans="1:16" s="62" customFormat="1" ht="51">
      <c r="A701" s="63"/>
      <c r="B701" s="10" t="s">
        <v>88</v>
      </c>
      <c r="C701" s="2" t="s">
        <v>20</v>
      </c>
      <c r="D701" s="2" t="s">
        <v>16</v>
      </c>
      <c r="E701" s="19" t="s">
        <v>698</v>
      </c>
      <c r="F701" s="12" t="s">
        <v>49</v>
      </c>
      <c r="G701" s="159">
        <f t="shared" si="152"/>
        <v>300</v>
      </c>
      <c r="H701" s="301">
        <f t="shared" si="153"/>
        <v>0</v>
      </c>
      <c r="I701" s="301">
        <f t="shared" si="153"/>
        <v>0</v>
      </c>
      <c r="J701" s="301">
        <f t="shared" si="153"/>
        <v>0</v>
      </c>
      <c r="K701" s="301">
        <f t="shared" si="153"/>
        <v>300</v>
      </c>
      <c r="M701" s="336"/>
      <c r="N701" s="336"/>
      <c r="O701" s="336"/>
      <c r="P701" s="336"/>
    </row>
    <row r="702" spans="1:16" s="62" customFormat="1">
      <c r="A702" s="63"/>
      <c r="B702" s="10" t="s">
        <v>51</v>
      </c>
      <c r="C702" s="2" t="s">
        <v>20</v>
      </c>
      <c r="D702" s="2" t="s">
        <v>16</v>
      </c>
      <c r="E702" s="19" t="s">
        <v>698</v>
      </c>
      <c r="F702" s="12" t="s">
        <v>50</v>
      </c>
      <c r="G702" s="159">
        <f t="shared" si="152"/>
        <v>300</v>
      </c>
      <c r="H702" s="301">
        <f>'приложение 8.4.'!I1334</f>
        <v>0</v>
      </c>
      <c r="I702" s="301">
        <f>'приложение 8.4.'!J1334</f>
        <v>0</v>
      </c>
      <c r="J702" s="301">
        <f>'приложение 8.4.'!K1334</f>
        <v>0</v>
      </c>
      <c r="K702" s="301">
        <f>'приложение 8.4.'!L1334</f>
        <v>300</v>
      </c>
      <c r="M702" s="336"/>
      <c r="N702" s="336"/>
      <c r="O702" s="336"/>
      <c r="P702" s="336"/>
    </row>
    <row r="703" spans="1:16" ht="25.5" customHeight="1">
      <c r="A703" s="200"/>
      <c r="B703" s="201" t="s">
        <v>31</v>
      </c>
      <c r="C703" s="202" t="s">
        <v>20</v>
      </c>
      <c r="D703" s="202" t="s">
        <v>20</v>
      </c>
      <c r="E703" s="202"/>
      <c r="F703" s="202"/>
      <c r="G703" s="311">
        <f t="shared" si="152"/>
        <v>196.8</v>
      </c>
      <c r="H703" s="311">
        <f>H704+H724+H728+H736+H740</f>
        <v>-61</v>
      </c>
      <c r="I703" s="311">
        <f>I704+I724+I728+I736+I740</f>
        <v>0</v>
      </c>
      <c r="J703" s="311">
        <f>J704+J724+J728+J736+J740</f>
        <v>0</v>
      </c>
      <c r="K703" s="311">
        <f>K704+K724+K728+K736+K740</f>
        <v>257.8</v>
      </c>
    </row>
    <row r="704" spans="1:16" ht="38.25" customHeight="1">
      <c r="A704" s="183"/>
      <c r="B704" s="226" t="s">
        <v>161</v>
      </c>
      <c r="C704" s="102" t="s">
        <v>20</v>
      </c>
      <c r="D704" s="102" t="s">
        <v>20</v>
      </c>
      <c r="E704" s="102" t="s">
        <v>300</v>
      </c>
      <c r="F704" s="104"/>
      <c r="G704" s="308">
        <f t="shared" si="152"/>
        <v>79</v>
      </c>
      <c r="H704" s="309">
        <f>H705</f>
        <v>-31</v>
      </c>
      <c r="I704" s="309">
        <f>I705</f>
        <v>0</v>
      </c>
      <c r="J704" s="309">
        <f>J705</f>
        <v>0</v>
      </c>
      <c r="K704" s="309">
        <f>K705</f>
        <v>110</v>
      </c>
    </row>
    <row r="705" spans="1:13" ht="38.25" customHeight="1">
      <c r="A705" s="183"/>
      <c r="B705" s="226" t="s">
        <v>205</v>
      </c>
      <c r="C705" s="102" t="s">
        <v>20</v>
      </c>
      <c r="D705" s="102" t="s">
        <v>20</v>
      </c>
      <c r="E705" s="102" t="s">
        <v>322</v>
      </c>
      <c r="F705" s="104"/>
      <c r="G705" s="308">
        <f>SUM(H705:K705)</f>
        <v>79</v>
      </c>
      <c r="H705" s="309">
        <f>H706+H710+H717+H713+H721</f>
        <v>-31</v>
      </c>
      <c r="I705" s="309">
        <f>I706+I710+I717+I713+I721</f>
        <v>0</v>
      </c>
      <c r="J705" s="309">
        <f>J706+J710+J717+J713+J721</f>
        <v>0</v>
      </c>
      <c r="K705" s="309">
        <f>K706+K710+K717+K713+K721</f>
        <v>110</v>
      </c>
      <c r="M705" s="227"/>
    </row>
    <row r="706" spans="1:13" ht="114.75" hidden="1" customHeight="1">
      <c r="A706" s="145"/>
      <c r="B706" s="90" t="s">
        <v>510</v>
      </c>
      <c r="C706" s="102" t="s">
        <v>20</v>
      </c>
      <c r="D706" s="102" t="s">
        <v>20</v>
      </c>
      <c r="E706" s="102" t="s">
        <v>319</v>
      </c>
      <c r="F706" s="104"/>
      <c r="G706" s="308">
        <f t="shared" ref="G706:G716" si="154">H706+I706+J706+K706</f>
        <v>0</v>
      </c>
      <c r="H706" s="309">
        <f t="shared" ref="H706:K707" si="155">H707</f>
        <v>0</v>
      </c>
      <c r="I706" s="309">
        <f t="shared" si="155"/>
        <v>0</v>
      </c>
      <c r="J706" s="309">
        <f t="shared" si="155"/>
        <v>0</v>
      </c>
      <c r="K706" s="309">
        <f t="shared" si="155"/>
        <v>0</v>
      </c>
    </row>
    <row r="707" spans="1:13" ht="51" hidden="1" customHeight="1">
      <c r="A707" s="148"/>
      <c r="B707" s="101" t="s">
        <v>88</v>
      </c>
      <c r="C707" s="102" t="s">
        <v>20</v>
      </c>
      <c r="D707" s="102" t="s">
        <v>20</v>
      </c>
      <c r="E707" s="102" t="s">
        <v>319</v>
      </c>
      <c r="F707" s="102" t="s">
        <v>49</v>
      </c>
      <c r="G707" s="308">
        <f t="shared" si="154"/>
        <v>0</v>
      </c>
      <c r="H707" s="309">
        <f t="shared" si="155"/>
        <v>0</v>
      </c>
      <c r="I707" s="309">
        <f t="shared" si="155"/>
        <v>0</v>
      </c>
      <c r="J707" s="309">
        <f>J708+J709</f>
        <v>0</v>
      </c>
      <c r="K707" s="309">
        <f>K708</f>
        <v>0</v>
      </c>
    </row>
    <row r="708" spans="1:13" ht="12.75" hidden="1" customHeight="1">
      <c r="A708" s="148"/>
      <c r="B708" s="101" t="s">
        <v>51</v>
      </c>
      <c r="C708" s="102" t="s">
        <v>20</v>
      </c>
      <c r="D708" s="102" t="s">
        <v>20</v>
      </c>
      <c r="E708" s="102" t="s">
        <v>319</v>
      </c>
      <c r="F708" s="102" t="s">
        <v>50</v>
      </c>
      <c r="G708" s="308">
        <f t="shared" si="154"/>
        <v>0</v>
      </c>
      <c r="H708" s="309">
        <f>'приложение 8.4.'!I1341</f>
        <v>0</v>
      </c>
      <c r="I708" s="309">
        <f>'приложение 8.4.'!J1341</f>
        <v>0</v>
      </c>
      <c r="J708" s="309">
        <f>'приложение 8.4.'!K1341+'приложение 8.4.'!K853</f>
        <v>0</v>
      </c>
      <c r="K708" s="309">
        <f>'приложение 8.4.'!L1341</f>
        <v>0</v>
      </c>
    </row>
    <row r="709" spans="1:13" ht="12.75" hidden="1" customHeight="1">
      <c r="A709" s="148"/>
      <c r="B709" s="205" t="s">
        <v>66</v>
      </c>
      <c r="C709" s="102" t="s">
        <v>20</v>
      </c>
      <c r="D709" s="102" t="s">
        <v>20</v>
      </c>
      <c r="E709" s="102" t="s">
        <v>319</v>
      </c>
      <c r="F709" s="102" t="s">
        <v>64</v>
      </c>
      <c r="G709" s="308">
        <f t="shared" si="154"/>
        <v>0</v>
      </c>
      <c r="H709" s="309">
        <f>'приложение 8.4.'!I1344</f>
        <v>0</v>
      </c>
      <c r="I709" s="309">
        <f>'приложение 8.4.'!J1344</f>
        <v>0</v>
      </c>
      <c r="J709" s="309">
        <f>'приложение 8.4.'!K1344</f>
        <v>0</v>
      </c>
      <c r="K709" s="309">
        <f>'приложение 8.4.'!L1344</f>
        <v>0</v>
      </c>
    </row>
    <row r="710" spans="1:13" ht="140.25" hidden="1" customHeight="1">
      <c r="A710" s="148"/>
      <c r="B710" s="90" t="s">
        <v>511</v>
      </c>
      <c r="C710" s="102" t="s">
        <v>20</v>
      </c>
      <c r="D710" s="102" t="s">
        <v>20</v>
      </c>
      <c r="E710" s="102" t="s">
        <v>320</v>
      </c>
      <c r="F710" s="102"/>
      <c r="G710" s="308">
        <f t="shared" si="154"/>
        <v>0</v>
      </c>
      <c r="H710" s="309">
        <f t="shared" ref="H710:K711" si="156">H711</f>
        <v>0</v>
      </c>
      <c r="I710" s="309">
        <f t="shared" si="156"/>
        <v>0</v>
      </c>
      <c r="J710" s="309">
        <f t="shared" si="156"/>
        <v>0</v>
      </c>
      <c r="K710" s="309">
        <f t="shared" si="156"/>
        <v>0</v>
      </c>
    </row>
    <row r="711" spans="1:13" ht="51" hidden="1" customHeight="1">
      <c r="A711" s="148"/>
      <c r="B711" s="101" t="s">
        <v>88</v>
      </c>
      <c r="C711" s="102" t="s">
        <v>20</v>
      </c>
      <c r="D711" s="102" t="s">
        <v>20</v>
      </c>
      <c r="E711" s="102" t="s">
        <v>320</v>
      </c>
      <c r="F711" s="102" t="s">
        <v>49</v>
      </c>
      <c r="G711" s="308">
        <f>SUM(H711:K711)</f>
        <v>0</v>
      </c>
      <c r="H711" s="309">
        <f t="shared" si="156"/>
        <v>0</v>
      </c>
      <c r="I711" s="309">
        <f t="shared" si="156"/>
        <v>0</v>
      </c>
      <c r="J711" s="309">
        <f t="shared" si="156"/>
        <v>0</v>
      </c>
      <c r="K711" s="309">
        <f t="shared" si="156"/>
        <v>0</v>
      </c>
    </row>
    <row r="712" spans="1:13" ht="12.75" hidden="1" customHeight="1">
      <c r="A712" s="148"/>
      <c r="B712" s="101" t="s">
        <v>51</v>
      </c>
      <c r="C712" s="102" t="s">
        <v>20</v>
      </c>
      <c r="D712" s="102" t="s">
        <v>20</v>
      </c>
      <c r="E712" s="102" t="s">
        <v>320</v>
      </c>
      <c r="F712" s="102" t="s">
        <v>50</v>
      </c>
      <c r="G712" s="308">
        <f t="shared" si="154"/>
        <v>0</v>
      </c>
      <c r="H712" s="309">
        <f>'приложение 8.4.'!I1349</f>
        <v>0</v>
      </c>
      <c r="I712" s="309">
        <f>'приложение 8.4.'!J1349</f>
        <v>0</v>
      </c>
      <c r="J712" s="309">
        <f>'приложение 8.4.'!K1349</f>
        <v>0</v>
      </c>
      <c r="K712" s="309">
        <f>'приложение 8.4.'!L1349</f>
        <v>0</v>
      </c>
    </row>
    <row r="713" spans="1:13" ht="89.25" hidden="1" customHeight="1">
      <c r="A713" s="145"/>
      <c r="B713" s="90" t="s">
        <v>494</v>
      </c>
      <c r="C713" s="102" t="s">
        <v>20</v>
      </c>
      <c r="D713" s="102" t="s">
        <v>20</v>
      </c>
      <c r="E713" s="102" t="s">
        <v>321</v>
      </c>
      <c r="F713" s="102"/>
      <c r="G713" s="308">
        <f t="shared" si="154"/>
        <v>0</v>
      </c>
      <c r="H713" s="309">
        <f>H714</f>
        <v>0</v>
      </c>
      <c r="I713" s="309">
        <f>I714</f>
        <v>0</v>
      </c>
      <c r="J713" s="309">
        <f>J714</f>
        <v>0</v>
      </c>
      <c r="K713" s="309">
        <f>K714</f>
        <v>0</v>
      </c>
    </row>
    <row r="714" spans="1:13" s="228" customFormat="1" ht="51" hidden="1" customHeight="1">
      <c r="A714" s="148"/>
      <c r="B714" s="101" t="s">
        <v>88</v>
      </c>
      <c r="C714" s="102" t="s">
        <v>20</v>
      </c>
      <c r="D714" s="102" t="s">
        <v>20</v>
      </c>
      <c r="E714" s="102" t="s">
        <v>321</v>
      </c>
      <c r="F714" s="102" t="s">
        <v>49</v>
      </c>
      <c r="G714" s="308">
        <f t="shared" si="154"/>
        <v>0</v>
      </c>
      <c r="H714" s="309">
        <f>H715+H716</f>
        <v>0</v>
      </c>
      <c r="I714" s="309">
        <f>I715+I716</f>
        <v>0</v>
      </c>
      <c r="J714" s="309">
        <f>J715+J716</f>
        <v>0</v>
      </c>
      <c r="K714" s="309">
        <f>K715+K716</f>
        <v>0</v>
      </c>
      <c r="L714" s="147"/>
    </row>
    <row r="715" spans="1:13" s="228" customFormat="1" ht="12.75" hidden="1" customHeight="1">
      <c r="A715" s="148"/>
      <c r="B715" s="205" t="s">
        <v>51</v>
      </c>
      <c r="C715" s="102" t="s">
        <v>20</v>
      </c>
      <c r="D715" s="102" t="s">
        <v>20</v>
      </c>
      <c r="E715" s="102" t="s">
        <v>321</v>
      </c>
      <c r="F715" s="146" t="s">
        <v>50</v>
      </c>
      <c r="G715" s="308">
        <f t="shared" si="154"/>
        <v>0</v>
      </c>
      <c r="H715" s="309">
        <f>'приложение 8.4.'!I857</f>
        <v>0</v>
      </c>
      <c r="I715" s="309">
        <f>'приложение 8.4.'!J857</f>
        <v>0</v>
      </c>
      <c r="J715" s="309">
        <f>'приложение 8.4.'!K857</f>
        <v>0</v>
      </c>
      <c r="K715" s="309">
        <f>'приложение 8.4.'!L857</f>
        <v>0</v>
      </c>
      <c r="L715" s="147"/>
    </row>
    <row r="716" spans="1:13" s="228" customFormat="1" ht="12.75" hidden="1" customHeight="1">
      <c r="A716" s="148"/>
      <c r="B716" s="205" t="s">
        <v>66</v>
      </c>
      <c r="C716" s="102" t="s">
        <v>20</v>
      </c>
      <c r="D716" s="102" t="s">
        <v>20</v>
      </c>
      <c r="E716" s="102" t="s">
        <v>321</v>
      </c>
      <c r="F716" s="102" t="s">
        <v>64</v>
      </c>
      <c r="G716" s="308">
        <f t="shared" si="154"/>
        <v>0</v>
      </c>
      <c r="H716" s="309">
        <f>'приложение 8.4.'!I1354</f>
        <v>0</v>
      </c>
      <c r="I716" s="309">
        <f>'приложение 8.4.'!J1354</f>
        <v>0</v>
      </c>
      <c r="J716" s="309">
        <f>'приложение 8.4.'!K1354</f>
        <v>0</v>
      </c>
      <c r="K716" s="309">
        <f>'приложение 8.4.'!L1354</f>
        <v>0</v>
      </c>
      <c r="L716" s="147"/>
    </row>
    <row r="717" spans="1:13" s="228" customFormat="1" ht="13.5" customHeight="1">
      <c r="A717" s="148"/>
      <c r="B717" s="101" t="s">
        <v>216</v>
      </c>
      <c r="C717" s="102" t="s">
        <v>20</v>
      </c>
      <c r="D717" s="102" t="s">
        <v>20</v>
      </c>
      <c r="E717" s="102" t="s">
        <v>541</v>
      </c>
      <c r="F717" s="102"/>
      <c r="G717" s="308">
        <f>SUM(H717:K717)</f>
        <v>-31</v>
      </c>
      <c r="H717" s="309">
        <f>H718</f>
        <v>-31</v>
      </c>
      <c r="I717" s="309">
        <f t="shared" ref="I717:K718" si="157">I718</f>
        <v>0</v>
      </c>
      <c r="J717" s="309">
        <f t="shared" si="157"/>
        <v>0</v>
      </c>
      <c r="K717" s="309">
        <f t="shared" si="157"/>
        <v>0</v>
      </c>
    </row>
    <row r="718" spans="1:13" s="228" customFormat="1" ht="51" customHeight="1">
      <c r="A718" s="148"/>
      <c r="B718" s="101" t="s">
        <v>88</v>
      </c>
      <c r="C718" s="102" t="s">
        <v>20</v>
      </c>
      <c r="D718" s="102" t="s">
        <v>20</v>
      </c>
      <c r="E718" s="102" t="s">
        <v>541</v>
      </c>
      <c r="F718" s="102" t="s">
        <v>49</v>
      </c>
      <c r="G718" s="308">
        <f t="shared" ref="G718:G727" si="158">H718+I718+J718+K718</f>
        <v>-31</v>
      </c>
      <c r="H718" s="309">
        <f>H719+H720</f>
        <v>-31</v>
      </c>
      <c r="I718" s="309">
        <f>I719</f>
        <v>0</v>
      </c>
      <c r="J718" s="309">
        <f t="shared" si="157"/>
        <v>0</v>
      </c>
      <c r="K718" s="309">
        <f t="shared" si="157"/>
        <v>0</v>
      </c>
    </row>
    <row r="719" spans="1:13" ht="12.75" customHeight="1">
      <c r="A719" s="148"/>
      <c r="B719" s="101" t="s">
        <v>51</v>
      </c>
      <c r="C719" s="102" t="s">
        <v>20</v>
      </c>
      <c r="D719" s="102" t="s">
        <v>20</v>
      </c>
      <c r="E719" s="102" t="s">
        <v>541</v>
      </c>
      <c r="F719" s="102" t="s">
        <v>50</v>
      </c>
      <c r="G719" s="308">
        <f t="shared" si="158"/>
        <v>-31</v>
      </c>
      <c r="H719" s="309">
        <f>'приложение 8.4.'!I1359+'приложение 8.4.'!I862</f>
        <v>-31</v>
      </c>
      <c r="I719" s="309">
        <f>'приложение 8.4.'!J1359</f>
        <v>0</v>
      </c>
      <c r="J719" s="309">
        <f>'приложение 8.4.'!K1359</f>
        <v>0</v>
      </c>
      <c r="K719" s="309">
        <f>'приложение 8.4.'!L1359</f>
        <v>0</v>
      </c>
      <c r="L719" s="228"/>
    </row>
    <row r="720" spans="1:13" ht="12.75" hidden="1" customHeight="1">
      <c r="A720" s="148"/>
      <c r="B720" s="205" t="s">
        <v>66</v>
      </c>
      <c r="C720" s="102" t="s">
        <v>20</v>
      </c>
      <c r="D720" s="102" t="s">
        <v>20</v>
      </c>
      <c r="E720" s="102" t="s">
        <v>541</v>
      </c>
      <c r="F720" s="102" t="s">
        <v>64</v>
      </c>
      <c r="G720" s="308">
        <f t="shared" si="158"/>
        <v>0</v>
      </c>
      <c r="H720" s="309">
        <f>'приложение 8.4.'!I1362+'приложение 8.4.'!I865</f>
        <v>0</v>
      </c>
      <c r="I720" s="309">
        <f>'приложение 8.4.'!J1362</f>
        <v>0</v>
      </c>
      <c r="J720" s="309">
        <f>'приложение 8.4.'!K1362</f>
        <v>0</v>
      </c>
      <c r="K720" s="309">
        <f>'приложение 8.4.'!L1362</f>
        <v>0</v>
      </c>
      <c r="L720" s="228"/>
    </row>
    <row r="721" spans="1:16" s="194" customFormat="1" ht="63.75">
      <c r="A721" s="6"/>
      <c r="B721" s="210" t="s">
        <v>703</v>
      </c>
      <c r="C721" s="139" t="s">
        <v>20</v>
      </c>
      <c r="D721" s="139" t="s">
        <v>20</v>
      </c>
      <c r="E721" s="110" t="s">
        <v>705</v>
      </c>
      <c r="F721" s="139"/>
      <c r="G721" s="313">
        <f>H721+I721+J721+K721</f>
        <v>110</v>
      </c>
      <c r="H721" s="314">
        <f t="shared" ref="H721:K722" si="159">H722</f>
        <v>0</v>
      </c>
      <c r="I721" s="314">
        <f t="shared" si="159"/>
        <v>0</v>
      </c>
      <c r="J721" s="314">
        <f t="shared" si="159"/>
        <v>0</v>
      </c>
      <c r="K721" s="314">
        <f t="shared" si="159"/>
        <v>110</v>
      </c>
      <c r="M721" s="352"/>
      <c r="N721" s="352"/>
      <c r="O721" s="352"/>
      <c r="P721" s="352"/>
    </row>
    <row r="722" spans="1:16" s="194" customFormat="1" ht="51">
      <c r="A722" s="6"/>
      <c r="B722" s="109" t="s">
        <v>88</v>
      </c>
      <c r="C722" s="110" t="s">
        <v>20</v>
      </c>
      <c r="D722" s="110" t="s">
        <v>20</v>
      </c>
      <c r="E722" s="110" t="s">
        <v>705</v>
      </c>
      <c r="F722" s="110" t="s">
        <v>49</v>
      </c>
      <c r="G722" s="313">
        <f>H722+I722+J722+K722</f>
        <v>110</v>
      </c>
      <c r="H722" s="314">
        <f t="shared" si="159"/>
        <v>0</v>
      </c>
      <c r="I722" s="314">
        <f t="shared" si="159"/>
        <v>0</v>
      </c>
      <c r="J722" s="314">
        <f t="shared" si="159"/>
        <v>0</v>
      </c>
      <c r="K722" s="314">
        <f t="shared" si="159"/>
        <v>110</v>
      </c>
      <c r="M722" s="352"/>
      <c r="N722" s="352"/>
      <c r="O722" s="352"/>
      <c r="P722" s="352"/>
    </row>
    <row r="723" spans="1:16" s="194" customFormat="1">
      <c r="A723" s="6"/>
      <c r="B723" s="109" t="s">
        <v>51</v>
      </c>
      <c r="C723" s="110" t="s">
        <v>20</v>
      </c>
      <c r="D723" s="110" t="s">
        <v>20</v>
      </c>
      <c r="E723" s="110" t="s">
        <v>705</v>
      </c>
      <c r="F723" s="110" t="s">
        <v>50</v>
      </c>
      <c r="G723" s="313">
        <f>H723+I723+J723+K723</f>
        <v>110</v>
      </c>
      <c r="H723" s="314">
        <f>'приложение 8.4.'!I1367</f>
        <v>0</v>
      </c>
      <c r="I723" s="314">
        <f>'приложение 8.4.'!J1367</f>
        <v>0</v>
      </c>
      <c r="J723" s="314">
        <f>'приложение 8.4.'!K1367</f>
        <v>0</v>
      </c>
      <c r="K723" s="314">
        <f>'приложение 8.4.'!L1367</f>
        <v>110</v>
      </c>
      <c r="M723" s="352"/>
      <c r="N723" s="352"/>
      <c r="O723" s="352"/>
      <c r="P723" s="352"/>
    </row>
    <row r="724" spans="1:16" ht="38.25" hidden="1" customHeight="1">
      <c r="A724" s="208"/>
      <c r="B724" s="205" t="s">
        <v>214</v>
      </c>
      <c r="C724" s="225" t="s">
        <v>20</v>
      </c>
      <c r="D724" s="225" t="s">
        <v>20</v>
      </c>
      <c r="E724" s="225" t="s">
        <v>215</v>
      </c>
      <c r="F724" s="202"/>
      <c r="G724" s="311">
        <f t="shared" si="158"/>
        <v>0</v>
      </c>
      <c r="H724" s="312">
        <f>H725</f>
        <v>0</v>
      </c>
      <c r="I724" s="312">
        <f t="shared" ref="I724:K726" si="160">I725</f>
        <v>0</v>
      </c>
      <c r="J724" s="312">
        <f t="shared" si="160"/>
        <v>0</v>
      </c>
      <c r="K724" s="312">
        <f t="shared" si="160"/>
        <v>0</v>
      </c>
      <c r="L724" s="228"/>
    </row>
    <row r="725" spans="1:16" ht="25.5" hidden="1" customHeight="1">
      <c r="A725" s="207"/>
      <c r="B725" s="101" t="s">
        <v>216</v>
      </c>
      <c r="C725" s="146" t="s">
        <v>20</v>
      </c>
      <c r="D725" s="146" t="s">
        <v>20</v>
      </c>
      <c r="E725" s="225" t="s">
        <v>217</v>
      </c>
      <c r="F725" s="146"/>
      <c r="G725" s="311">
        <f t="shared" si="158"/>
        <v>0</v>
      </c>
      <c r="H725" s="312">
        <f>H726</f>
        <v>0</v>
      </c>
      <c r="I725" s="312">
        <f t="shared" si="160"/>
        <v>0</v>
      </c>
      <c r="J725" s="312">
        <f t="shared" si="160"/>
        <v>0</v>
      </c>
      <c r="K725" s="312">
        <f t="shared" si="160"/>
        <v>0</v>
      </c>
    </row>
    <row r="726" spans="1:16" ht="51" hidden="1" customHeight="1">
      <c r="A726" s="207"/>
      <c r="B726" s="205" t="s">
        <v>81</v>
      </c>
      <c r="C726" s="146" t="s">
        <v>20</v>
      </c>
      <c r="D726" s="146" t="s">
        <v>20</v>
      </c>
      <c r="E726" s="225" t="s">
        <v>217</v>
      </c>
      <c r="F726" s="146" t="s">
        <v>49</v>
      </c>
      <c r="G726" s="311">
        <f t="shared" si="158"/>
        <v>0</v>
      </c>
      <c r="H726" s="312">
        <f>H727</f>
        <v>0</v>
      </c>
      <c r="I726" s="312">
        <f t="shared" si="160"/>
        <v>0</v>
      </c>
      <c r="J726" s="312">
        <f t="shared" si="160"/>
        <v>0</v>
      </c>
      <c r="K726" s="312">
        <f t="shared" si="160"/>
        <v>0</v>
      </c>
    </row>
    <row r="727" spans="1:16" ht="12.75" hidden="1" customHeight="1">
      <c r="A727" s="207"/>
      <c r="B727" s="205" t="s">
        <v>51</v>
      </c>
      <c r="C727" s="146" t="s">
        <v>20</v>
      </c>
      <c r="D727" s="146" t="s">
        <v>20</v>
      </c>
      <c r="E727" s="225" t="s">
        <v>217</v>
      </c>
      <c r="F727" s="146" t="s">
        <v>50</v>
      </c>
      <c r="G727" s="311">
        <f t="shared" si="158"/>
        <v>0</v>
      </c>
      <c r="H727" s="312">
        <f>'приложение 8.4.'!I1372</f>
        <v>0</v>
      </c>
      <c r="I727" s="312">
        <f>'приложение 8.4.'!J1372</f>
        <v>0</v>
      </c>
      <c r="J727" s="312">
        <f>'приложение 8.4.'!K1372</f>
        <v>0</v>
      </c>
      <c r="K727" s="312">
        <f>'приложение 8.4.'!L1372</f>
        <v>0</v>
      </c>
    </row>
    <row r="728" spans="1:16" ht="51" customHeight="1">
      <c r="A728" s="229"/>
      <c r="B728" s="205" t="s">
        <v>219</v>
      </c>
      <c r="C728" s="225" t="s">
        <v>20</v>
      </c>
      <c r="D728" s="225" t="s">
        <v>20</v>
      </c>
      <c r="E728" s="225" t="s">
        <v>220</v>
      </c>
      <c r="F728" s="230"/>
      <c r="G728" s="311">
        <f>SUM(H728:K728)</f>
        <v>-30</v>
      </c>
      <c r="H728" s="356">
        <f>H729</f>
        <v>-30</v>
      </c>
      <c r="I728" s="356">
        <f>I729</f>
        <v>0</v>
      </c>
      <c r="J728" s="356">
        <f>J729</f>
        <v>0</v>
      </c>
      <c r="K728" s="356">
        <f>K729</f>
        <v>0</v>
      </c>
    </row>
    <row r="729" spans="1:16" ht="38.25" customHeight="1">
      <c r="A729" s="229"/>
      <c r="B729" s="205" t="s">
        <v>221</v>
      </c>
      <c r="C729" s="225" t="s">
        <v>20</v>
      </c>
      <c r="D729" s="225" t="s">
        <v>20</v>
      </c>
      <c r="E729" s="225" t="s">
        <v>222</v>
      </c>
      <c r="F729" s="230"/>
      <c r="G729" s="311">
        <f>SUM(H729:K729)</f>
        <v>-30</v>
      </c>
      <c r="H729" s="356">
        <f>H730+H733</f>
        <v>-30</v>
      </c>
      <c r="I729" s="356">
        <f>I730+I733</f>
        <v>0</v>
      </c>
      <c r="J729" s="356">
        <f>J730+J733</f>
        <v>0</v>
      </c>
      <c r="K729" s="356">
        <f>K730+K733</f>
        <v>0</v>
      </c>
    </row>
    <row r="730" spans="1:16" s="224" customFormat="1" ht="57" customHeight="1">
      <c r="A730" s="229"/>
      <c r="B730" s="101" t="s">
        <v>216</v>
      </c>
      <c r="C730" s="225" t="s">
        <v>20</v>
      </c>
      <c r="D730" s="225" t="s">
        <v>20</v>
      </c>
      <c r="E730" s="225" t="s">
        <v>548</v>
      </c>
      <c r="F730" s="230"/>
      <c r="G730" s="311">
        <f>SUM(H730:K730)</f>
        <v>-30</v>
      </c>
      <c r="H730" s="356">
        <f t="shared" ref="H730:K731" si="161">H731</f>
        <v>-30</v>
      </c>
      <c r="I730" s="356">
        <f t="shared" si="161"/>
        <v>0</v>
      </c>
      <c r="J730" s="356">
        <f t="shared" si="161"/>
        <v>0</v>
      </c>
      <c r="K730" s="356">
        <f t="shared" si="161"/>
        <v>0</v>
      </c>
      <c r="L730" s="147"/>
    </row>
    <row r="731" spans="1:16" s="215" customFormat="1" ht="51" customHeight="1">
      <c r="A731" s="204"/>
      <c r="B731" s="205" t="s">
        <v>223</v>
      </c>
      <c r="C731" s="225" t="s">
        <v>20</v>
      </c>
      <c r="D731" s="225" t="s">
        <v>20</v>
      </c>
      <c r="E731" s="225" t="s">
        <v>548</v>
      </c>
      <c r="F731" s="146" t="s">
        <v>49</v>
      </c>
      <c r="G731" s="311">
        <f>G732</f>
        <v>-30</v>
      </c>
      <c r="H731" s="312">
        <f t="shared" si="161"/>
        <v>-30</v>
      </c>
      <c r="I731" s="312">
        <f t="shared" si="161"/>
        <v>0</v>
      </c>
      <c r="J731" s="312">
        <f t="shared" si="161"/>
        <v>0</v>
      </c>
      <c r="K731" s="312">
        <f t="shared" si="161"/>
        <v>0</v>
      </c>
      <c r="L731" s="147"/>
    </row>
    <row r="732" spans="1:16" s="215" customFormat="1" ht="12.75" customHeight="1">
      <c r="A732" s="204"/>
      <c r="B732" s="205" t="s">
        <v>51</v>
      </c>
      <c r="C732" s="225" t="s">
        <v>20</v>
      </c>
      <c r="D732" s="225" t="s">
        <v>20</v>
      </c>
      <c r="E732" s="225" t="s">
        <v>548</v>
      </c>
      <c r="F732" s="146" t="s">
        <v>50</v>
      </c>
      <c r="G732" s="311">
        <f>H732+I732+J732+K732</f>
        <v>-30</v>
      </c>
      <c r="H732" s="312">
        <f>'приложение 8.4.'!I871</f>
        <v>-30</v>
      </c>
      <c r="I732" s="312">
        <f>'приложение 8.4.'!J871</f>
        <v>0</v>
      </c>
      <c r="J732" s="312">
        <f>'приложение 8.4.'!K871</f>
        <v>0</v>
      </c>
      <c r="K732" s="312">
        <f>'приложение 8.4.'!L871</f>
        <v>0</v>
      </c>
      <c r="L732" s="147"/>
    </row>
    <row r="733" spans="1:16" ht="63" hidden="1" customHeight="1">
      <c r="A733" s="213"/>
      <c r="B733" s="215" t="s">
        <v>587</v>
      </c>
      <c r="C733" s="223" t="s">
        <v>20</v>
      </c>
      <c r="D733" s="223" t="s">
        <v>20</v>
      </c>
      <c r="E733" s="223" t="s">
        <v>590</v>
      </c>
      <c r="F733" s="139"/>
      <c r="G733" s="313">
        <f>SUM(H733:K733)</f>
        <v>0</v>
      </c>
      <c r="H733" s="335">
        <f t="shared" ref="H733:K734" si="162">H734</f>
        <v>0</v>
      </c>
      <c r="I733" s="335">
        <f t="shared" si="162"/>
        <v>0</v>
      </c>
      <c r="J733" s="335">
        <f t="shared" si="162"/>
        <v>0</v>
      </c>
      <c r="K733" s="335">
        <f t="shared" si="162"/>
        <v>0</v>
      </c>
      <c r="L733" s="224"/>
    </row>
    <row r="734" spans="1:16" ht="51" hidden="1" customHeight="1">
      <c r="A734" s="213"/>
      <c r="B734" s="210" t="s">
        <v>223</v>
      </c>
      <c r="C734" s="223" t="s">
        <v>20</v>
      </c>
      <c r="D734" s="223" t="s">
        <v>20</v>
      </c>
      <c r="E734" s="223" t="s">
        <v>590</v>
      </c>
      <c r="F734" s="139" t="s">
        <v>49</v>
      </c>
      <c r="G734" s="313">
        <f>G735</f>
        <v>0</v>
      </c>
      <c r="H734" s="314">
        <f t="shared" si="162"/>
        <v>0</v>
      </c>
      <c r="I734" s="314">
        <f t="shared" si="162"/>
        <v>0</v>
      </c>
      <c r="J734" s="314">
        <f t="shared" si="162"/>
        <v>0</v>
      </c>
      <c r="K734" s="314">
        <f t="shared" si="162"/>
        <v>0</v>
      </c>
      <c r="L734" s="215"/>
    </row>
    <row r="735" spans="1:16" ht="12.75" hidden="1" customHeight="1">
      <c r="A735" s="213"/>
      <c r="B735" s="210" t="s">
        <v>51</v>
      </c>
      <c r="C735" s="223" t="s">
        <v>20</v>
      </c>
      <c r="D735" s="223" t="s">
        <v>20</v>
      </c>
      <c r="E735" s="223" t="s">
        <v>590</v>
      </c>
      <c r="F735" s="139" t="s">
        <v>50</v>
      </c>
      <c r="G735" s="313">
        <f>H735+I735+J735+K735</f>
        <v>0</v>
      </c>
      <c r="H735" s="314">
        <f>'приложение 8.4.'!I875</f>
        <v>0</v>
      </c>
      <c r="I735" s="314">
        <f>'приложение 8.4.'!J875</f>
        <v>0</v>
      </c>
      <c r="J735" s="314">
        <f>'приложение 8.4.'!K875</f>
        <v>0</v>
      </c>
      <c r="K735" s="314">
        <f>'приложение 8.4.'!L875</f>
        <v>0</v>
      </c>
      <c r="L735" s="215"/>
    </row>
    <row r="736" spans="1:16" ht="63.75" hidden="1" customHeight="1">
      <c r="A736" s="204"/>
      <c r="B736" s="205" t="s">
        <v>157</v>
      </c>
      <c r="C736" s="146" t="s">
        <v>20</v>
      </c>
      <c r="D736" s="146" t="s">
        <v>20</v>
      </c>
      <c r="E736" s="225" t="s">
        <v>224</v>
      </c>
      <c r="F736" s="146"/>
      <c r="G736" s="311">
        <f>SUM(H736:K736)</f>
        <v>0</v>
      </c>
      <c r="H736" s="321">
        <f>H737</f>
        <v>0</v>
      </c>
      <c r="I736" s="321">
        <f t="shared" ref="I736:K738" si="163">I737</f>
        <v>0</v>
      </c>
      <c r="J736" s="321">
        <f t="shared" si="163"/>
        <v>0</v>
      </c>
      <c r="K736" s="321">
        <f t="shared" si="163"/>
        <v>0</v>
      </c>
    </row>
    <row r="737" spans="1:11" ht="25.5" hidden="1" customHeight="1">
      <c r="A737" s="204"/>
      <c r="B737" s="101" t="s">
        <v>216</v>
      </c>
      <c r="C737" s="146" t="s">
        <v>20</v>
      </c>
      <c r="D737" s="146" t="s">
        <v>20</v>
      </c>
      <c r="E737" s="225" t="s">
        <v>225</v>
      </c>
      <c r="F737" s="146"/>
      <c r="G737" s="311">
        <f>SUM(H737:K737)</f>
        <v>0</v>
      </c>
      <c r="H737" s="321">
        <f>H738</f>
        <v>0</v>
      </c>
      <c r="I737" s="321">
        <f t="shared" si="163"/>
        <v>0</v>
      </c>
      <c r="J737" s="321">
        <f t="shared" si="163"/>
        <v>0</v>
      </c>
      <c r="K737" s="321">
        <f t="shared" si="163"/>
        <v>0</v>
      </c>
    </row>
    <row r="738" spans="1:11" ht="51" hidden="1" customHeight="1">
      <c r="A738" s="204"/>
      <c r="B738" s="205" t="s">
        <v>223</v>
      </c>
      <c r="C738" s="146" t="s">
        <v>20</v>
      </c>
      <c r="D738" s="146" t="s">
        <v>20</v>
      </c>
      <c r="E738" s="225" t="s">
        <v>225</v>
      </c>
      <c r="F738" s="146" t="s">
        <v>49</v>
      </c>
      <c r="G738" s="311">
        <f>SUM(H738:K738)</f>
        <v>0</v>
      </c>
      <c r="H738" s="312">
        <f>H739</f>
        <v>0</v>
      </c>
      <c r="I738" s="312">
        <f t="shared" si="163"/>
        <v>0</v>
      </c>
      <c r="J738" s="312">
        <f t="shared" si="163"/>
        <v>0</v>
      </c>
      <c r="K738" s="312">
        <f t="shared" si="163"/>
        <v>0</v>
      </c>
    </row>
    <row r="739" spans="1:11" ht="51" hidden="1" customHeight="1">
      <c r="A739" s="204"/>
      <c r="B739" s="205" t="s">
        <v>226</v>
      </c>
      <c r="C739" s="146" t="s">
        <v>20</v>
      </c>
      <c r="D739" s="146" t="s">
        <v>20</v>
      </c>
      <c r="E739" s="225" t="s">
        <v>225</v>
      </c>
      <c r="F739" s="146" t="s">
        <v>227</v>
      </c>
      <c r="G739" s="311">
        <f>SUM(H739:K739)</f>
        <v>0</v>
      </c>
      <c r="H739" s="312">
        <f>'приложение 8.4.'!I880</f>
        <v>0</v>
      </c>
      <c r="I739" s="312">
        <f>'приложение 8.4.'!J880</f>
        <v>0</v>
      </c>
      <c r="J739" s="312">
        <f>'приложение 8.4.'!K880</f>
        <v>0</v>
      </c>
      <c r="K739" s="312">
        <f>'приложение 8.4.'!L880</f>
        <v>0</v>
      </c>
    </row>
    <row r="740" spans="1:11" ht="38.25" customHeight="1">
      <c r="A740" s="208"/>
      <c r="B740" s="205" t="s">
        <v>214</v>
      </c>
      <c r="C740" s="225" t="s">
        <v>20</v>
      </c>
      <c r="D740" s="225" t="s">
        <v>20</v>
      </c>
      <c r="E740" s="225" t="s">
        <v>215</v>
      </c>
      <c r="F740" s="202"/>
      <c r="G740" s="311">
        <f t="shared" ref="G740:G747" si="164">H740+I740+J740+K740</f>
        <v>147.80000000000001</v>
      </c>
      <c r="H740" s="312">
        <f>H741+H744+H747+H753</f>
        <v>0</v>
      </c>
      <c r="I740" s="312">
        <f>I741+I744+I747+I753</f>
        <v>0</v>
      </c>
      <c r="J740" s="312">
        <f>J741+J744+J747+J753</f>
        <v>0</v>
      </c>
      <c r="K740" s="312">
        <f>K741+K744+K747+K753</f>
        <v>147.80000000000001</v>
      </c>
    </row>
    <row r="741" spans="1:11" ht="38.25" hidden="1" customHeight="1">
      <c r="A741" s="208"/>
      <c r="B741" s="205" t="s">
        <v>200</v>
      </c>
      <c r="C741" s="146" t="s">
        <v>20</v>
      </c>
      <c r="D741" s="146" t="s">
        <v>20</v>
      </c>
      <c r="E741" s="225" t="s">
        <v>218</v>
      </c>
      <c r="F741" s="146"/>
      <c r="G741" s="311">
        <f t="shared" si="164"/>
        <v>0</v>
      </c>
      <c r="H741" s="312">
        <f>H742</f>
        <v>0</v>
      </c>
      <c r="I741" s="312">
        <f t="shared" ref="I741:K742" si="165">I742</f>
        <v>0</v>
      </c>
      <c r="J741" s="312">
        <f t="shared" si="165"/>
        <v>0</v>
      </c>
      <c r="K741" s="312">
        <f t="shared" si="165"/>
        <v>0</v>
      </c>
    </row>
    <row r="742" spans="1:11" ht="51" hidden="1" customHeight="1">
      <c r="A742" s="207"/>
      <c r="B742" s="205" t="s">
        <v>88</v>
      </c>
      <c r="C742" s="146" t="s">
        <v>20</v>
      </c>
      <c r="D742" s="146" t="s">
        <v>20</v>
      </c>
      <c r="E742" s="225" t="s">
        <v>218</v>
      </c>
      <c r="F742" s="146" t="s">
        <v>49</v>
      </c>
      <c r="G742" s="311">
        <f t="shared" si="164"/>
        <v>0</v>
      </c>
      <c r="H742" s="312">
        <f>H743</f>
        <v>0</v>
      </c>
      <c r="I742" s="312">
        <f t="shared" si="165"/>
        <v>0</v>
      </c>
      <c r="J742" s="312">
        <f t="shared" si="165"/>
        <v>0</v>
      </c>
      <c r="K742" s="312">
        <f t="shared" si="165"/>
        <v>0</v>
      </c>
    </row>
    <row r="743" spans="1:11" ht="12.75" hidden="1" customHeight="1">
      <c r="A743" s="207"/>
      <c r="B743" s="205" t="s">
        <v>51</v>
      </c>
      <c r="C743" s="146" t="s">
        <v>20</v>
      </c>
      <c r="D743" s="146" t="s">
        <v>20</v>
      </c>
      <c r="E743" s="225" t="s">
        <v>218</v>
      </c>
      <c r="F743" s="146" t="s">
        <v>50</v>
      </c>
      <c r="G743" s="311">
        <f t="shared" si="164"/>
        <v>0</v>
      </c>
      <c r="H743" s="312">
        <f>'приложение 8.4.'!I884</f>
        <v>0</v>
      </c>
      <c r="I743" s="312">
        <f>'приложение 8.4.'!J884</f>
        <v>0</v>
      </c>
      <c r="J743" s="312">
        <f>'приложение 8.4.'!K884</f>
        <v>0</v>
      </c>
      <c r="K743" s="312">
        <f>'приложение 8.4.'!L884</f>
        <v>0</v>
      </c>
    </row>
    <row r="744" spans="1:11" s="62" customFormat="1" ht="38.25">
      <c r="A744" s="63"/>
      <c r="B744" s="10" t="s">
        <v>686</v>
      </c>
      <c r="C744" s="12" t="s">
        <v>20</v>
      </c>
      <c r="D744" s="12" t="s">
        <v>20</v>
      </c>
      <c r="E744" s="19" t="s">
        <v>687</v>
      </c>
      <c r="F744" s="12"/>
      <c r="G744" s="313">
        <f t="shared" si="164"/>
        <v>37.799999999999997</v>
      </c>
      <c r="H744" s="152">
        <f t="shared" ref="H744:K745" si="166">H745</f>
        <v>0</v>
      </c>
      <c r="I744" s="152">
        <f t="shared" si="166"/>
        <v>0</v>
      </c>
      <c r="J744" s="152">
        <f t="shared" si="166"/>
        <v>0</v>
      </c>
      <c r="K744" s="152">
        <f t="shared" si="166"/>
        <v>37.799999999999997</v>
      </c>
    </row>
    <row r="745" spans="1:11" s="62" customFormat="1" ht="51">
      <c r="A745" s="63"/>
      <c r="B745" s="10" t="s">
        <v>88</v>
      </c>
      <c r="C745" s="12" t="s">
        <v>20</v>
      </c>
      <c r="D745" s="12" t="s">
        <v>20</v>
      </c>
      <c r="E745" s="19" t="s">
        <v>687</v>
      </c>
      <c r="F745" s="12" t="s">
        <v>49</v>
      </c>
      <c r="G745" s="313">
        <f t="shared" si="164"/>
        <v>37.799999999999997</v>
      </c>
      <c r="H745" s="152">
        <f t="shared" si="166"/>
        <v>0</v>
      </c>
      <c r="I745" s="152">
        <f t="shared" si="166"/>
        <v>0</v>
      </c>
      <c r="J745" s="152">
        <f t="shared" si="166"/>
        <v>0</v>
      </c>
      <c r="K745" s="152">
        <f t="shared" si="166"/>
        <v>37.799999999999997</v>
      </c>
    </row>
    <row r="746" spans="1:11" s="62" customFormat="1">
      <c r="A746" s="63"/>
      <c r="B746" s="10" t="s">
        <v>51</v>
      </c>
      <c r="C746" s="12" t="s">
        <v>20</v>
      </c>
      <c r="D746" s="12" t="s">
        <v>20</v>
      </c>
      <c r="E746" s="19" t="s">
        <v>687</v>
      </c>
      <c r="F746" s="12" t="s">
        <v>50</v>
      </c>
      <c r="G746" s="313">
        <f t="shared" si="164"/>
        <v>37.799999999999997</v>
      </c>
      <c r="H746" s="152">
        <f>'приложение 8.4.'!I888</f>
        <v>0</v>
      </c>
      <c r="I746" s="152">
        <f>'приложение 8.4.'!J888</f>
        <v>0</v>
      </c>
      <c r="J746" s="152">
        <f>'приложение 8.4.'!K888</f>
        <v>0</v>
      </c>
      <c r="K746" s="152">
        <f>'приложение 8.4.'!L888</f>
        <v>37.799999999999997</v>
      </c>
    </row>
    <row r="747" spans="1:11" ht="25.5" hidden="1" customHeight="1">
      <c r="A747" s="207"/>
      <c r="B747" s="101" t="s">
        <v>216</v>
      </c>
      <c r="C747" s="146" t="s">
        <v>20</v>
      </c>
      <c r="D747" s="146" t="s">
        <v>20</v>
      </c>
      <c r="E747" s="225" t="s">
        <v>217</v>
      </c>
      <c r="F747" s="146"/>
      <c r="G747" s="311">
        <f t="shared" si="164"/>
        <v>0</v>
      </c>
      <c r="H747" s="312">
        <f>H748+H750</f>
        <v>0</v>
      </c>
      <c r="I747" s="312">
        <f>I748+I750</f>
        <v>0</v>
      </c>
      <c r="J747" s="312">
        <f>J748+J750</f>
        <v>0</v>
      </c>
      <c r="K747" s="312">
        <f>K748+K750</f>
        <v>0</v>
      </c>
    </row>
    <row r="748" spans="1:11" ht="38.25" hidden="1" customHeight="1">
      <c r="A748" s="207"/>
      <c r="B748" s="101" t="s">
        <v>86</v>
      </c>
      <c r="C748" s="146" t="s">
        <v>20</v>
      </c>
      <c r="D748" s="146" t="s">
        <v>20</v>
      </c>
      <c r="E748" s="225" t="s">
        <v>217</v>
      </c>
      <c r="F748" s="146" t="s">
        <v>57</v>
      </c>
      <c r="G748" s="311">
        <f>SUM(H748:K748)</f>
        <v>0</v>
      </c>
      <c r="H748" s="312">
        <f>H749</f>
        <v>0</v>
      </c>
      <c r="I748" s="312">
        <f>I749</f>
        <v>0</v>
      </c>
      <c r="J748" s="312">
        <f>J749</f>
        <v>0</v>
      </c>
      <c r="K748" s="312">
        <f>K749</f>
        <v>0</v>
      </c>
    </row>
    <row r="749" spans="1:11" ht="38.25" hidden="1" customHeight="1">
      <c r="A749" s="207"/>
      <c r="B749" s="101" t="s">
        <v>111</v>
      </c>
      <c r="C749" s="146" t="s">
        <v>20</v>
      </c>
      <c r="D749" s="146" t="s">
        <v>20</v>
      </c>
      <c r="E749" s="225" t="s">
        <v>217</v>
      </c>
      <c r="F749" s="146" t="s">
        <v>59</v>
      </c>
      <c r="G749" s="311">
        <f>SUM(H749:K749)</f>
        <v>0</v>
      </c>
      <c r="H749" s="312">
        <f>'приложение 8.4.'!I892</f>
        <v>0</v>
      </c>
      <c r="I749" s="312">
        <f>'приложение 8.4.'!J892</f>
        <v>0</v>
      </c>
      <c r="J749" s="312">
        <f>'приложение 8.4.'!K892</f>
        <v>0</v>
      </c>
      <c r="K749" s="312">
        <f>'приложение 8.4.'!L892</f>
        <v>0</v>
      </c>
    </row>
    <row r="750" spans="1:11" ht="51" hidden="1" customHeight="1">
      <c r="A750" s="207"/>
      <c r="B750" s="205" t="s">
        <v>246</v>
      </c>
      <c r="C750" s="146" t="s">
        <v>20</v>
      </c>
      <c r="D750" s="146" t="s">
        <v>20</v>
      </c>
      <c r="E750" s="225" t="s">
        <v>217</v>
      </c>
      <c r="F750" s="146" t="s">
        <v>49</v>
      </c>
      <c r="G750" s="311">
        <f>H750+I750+J750+K750</f>
        <v>0</v>
      </c>
      <c r="H750" s="312">
        <f>H751+H752</f>
        <v>0</v>
      </c>
      <c r="I750" s="312">
        <f>I751+I752</f>
        <v>0</v>
      </c>
      <c r="J750" s="312">
        <f>J751+J752</f>
        <v>0</v>
      </c>
      <c r="K750" s="312">
        <f>K751+K752</f>
        <v>0</v>
      </c>
    </row>
    <row r="751" spans="1:11" ht="12.75" hidden="1" customHeight="1">
      <c r="A751" s="207"/>
      <c r="B751" s="205" t="s">
        <v>51</v>
      </c>
      <c r="C751" s="146" t="s">
        <v>20</v>
      </c>
      <c r="D751" s="146" t="s">
        <v>20</v>
      </c>
      <c r="E751" s="225" t="s">
        <v>217</v>
      </c>
      <c r="F751" s="146" t="s">
        <v>50</v>
      </c>
      <c r="G751" s="311">
        <f>H751+I751+J751+K751</f>
        <v>0</v>
      </c>
      <c r="H751" s="312">
        <f>'приложение 8.4.'!I895</f>
        <v>0</v>
      </c>
      <c r="I751" s="312">
        <f>'приложение 8.4.'!J895</f>
        <v>0</v>
      </c>
      <c r="J751" s="312">
        <f>'приложение 8.4.'!K895</f>
        <v>0</v>
      </c>
      <c r="K751" s="312">
        <f>'приложение 8.4.'!L895</f>
        <v>0</v>
      </c>
    </row>
    <row r="752" spans="1:11" ht="12.75" hidden="1" customHeight="1">
      <c r="A752" s="204"/>
      <c r="B752" s="205" t="s">
        <v>66</v>
      </c>
      <c r="C752" s="146" t="s">
        <v>20</v>
      </c>
      <c r="D752" s="146" t="s">
        <v>20</v>
      </c>
      <c r="E752" s="225" t="s">
        <v>217</v>
      </c>
      <c r="F752" s="146" t="s">
        <v>64</v>
      </c>
      <c r="G752" s="311">
        <f>SUM(H752:K752)</f>
        <v>0</v>
      </c>
      <c r="H752" s="312">
        <f>'приложение 8.4.'!I897</f>
        <v>0</v>
      </c>
      <c r="I752" s="312">
        <f>'приложение 8.4.'!J897</f>
        <v>0</v>
      </c>
      <c r="J752" s="312">
        <f>'приложение 8.4.'!K897</f>
        <v>0</v>
      </c>
      <c r="K752" s="312">
        <f>'приложение 8.4.'!L897</f>
        <v>0</v>
      </c>
    </row>
    <row r="753" spans="1:11" s="215" customFormat="1" ht="63.75">
      <c r="A753" s="219"/>
      <c r="B753" s="10" t="s">
        <v>703</v>
      </c>
      <c r="C753" s="12" t="s">
        <v>20</v>
      </c>
      <c r="D753" s="12" t="s">
        <v>20</v>
      </c>
      <c r="E753" s="110" t="s">
        <v>704</v>
      </c>
      <c r="F753" s="139"/>
      <c r="G753" s="313">
        <f t="shared" ref="G753:G758" si="167">H753+I753+J753+K753</f>
        <v>110</v>
      </c>
      <c r="H753" s="314">
        <f t="shared" ref="H753:K754" si="168">H754</f>
        <v>0</v>
      </c>
      <c r="I753" s="314">
        <f t="shared" si="168"/>
        <v>0</v>
      </c>
      <c r="J753" s="314">
        <f t="shared" si="168"/>
        <v>0</v>
      </c>
      <c r="K753" s="314">
        <f t="shared" si="168"/>
        <v>110</v>
      </c>
    </row>
    <row r="754" spans="1:11" s="215" customFormat="1" ht="51">
      <c r="A754" s="219"/>
      <c r="B754" s="109" t="s">
        <v>88</v>
      </c>
      <c r="C754" s="110" t="s">
        <v>20</v>
      </c>
      <c r="D754" s="110" t="s">
        <v>20</v>
      </c>
      <c r="E754" s="110" t="s">
        <v>704</v>
      </c>
      <c r="F754" s="110" t="s">
        <v>49</v>
      </c>
      <c r="G754" s="313">
        <f t="shared" si="167"/>
        <v>110</v>
      </c>
      <c r="H754" s="314">
        <f t="shared" si="168"/>
        <v>0</v>
      </c>
      <c r="I754" s="314">
        <f t="shared" si="168"/>
        <v>0</v>
      </c>
      <c r="J754" s="314">
        <f t="shared" si="168"/>
        <v>0</v>
      </c>
      <c r="K754" s="314">
        <f t="shared" si="168"/>
        <v>110</v>
      </c>
    </row>
    <row r="755" spans="1:11" s="215" customFormat="1">
      <c r="A755" s="219"/>
      <c r="B755" s="109" t="s">
        <v>51</v>
      </c>
      <c r="C755" s="110" t="s">
        <v>20</v>
      </c>
      <c r="D755" s="110" t="s">
        <v>20</v>
      </c>
      <c r="E755" s="110" t="s">
        <v>704</v>
      </c>
      <c r="F755" s="110" t="s">
        <v>50</v>
      </c>
      <c r="G755" s="313">
        <f t="shared" si="167"/>
        <v>110</v>
      </c>
      <c r="H755" s="314">
        <f>'приложение 8.4.'!I901</f>
        <v>0</v>
      </c>
      <c r="I755" s="314">
        <f>'приложение 8.4.'!J901</f>
        <v>0</v>
      </c>
      <c r="J755" s="314">
        <f>'приложение 8.4.'!K901</f>
        <v>0</v>
      </c>
      <c r="K755" s="314">
        <f>'приложение 8.4.'!L901</f>
        <v>110</v>
      </c>
    </row>
    <row r="756" spans="1:11" ht="25.5" customHeight="1">
      <c r="A756" s="187"/>
      <c r="B756" s="186" t="s">
        <v>162</v>
      </c>
      <c r="C756" s="104" t="s">
        <v>20</v>
      </c>
      <c r="D756" s="104" t="s">
        <v>21</v>
      </c>
      <c r="E756" s="104"/>
      <c r="F756" s="104"/>
      <c r="G756" s="308">
        <f t="shared" si="167"/>
        <v>-30.200000000000003</v>
      </c>
      <c r="H756" s="308">
        <f>H757</f>
        <v>47.8</v>
      </c>
      <c r="I756" s="308">
        <f>I757</f>
        <v>-78</v>
      </c>
      <c r="J756" s="308">
        <f>J757</f>
        <v>0</v>
      </c>
      <c r="K756" s="308">
        <f>K757</f>
        <v>0</v>
      </c>
    </row>
    <row r="757" spans="1:11" ht="38.25" customHeight="1">
      <c r="A757" s="148"/>
      <c r="B757" s="101" t="s">
        <v>161</v>
      </c>
      <c r="C757" s="102" t="s">
        <v>20</v>
      </c>
      <c r="D757" s="102" t="s">
        <v>21</v>
      </c>
      <c r="E757" s="102" t="s">
        <v>300</v>
      </c>
      <c r="F757" s="104"/>
      <c r="G757" s="308">
        <f t="shared" si="167"/>
        <v>-30.200000000000003</v>
      </c>
      <c r="H757" s="309">
        <f>H758+H775+H780</f>
        <v>47.8</v>
      </c>
      <c r="I757" s="309">
        <f>I758+I775+I780</f>
        <v>-78</v>
      </c>
      <c r="J757" s="309">
        <f>J758+J775+J780</f>
        <v>0</v>
      </c>
      <c r="K757" s="309">
        <f>K758+K775+K780</f>
        <v>0</v>
      </c>
    </row>
    <row r="758" spans="1:11" ht="25.5" customHeight="1">
      <c r="A758" s="148"/>
      <c r="B758" s="101" t="s">
        <v>301</v>
      </c>
      <c r="C758" s="102" t="s">
        <v>20</v>
      </c>
      <c r="D758" s="102" t="s">
        <v>21</v>
      </c>
      <c r="E758" s="102" t="s">
        <v>302</v>
      </c>
      <c r="F758" s="104"/>
      <c r="G758" s="308">
        <f t="shared" si="167"/>
        <v>-78</v>
      </c>
      <c r="H758" s="309">
        <f>H759</f>
        <v>0</v>
      </c>
      <c r="I758" s="309">
        <f>I759</f>
        <v>-78</v>
      </c>
      <c r="J758" s="309">
        <f>J759</f>
        <v>0</v>
      </c>
      <c r="K758" s="309">
        <f>K759</f>
        <v>0</v>
      </c>
    </row>
    <row r="759" spans="1:11" ht="38.25" customHeight="1">
      <c r="A759" s="148"/>
      <c r="B759" s="101" t="s">
        <v>323</v>
      </c>
      <c r="C759" s="102" t="s">
        <v>20</v>
      </c>
      <c r="D759" s="102" t="s">
        <v>21</v>
      </c>
      <c r="E759" s="102" t="s">
        <v>324</v>
      </c>
      <c r="F759" s="104"/>
      <c r="G759" s="308">
        <f>SUM(H759:K759)</f>
        <v>-78</v>
      </c>
      <c r="H759" s="309">
        <f>H760+H763+H770</f>
        <v>0</v>
      </c>
      <c r="I759" s="309">
        <f>I760+I763+I770</f>
        <v>-78</v>
      </c>
      <c r="J759" s="309">
        <f>J760+J763+J770</f>
        <v>0</v>
      </c>
      <c r="K759" s="309">
        <f>K760+K763+K770</f>
        <v>0</v>
      </c>
    </row>
    <row r="760" spans="1:11" ht="38.25" hidden="1" customHeight="1">
      <c r="A760" s="148"/>
      <c r="B760" s="101" t="s">
        <v>200</v>
      </c>
      <c r="C760" s="102" t="s">
        <v>20</v>
      </c>
      <c r="D760" s="102" t="s">
        <v>21</v>
      </c>
      <c r="E760" s="102" t="s">
        <v>325</v>
      </c>
      <c r="F760" s="102"/>
      <c r="G760" s="308">
        <f>SUM(H760:K760)</f>
        <v>0</v>
      </c>
      <c r="H760" s="309">
        <f t="shared" ref="H760:K761" si="169">H761</f>
        <v>0</v>
      </c>
      <c r="I760" s="309">
        <f t="shared" si="169"/>
        <v>0</v>
      </c>
      <c r="J760" s="309">
        <f t="shared" si="169"/>
        <v>0</v>
      </c>
      <c r="K760" s="309">
        <f t="shared" si="169"/>
        <v>0</v>
      </c>
    </row>
    <row r="761" spans="1:11" ht="51" hidden="1" customHeight="1">
      <c r="A761" s="148"/>
      <c r="B761" s="101" t="s">
        <v>88</v>
      </c>
      <c r="C761" s="102" t="s">
        <v>20</v>
      </c>
      <c r="D761" s="102" t="s">
        <v>21</v>
      </c>
      <c r="E761" s="102" t="s">
        <v>325</v>
      </c>
      <c r="F761" s="102" t="s">
        <v>49</v>
      </c>
      <c r="G761" s="308">
        <f t="shared" ref="G761:G769" si="170">H761+I761+J761+K761</f>
        <v>0</v>
      </c>
      <c r="H761" s="309">
        <f t="shared" si="169"/>
        <v>0</v>
      </c>
      <c r="I761" s="309">
        <f t="shared" si="169"/>
        <v>0</v>
      </c>
      <c r="J761" s="309">
        <f t="shared" si="169"/>
        <v>0</v>
      </c>
      <c r="K761" s="309">
        <f t="shared" si="169"/>
        <v>0</v>
      </c>
    </row>
    <row r="762" spans="1:11" ht="12.75" hidden="1" customHeight="1">
      <c r="A762" s="148"/>
      <c r="B762" s="101" t="s">
        <v>66</v>
      </c>
      <c r="C762" s="102" t="s">
        <v>20</v>
      </c>
      <c r="D762" s="102" t="s">
        <v>21</v>
      </c>
      <c r="E762" s="102" t="s">
        <v>325</v>
      </c>
      <c r="F762" s="102" t="s">
        <v>64</v>
      </c>
      <c r="G762" s="308">
        <f t="shared" si="170"/>
        <v>0</v>
      </c>
      <c r="H762" s="309">
        <f>'приложение 8.4.'!I1380</f>
        <v>0</v>
      </c>
      <c r="I762" s="309">
        <f>'приложение 8.4.'!J1380</f>
        <v>0</v>
      </c>
      <c r="J762" s="309">
        <f>'приложение 8.4.'!K1380</f>
        <v>0</v>
      </c>
      <c r="K762" s="309">
        <f>'приложение 8.4.'!L1380</f>
        <v>0</v>
      </c>
    </row>
    <row r="763" spans="1:11" ht="25.5" customHeight="1">
      <c r="A763" s="148"/>
      <c r="B763" s="101" t="s">
        <v>124</v>
      </c>
      <c r="C763" s="102" t="s">
        <v>20</v>
      </c>
      <c r="D763" s="102" t="s">
        <v>21</v>
      </c>
      <c r="E763" s="102" t="s">
        <v>328</v>
      </c>
      <c r="F763" s="102"/>
      <c r="G763" s="308">
        <f t="shared" si="170"/>
        <v>0</v>
      </c>
      <c r="H763" s="309">
        <f>H764+H766+H768</f>
        <v>0</v>
      </c>
      <c r="I763" s="309">
        <f t="shared" ref="I763:K764" si="171">I764</f>
        <v>0</v>
      </c>
      <c r="J763" s="309">
        <f t="shared" si="171"/>
        <v>0</v>
      </c>
      <c r="K763" s="309">
        <f t="shared" si="171"/>
        <v>0</v>
      </c>
    </row>
    <row r="764" spans="1:11" ht="89.25" customHeight="1">
      <c r="A764" s="148"/>
      <c r="B764" s="101" t="s">
        <v>55</v>
      </c>
      <c r="C764" s="102" t="s">
        <v>20</v>
      </c>
      <c r="D764" s="102" t="s">
        <v>21</v>
      </c>
      <c r="E764" s="102" t="s">
        <v>328</v>
      </c>
      <c r="F764" s="102" t="s">
        <v>56</v>
      </c>
      <c r="G764" s="308">
        <f t="shared" si="170"/>
        <v>333.6</v>
      </c>
      <c r="H764" s="309">
        <f>H765</f>
        <v>333.6</v>
      </c>
      <c r="I764" s="309">
        <f t="shared" si="171"/>
        <v>0</v>
      </c>
      <c r="J764" s="309">
        <f t="shared" si="171"/>
        <v>0</v>
      </c>
      <c r="K764" s="309">
        <f t="shared" si="171"/>
        <v>0</v>
      </c>
    </row>
    <row r="765" spans="1:11" ht="38.25" customHeight="1">
      <c r="A765" s="148"/>
      <c r="B765" s="101" t="s">
        <v>104</v>
      </c>
      <c r="C765" s="102" t="s">
        <v>20</v>
      </c>
      <c r="D765" s="102" t="s">
        <v>21</v>
      </c>
      <c r="E765" s="102" t="s">
        <v>328</v>
      </c>
      <c r="F765" s="102" t="s">
        <v>105</v>
      </c>
      <c r="G765" s="308">
        <f t="shared" si="170"/>
        <v>333.6</v>
      </c>
      <c r="H765" s="309">
        <f>'приложение 8.4.'!I1384</f>
        <v>333.6</v>
      </c>
      <c r="I765" s="309">
        <f>'приложение 8.4.'!J1384</f>
        <v>0</v>
      </c>
      <c r="J765" s="309">
        <f>'приложение 8.4.'!K1384</f>
        <v>0</v>
      </c>
      <c r="K765" s="309">
        <f>'приложение 8.4.'!L1384</f>
        <v>0</v>
      </c>
    </row>
    <row r="766" spans="1:11" ht="38.25" customHeight="1">
      <c r="A766" s="148"/>
      <c r="B766" s="101" t="s">
        <v>86</v>
      </c>
      <c r="C766" s="102" t="s">
        <v>20</v>
      </c>
      <c r="D766" s="102" t="s">
        <v>21</v>
      </c>
      <c r="E766" s="102" t="s">
        <v>328</v>
      </c>
      <c r="F766" s="102" t="s">
        <v>57</v>
      </c>
      <c r="G766" s="308">
        <f t="shared" si="170"/>
        <v>-333.6</v>
      </c>
      <c r="H766" s="309">
        <f>H767</f>
        <v>-333.6</v>
      </c>
      <c r="I766" s="309">
        <f>I767</f>
        <v>0</v>
      </c>
      <c r="J766" s="309">
        <f>J767</f>
        <v>0</v>
      </c>
      <c r="K766" s="309">
        <f>K767</f>
        <v>0</v>
      </c>
    </row>
    <row r="767" spans="1:11" ht="38.25" customHeight="1">
      <c r="A767" s="148"/>
      <c r="B767" s="101" t="s">
        <v>58</v>
      </c>
      <c r="C767" s="102" t="s">
        <v>20</v>
      </c>
      <c r="D767" s="102" t="s">
        <v>21</v>
      </c>
      <c r="E767" s="102" t="s">
        <v>328</v>
      </c>
      <c r="F767" s="102" t="s">
        <v>59</v>
      </c>
      <c r="G767" s="308">
        <f t="shared" si="170"/>
        <v>-333.6</v>
      </c>
      <c r="H767" s="309">
        <f>'приложение 8.4.'!I1389</f>
        <v>-333.6</v>
      </c>
      <c r="I767" s="309">
        <f>'приложение 8.4.'!J1389</f>
        <v>0</v>
      </c>
      <c r="J767" s="309">
        <f>'приложение 8.4.'!K1389</f>
        <v>0</v>
      </c>
      <c r="K767" s="309">
        <f>'приложение 8.4.'!L1389</f>
        <v>0</v>
      </c>
    </row>
    <row r="768" spans="1:11" ht="12.75" hidden="1" customHeight="1">
      <c r="A768" s="148"/>
      <c r="B768" s="105" t="s">
        <v>71</v>
      </c>
      <c r="C768" s="102" t="s">
        <v>20</v>
      </c>
      <c r="D768" s="102" t="s">
        <v>21</v>
      </c>
      <c r="E768" s="102" t="s">
        <v>328</v>
      </c>
      <c r="F768" s="102" t="s">
        <v>72</v>
      </c>
      <c r="G768" s="308">
        <f t="shared" si="170"/>
        <v>0</v>
      </c>
      <c r="H768" s="309">
        <f>H769</f>
        <v>0</v>
      </c>
      <c r="I768" s="309">
        <f>I769</f>
        <v>0</v>
      </c>
      <c r="J768" s="309">
        <f>J769</f>
        <v>0</v>
      </c>
      <c r="K768" s="309">
        <f>K769</f>
        <v>0</v>
      </c>
    </row>
    <row r="769" spans="1:12" ht="25.5" hidden="1" customHeight="1">
      <c r="A769" s="148"/>
      <c r="B769" s="105" t="s">
        <v>73</v>
      </c>
      <c r="C769" s="102" t="s">
        <v>20</v>
      </c>
      <c r="D769" s="102" t="s">
        <v>21</v>
      </c>
      <c r="E769" s="102" t="s">
        <v>328</v>
      </c>
      <c r="F769" s="102" t="s">
        <v>74</v>
      </c>
      <c r="G769" s="308">
        <f t="shared" si="170"/>
        <v>0</v>
      </c>
      <c r="H769" s="309">
        <f>'приложение 8.4.'!I1393</f>
        <v>0</v>
      </c>
      <c r="I769" s="309">
        <f>'приложение 8.4.'!J1393</f>
        <v>0</v>
      </c>
      <c r="J769" s="309">
        <f>'приложение 8.4.'!K1393</f>
        <v>0</v>
      </c>
      <c r="K769" s="309">
        <f>'приложение 8.4.'!L1393</f>
        <v>0</v>
      </c>
    </row>
    <row r="770" spans="1:12" ht="153" customHeight="1">
      <c r="A770" s="145"/>
      <c r="B770" s="90" t="s">
        <v>573</v>
      </c>
      <c r="C770" s="146" t="s">
        <v>20</v>
      </c>
      <c r="D770" s="102" t="s">
        <v>21</v>
      </c>
      <c r="E770" s="110" t="s">
        <v>572</v>
      </c>
      <c r="F770" s="104"/>
      <c r="G770" s="308">
        <f>H770+I770+J770+K770</f>
        <v>-78</v>
      </c>
      <c r="H770" s="309">
        <v>0</v>
      </c>
      <c r="I770" s="309">
        <f>I771+I773</f>
        <v>-78</v>
      </c>
      <c r="J770" s="309">
        <v>0</v>
      </c>
      <c r="K770" s="309">
        <v>0</v>
      </c>
    </row>
    <row r="771" spans="1:12" ht="89.25" customHeight="1">
      <c r="A771" s="148"/>
      <c r="B771" s="101" t="s">
        <v>55</v>
      </c>
      <c r="C771" s="146" t="s">
        <v>20</v>
      </c>
      <c r="D771" s="102" t="s">
        <v>21</v>
      </c>
      <c r="E771" s="110" t="s">
        <v>572</v>
      </c>
      <c r="F771" s="102" t="s">
        <v>56</v>
      </c>
      <c r="G771" s="308">
        <f>SUM(H771:K771)</f>
        <v>-78</v>
      </c>
      <c r="H771" s="309">
        <f>H772</f>
        <v>0</v>
      </c>
      <c r="I771" s="309">
        <f>I772</f>
        <v>-78</v>
      </c>
      <c r="J771" s="309">
        <f>J772</f>
        <v>0</v>
      </c>
      <c r="K771" s="309">
        <f>K772</f>
        <v>0</v>
      </c>
    </row>
    <row r="772" spans="1:12" ht="38.25" customHeight="1">
      <c r="A772" s="148"/>
      <c r="B772" s="101" t="s">
        <v>104</v>
      </c>
      <c r="C772" s="146" t="s">
        <v>20</v>
      </c>
      <c r="D772" s="102" t="s">
        <v>21</v>
      </c>
      <c r="E772" s="110" t="s">
        <v>572</v>
      </c>
      <c r="F772" s="102" t="s">
        <v>105</v>
      </c>
      <c r="G772" s="308">
        <f>SUM(H772:K772)</f>
        <v>-78</v>
      </c>
      <c r="H772" s="309">
        <f>'приложение 8.4.'!I1398</f>
        <v>0</v>
      </c>
      <c r="I772" s="309">
        <f>'приложение 8.4.'!J1398</f>
        <v>-78</v>
      </c>
      <c r="J772" s="309">
        <f>'приложение 8.4.'!K1398</f>
        <v>0</v>
      </c>
      <c r="K772" s="309">
        <f>'приложение 8.4.'!L1398</f>
        <v>0</v>
      </c>
    </row>
    <row r="773" spans="1:12" ht="38.25" customHeight="1">
      <c r="A773" s="148"/>
      <c r="B773" s="101" t="s">
        <v>86</v>
      </c>
      <c r="C773" s="102" t="s">
        <v>20</v>
      </c>
      <c r="D773" s="102" t="s">
        <v>21</v>
      </c>
      <c r="E773" s="110" t="s">
        <v>572</v>
      </c>
      <c r="F773" s="102" t="s">
        <v>57</v>
      </c>
      <c r="G773" s="308">
        <f>H773+I773+J773+K773</f>
        <v>0</v>
      </c>
      <c r="H773" s="309">
        <f>H774</f>
        <v>0</v>
      </c>
      <c r="I773" s="309">
        <f>I774</f>
        <v>0</v>
      </c>
      <c r="J773" s="309">
        <f>J774</f>
        <v>0</v>
      </c>
      <c r="K773" s="309">
        <f>K774</f>
        <v>0</v>
      </c>
    </row>
    <row r="774" spans="1:12" ht="38.25" customHeight="1">
      <c r="A774" s="148"/>
      <c r="B774" s="101" t="s">
        <v>58</v>
      </c>
      <c r="C774" s="102" t="s">
        <v>20</v>
      </c>
      <c r="D774" s="102" t="s">
        <v>21</v>
      </c>
      <c r="E774" s="110" t="s">
        <v>572</v>
      </c>
      <c r="F774" s="102" t="s">
        <v>59</v>
      </c>
      <c r="G774" s="308">
        <f>H774+I774+J774+K774</f>
        <v>0</v>
      </c>
      <c r="H774" s="309">
        <f>'приложение 8.4.'!I1402</f>
        <v>0</v>
      </c>
      <c r="I774" s="309">
        <f>'приложение 8.4.'!J1402</f>
        <v>0</v>
      </c>
      <c r="J774" s="309">
        <f>'приложение 8.4.'!K1402</f>
        <v>0</v>
      </c>
      <c r="K774" s="309">
        <f>'приложение 8.4.'!L1402</f>
        <v>0</v>
      </c>
    </row>
    <row r="775" spans="1:12" ht="25.5" customHeight="1">
      <c r="A775" s="148"/>
      <c r="B775" s="101" t="s">
        <v>326</v>
      </c>
      <c r="C775" s="102" t="s">
        <v>20</v>
      </c>
      <c r="D775" s="102" t="s">
        <v>21</v>
      </c>
      <c r="E775" s="102" t="s">
        <v>327</v>
      </c>
      <c r="F775" s="102"/>
      <c r="G775" s="308">
        <f>SUM(H775:K775)</f>
        <v>47.8</v>
      </c>
      <c r="H775" s="309">
        <f>H776</f>
        <v>47.8</v>
      </c>
      <c r="I775" s="309">
        <f t="shared" ref="I775:K777" si="172">I776</f>
        <v>0</v>
      </c>
      <c r="J775" s="309">
        <f t="shared" si="172"/>
        <v>0</v>
      </c>
      <c r="K775" s="309">
        <f t="shared" si="172"/>
        <v>0</v>
      </c>
    </row>
    <row r="776" spans="1:12" ht="25.5" customHeight="1">
      <c r="A776" s="148"/>
      <c r="B776" s="101" t="s">
        <v>216</v>
      </c>
      <c r="C776" s="102" t="s">
        <v>20</v>
      </c>
      <c r="D776" s="102" t="s">
        <v>21</v>
      </c>
      <c r="E776" s="102" t="s">
        <v>540</v>
      </c>
      <c r="F776" s="102"/>
      <c r="G776" s="308">
        <f>SUM(H776:K776)</f>
        <v>47.8</v>
      </c>
      <c r="H776" s="309">
        <f>H777</f>
        <v>47.8</v>
      </c>
      <c r="I776" s="309">
        <f t="shared" si="172"/>
        <v>0</v>
      </c>
      <c r="J776" s="309">
        <f t="shared" si="172"/>
        <v>0</v>
      </c>
      <c r="K776" s="309">
        <f t="shared" si="172"/>
        <v>0</v>
      </c>
    </row>
    <row r="777" spans="1:12" ht="51" customHeight="1">
      <c r="A777" s="148"/>
      <c r="B777" s="101" t="s">
        <v>88</v>
      </c>
      <c r="C777" s="102" t="s">
        <v>20</v>
      </c>
      <c r="D777" s="102" t="s">
        <v>21</v>
      </c>
      <c r="E777" s="102" t="s">
        <v>540</v>
      </c>
      <c r="F777" s="102" t="s">
        <v>49</v>
      </c>
      <c r="G777" s="308">
        <f t="shared" ref="G777:G783" si="173">SUM(H777:K777)</f>
        <v>47.8</v>
      </c>
      <c r="H777" s="309">
        <f>H778+H779</f>
        <v>47.8</v>
      </c>
      <c r="I777" s="309">
        <f t="shared" si="172"/>
        <v>0</v>
      </c>
      <c r="J777" s="309">
        <f t="shared" si="172"/>
        <v>0</v>
      </c>
      <c r="K777" s="309">
        <f t="shared" si="172"/>
        <v>0</v>
      </c>
    </row>
    <row r="778" spans="1:12" ht="12.75" customHeight="1">
      <c r="A778" s="148"/>
      <c r="B778" s="101" t="s">
        <v>51</v>
      </c>
      <c r="C778" s="102" t="s">
        <v>20</v>
      </c>
      <c r="D778" s="102" t="s">
        <v>21</v>
      </c>
      <c r="E778" s="102" t="s">
        <v>540</v>
      </c>
      <c r="F778" s="102" t="s">
        <v>50</v>
      </c>
      <c r="G778" s="308">
        <f t="shared" si="173"/>
        <v>0</v>
      </c>
      <c r="H778" s="309">
        <f>'приложение 8.4.'!I1407</f>
        <v>0</v>
      </c>
      <c r="I778" s="309">
        <f>'приложение 8.4.'!J1407</f>
        <v>0</v>
      </c>
      <c r="J778" s="309">
        <f>'приложение 8.4.'!K1407</f>
        <v>0</v>
      </c>
      <c r="K778" s="309">
        <f>'приложение 8.4.'!L1407</f>
        <v>0</v>
      </c>
    </row>
    <row r="779" spans="1:12" ht="12.75" customHeight="1">
      <c r="A779" s="141"/>
      <c r="B779" s="210" t="s">
        <v>66</v>
      </c>
      <c r="C779" s="110" t="s">
        <v>20</v>
      </c>
      <c r="D779" s="110" t="s">
        <v>21</v>
      </c>
      <c r="E779" s="110" t="s">
        <v>540</v>
      </c>
      <c r="F779" s="110" t="s">
        <v>64</v>
      </c>
      <c r="G779" s="160">
        <f>H779+I779+J779+K779</f>
        <v>47.8</v>
      </c>
      <c r="H779" s="161">
        <f>'приложение 8.4.'!I1409</f>
        <v>47.8</v>
      </c>
      <c r="I779" s="161">
        <f>J780</f>
        <v>0</v>
      </c>
      <c r="J779" s="161">
        <v>0</v>
      </c>
      <c r="K779" s="161">
        <f>L780</f>
        <v>0</v>
      </c>
    </row>
    <row r="780" spans="1:12" ht="38.25" hidden="1" customHeight="1">
      <c r="A780" s="145"/>
      <c r="B780" s="101" t="s">
        <v>315</v>
      </c>
      <c r="C780" s="102" t="s">
        <v>20</v>
      </c>
      <c r="D780" s="102" t="s">
        <v>21</v>
      </c>
      <c r="E780" s="110" t="s">
        <v>316</v>
      </c>
      <c r="F780" s="102"/>
      <c r="G780" s="308">
        <f t="shared" si="173"/>
        <v>0</v>
      </c>
      <c r="H780" s="309">
        <f>H781+H787+H784</f>
        <v>0</v>
      </c>
      <c r="I780" s="309">
        <f>I781+I787+I784</f>
        <v>0</v>
      </c>
      <c r="J780" s="309">
        <f>J781+J787+J784</f>
        <v>0</v>
      </c>
      <c r="K780" s="309">
        <f>K781+K787+K784</f>
        <v>0</v>
      </c>
    </row>
    <row r="781" spans="1:12" s="144" customFormat="1" ht="25.5" hidden="1">
      <c r="A781" s="145"/>
      <c r="B781" s="101" t="s">
        <v>216</v>
      </c>
      <c r="C781" s="102" t="s">
        <v>20</v>
      </c>
      <c r="D781" s="102" t="s">
        <v>21</v>
      </c>
      <c r="E781" s="102" t="s">
        <v>543</v>
      </c>
      <c r="F781" s="102"/>
      <c r="G781" s="308">
        <f t="shared" si="173"/>
        <v>0</v>
      </c>
      <c r="H781" s="309">
        <f>H782</f>
        <v>0</v>
      </c>
      <c r="I781" s="309">
        <f t="shared" ref="I781:K782" si="174">I782</f>
        <v>0</v>
      </c>
      <c r="J781" s="309">
        <f t="shared" si="174"/>
        <v>0</v>
      </c>
      <c r="K781" s="309">
        <f t="shared" si="174"/>
        <v>0</v>
      </c>
      <c r="L781" s="147"/>
    </row>
    <row r="782" spans="1:12" s="144" customFormat="1" ht="49.5" hidden="1" customHeight="1">
      <c r="A782" s="148"/>
      <c r="B782" s="101" t="s">
        <v>88</v>
      </c>
      <c r="C782" s="102" t="s">
        <v>20</v>
      </c>
      <c r="D782" s="102" t="s">
        <v>21</v>
      </c>
      <c r="E782" s="102" t="s">
        <v>543</v>
      </c>
      <c r="F782" s="102" t="s">
        <v>49</v>
      </c>
      <c r="G782" s="308">
        <f t="shared" si="173"/>
        <v>0</v>
      </c>
      <c r="H782" s="309">
        <f>H783</f>
        <v>0</v>
      </c>
      <c r="I782" s="309">
        <f t="shared" si="174"/>
        <v>0</v>
      </c>
      <c r="J782" s="309">
        <f t="shared" si="174"/>
        <v>0</v>
      </c>
      <c r="K782" s="309">
        <f t="shared" si="174"/>
        <v>0</v>
      </c>
      <c r="L782" s="147"/>
    </row>
    <row r="783" spans="1:12" s="144" customFormat="1" hidden="1">
      <c r="A783" s="148"/>
      <c r="B783" s="101" t="s">
        <v>66</v>
      </c>
      <c r="C783" s="102" t="s">
        <v>20</v>
      </c>
      <c r="D783" s="102" t="s">
        <v>21</v>
      </c>
      <c r="E783" s="102" t="s">
        <v>543</v>
      </c>
      <c r="F783" s="102" t="s">
        <v>64</v>
      </c>
      <c r="G783" s="308">
        <f t="shared" si="173"/>
        <v>0</v>
      </c>
      <c r="H783" s="309">
        <f>'приложение 8.4.'!H1414</f>
        <v>0</v>
      </c>
      <c r="I783" s="309">
        <f>'приложение 8.4.'!I1414</f>
        <v>0</v>
      </c>
      <c r="J783" s="309">
        <f>'приложение 8.4.'!J1414</f>
        <v>0</v>
      </c>
      <c r="K783" s="309">
        <f>'приложение 8.4.'!K1414</f>
        <v>0</v>
      </c>
      <c r="L783" s="147"/>
    </row>
    <row r="784" spans="1:12" ht="38.25" hidden="1">
      <c r="A784" s="300"/>
      <c r="B784" s="150" t="s">
        <v>632</v>
      </c>
      <c r="C784" s="2" t="s">
        <v>20</v>
      </c>
      <c r="D784" s="2" t="s">
        <v>21</v>
      </c>
      <c r="E784" s="2" t="s">
        <v>633</v>
      </c>
      <c r="F784" s="2"/>
      <c r="G784" s="159">
        <f>SUM(H784:K784)</f>
        <v>0</v>
      </c>
      <c r="H784" s="161">
        <f t="shared" ref="H784:K785" si="175">H785</f>
        <v>0</v>
      </c>
      <c r="I784" s="161">
        <f t="shared" si="175"/>
        <v>0</v>
      </c>
      <c r="J784" s="161">
        <f t="shared" si="175"/>
        <v>0</v>
      </c>
      <c r="K784" s="161">
        <f t="shared" si="175"/>
        <v>0</v>
      </c>
      <c r="L784" s="144"/>
    </row>
    <row r="785" spans="1:12" ht="38.25" hidden="1">
      <c r="A785" s="300"/>
      <c r="B785" s="1" t="s">
        <v>86</v>
      </c>
      <c r="C785" s="110" t="s">
        <v>20</v>
      </c>
      <c r="D785" s="110" t="s">
        <v>21</v>
      </c>
      <c r="E785" s="2" t="s">
        <v>633</v>
      </c>
      <c r="F785" s="110" t="s">
        <v>57</v>
      </c>
      <c r="G785" s="160">
        <f>H785+I785+J785+K785</f>
        <v>0</v>
      </c>
      <c r="H785" s="161">
        <f t="shared" si="175"/>
        <v>0</v>
      </c>
      <c r="I785" s="161">
        <f t="shared" si="175"/>
        <v>0</v>
      </c>
      <c r="J785" s="161">
        <f t="shared" si="175"/>
        <v>0</v>
      </c>
      <c r="K785" s="161">
        <f t="shared" si="175"/>
        <v>0</v>
      </c>
      <c r="L785" s="144"/>
    </row>
    <row r="786" spans="1:12" ht="38.25" hidden="1">
      <c r="A786" s="300"/>
      <c r="B786" s="109" t="s">
        <v>58</v>
      </c>
      <c r="C786" s="110" t="s">
        <v>20</v>
      </c>
      <c r="D786" s="110" t="s">
        <v>21</v>
      </c>
      <c r="E786" s="2" t="s">
        <v>633</v>
      </c>
      <c r="F786" s="110" t="s">
        <v>59</v>
      </c>
      <c r="G786" s="160">
        <f>H786+I786+J786+K786</f>
        <v>0</v>
      </c>
      <c r="H786" s="161">
        <f>I787</f>
        <v>0</v>
      </c>
      <c r="I786" s="161">
        <v>0</v>
      </c>
      <c r="J786" s="161">
        <f>K787</f>
        <v>0</v>
      </c>
      <c r="K786" s="161">
        <f>'приложение 8.4.'!L1418</f>
        <v>0</v>
      </c>
      <c r="L786" s="144"/>
    </row>
    <row r="787" spans="1:12" ht="63.75" hidden="1">
      <c r="A787" s="138"/>
      <c r="B787" s="210" t="s">
        <v>587</v>
      </c>
      <c r="C787" s="110" t="s">
        <v>20</v>
      </c>
      <c r="D787" s="110" t="s">
        <v>21</v>
      </c>
      <c r="E787" s="110" t="s">
        <v>592</v>
      </c>
      <c r="F787" s="110"/>
      <c r="G787" s="160">
        <f>SUM(H787:K787)</f>
        <v>0</v>
      </c>
      <c r="H787" s="161">
        <f>H788</f>
        <v>0</v>
      </c>
      <c r="I787" s="161">
        <f t="shared" ref="I787:K788" si="176">I788</f>
        <v>0</v>
      </c>
      <c r="J787" s="161">
        <f t="shared" si="176"/>
        <v>0</v>
      </c>
      <c r="K787" s="161">
        <f t="shared" si="176"/>
        <v>0</v>
      </c>
      <c r="L787" s="144"/>
    </row>
    <row r="788" spans="1:12" ht="51" hidden="1">
      <c r="A788" s="141"/>
      <c r="B788" s="220" t="s">
        <v>88</v>
      </c>
      <c r="C788" s="110" t="s">
        <v>20</v>
      </c>
      <c r="D788" s="110" t="s">
        <v>21</v>
      </c>
      <c r="E788" s="110" t="s">
        <v>592</v>
      </c>
      <c r="F788" s="110" t="s">
        <v>49</v>
      </c>
      <c r="G788" s="160">
        <f>H788+I788+J788+K788</f>
        <v>0</v>
      </c>
      <c r="H788" s="161">
        <f>H789</f>
        <v>0</v>
      </c>
      <c r="I788" s="161">
        <f t="shared" si="176"/>
        <v>0</v>
      </c>
      <c r="J788" s="161">
        <f t="shared" si="176"/>
        <v>0</v>
      </c>
      <c r="K788" s="161">
        <f t="shared" si="176"/>
        <v>0</v>
      </c>
      <c r="L788" s="144"/>
    </row>
    <row r="789" spans="1:12" s="215" customFormat="1" hidden="1">
      <c r="A789" s="141"/>
      <c r="B789" s="101" t="s">
        <v>66</v>
      </c>
      <c r="C789" s="110" t="s">
        <v>20</v>
      </c>
      <c r="D789" s="110" t="s">
        <v>21</v>
      </c>
      <c r="E789" s="110" t="s">
        <v>592</v>
      </c>
      <c r="F789" s="110" t="s">
        <v>64</v>
      </c>
      <c r="G789" s="160">
        <f>H789+I789+J789+K789</f>
        <v>0</v>
      </c>
      <c r="H789" s="161">
        <f>'приложение 8.4.'!I1422</f>
        <v>0</v>
      </c>
      <c r="I789" s="161">
        <f>'приложение 8.4.'!J1422</f>
        <v>0</v>
      </c>
      <c r="J789" s="161">
        <f>'приложение 8.4.'!K1422</f>
        <v>0</v>
      </c>
      <c r="K789" s="161">
        <f>'приложение 8.4.'!L1422</f>
        <v>0</v>
      </c>
      <c r="L789" s="144"/>
    </row>
    <row r="790" spans="1:12" s="215" customFormat="1" ht="25.5" customHeight="1">
      <c r="A790" s="200"/>
      <c r="B790" s="201" t="s">
        <v>46</v>
      </c>
      <c r="C790" s="202" t="s">
        <v>23</v>
      </c>
      <c r="D790" s="202" t="s">
        <v>15</v>
      </c>
      <c r="E790" s="202"/>
      <c r="F790" s="202"/>
      <c r="G790" s="311">
        <f t="shared" ref="G790:G799" si="177">H790+I790+J790+K790</f>
        <v>1557.7</v>
      </c>
      <c r="H790" s="311">
        <f>H791+H878</f>
        <v>1026.4000000000001</v>
      </c>
      <c r="I790" s="311">
        <f>I791+I878</f>
        <v>0</v>
      </c>
      <c r="J790" s="311">
        <f>J791+J878</f>
        <v>0</v>
      </c>
      <c r="K790" s="311">
        <f>K791+K878</f>
        <v>531.29999999999995</v>
      </c>
      <c r="L790" s="147"/>
    </row>
    <row r="791" spans="1:12" s="215" customFormat="1" ht="12.75" customHeight="1">
      <c r="A791" s="200"/>
      <c r="B791" s="211" t="s">
        <v>34</v>
      </c>
      <c r="C791" s="202" t="s">
        <v>23</v>
      </c>
      <c r="D791" s="202" t="s">
        <v>14</v>
      </c>
      <c r="E791" s="202"/>
      <c r="F791" s="202"/>
      <c r="G791" s="311">
        <f t="shared" si="177"/>
        <v>1557.7</v>
      </c>
      <c r="H791" s="311">
        <f>H792+H874</f>
        <v>1026.4000000000001</v>
      </c>
      <c r="I791" s="311">
        <f>I792+I874</f>
        <v>0</v>
      </c>
      <c r="J791" s="311">
        <f>J792+J874</f>
        <v>0</v>
      </c>
      <c r="K791" s="311">
        <f>K792+K874</f>
        <v>531.29999999999995</v>
      </c>
      <c r="L791" s="147"/>
    </row>
    <row r="792" spans="1:12" ht="38.25" customHeight="1">
      <c r="A792" s="209"/>
      <c r="B792" s="205" t="s">
        <v>95</v>
      </c>
      <c r="C792" s="146" t="s">
        <v>23</v>
      </c>
      <c r="D792" s="146" t="s">
        <v>14</v>
      </c>
      <c r="E792" s="146" t="s">
        <v>228</v>
      </c>
      <c r="F792" s="146"/>
      <c r="G792" s="311">
        <f t="shared" si="177"/>
        <v>1557.7</v>
      </c>
      <c r="H792" s="312">
        <f>H793+H823+H839</f>
        <v>1026.4000000000001</v>
      </c>
      <c r="I792" s="312">
        <f>I793+I823+I839</f>
        <v>0</v>
      </c>
      <c r="J792" s="312">
        <f>J793+J823+J839</f>
        <v>0</v>
      </c>
      <c r="K792" s="312">
        <f>K793+K823+K839</f>
        <v>531.29999999999995</v>
      </c>
    </row>
    <row r="793" spans="1:12" ht="25.5" customHeight="1">
      <c r="A793" s="209"/>
      <c r="B793" s="205" t="s">
        <v>409</v>
      </c>
      <c r="C793" s="146" t="s">
        <v>23</v>
      </c>
      <c r="D793" s="146" t="s">
        <v>14</v>
      </c>
      <c r="E793" s="146" t="s">
        <v>410</v>
      </c>
      <c r="F793" s="146"/>
      <c r="G793" s="311">
        <f t="shared" si="177"/>
        <v>231.3</v>
      </c>
      <c r="H793" s="312">
        <f>H794+H804+H808+H812+H819</f>
        <v>0</v>
      </c>
      <c r="I793" s="312">
        <f>I794+I804+I808+I812+I819</f>
        <v>0</v>
      </c>
      <c r="J793" s="312">
        <f>J794+J804+J808+J812+J819</f>
        <v>0</v>
      </c>
      <c r="K793" s="312">
        <f>K794+K804+K808+K812+K819</f>
        <v>231.3</v>
      </c>
    </row>
    <row r="794" spans="1:12" ht="38.25" customHeight="1">
      <c r="A794" s="209"/>
      <c r="B794" s="205" t="s">
        <v>411</v>
      </c>
      <c r="C794" s="146" t="s">
        <v>23</v>
      </c>
      <c r="D794" s="146" t="s">
        <v>14</v>
      </c>
      <c r="E794" s="146" t="s">
        <v>412</v>
      </c>
      <c r="F794" s="146"/>
      <c r="G794" s="311">
        <f t="shared" si="177"/>
        <v>-1.7</v>
      </c>
      <c r="H794" s="312">
        <f>H795+H798+H801</f>
        <v>0</v>
      </c>
      <c r="I794" s="312">
        <f>I795+I798+I801</f>
        <v>0</v>
      </c>
      <c r="J794" s="312">
        <f>J795+J798+J801</f>
        <v>0</v>
      </c>
      <c r="K794" s="312">
        <f>K795+K798+K801</f>
        <v>-1.7</v>
      </c>
    </row>
    <row r="795" spans="1:12" ht="127.5" customHeight="1">
      <c r="A795" s="231"/>
      <c r="B795" s="232" t="s">
        <v>457</v>
      </c>
      <c r="C795" s="139" t="s">
        <v>23</v>
      </c>
      <c r="D795" s="139" t="s">
        <v>14</v>
      </c>
      <c r="E795" s="139" t="s">
        <v>458</v>
      </c>
      <c r="F795" s="139"/>
      <c r="G795" s="313">
        <f>SUM(H795:K795)</f>
        <v>-1.7</v>
      </c>
      <c r="H795" s="314">
        <f t="shared" ref="H795:K796" si="178">H796</f>
        <v>0</v>
      </c>
      <c r="I795" s="314">
        <f t="shared" si="178"/>
        <v>0</v>
      </c>
      <c r="J795" s="314">
        <f t="shared" si="178"/>
        <v>0</v>
      </c>
      <c r="K795" s="314">
        <f t="shared" si="178"/>
        <v>-1.7</v>
      </c>
      <c r="L795" s="215"/>
    </row>
    <row r="796" spans="1:12" ht="51" customHeight="1">
      <c r="A796" s="213"/>
      <c r="B796" s="210" t="s">
        <v>246</v>
      </c>
      <c r="C796" s="139" t="s">
        <v>23</v>
      </c>
      <c r="D796" s="139" t="s">
        <v>14</v>
      </c>
      <c r="E796" s="139" t="s">
        <v>458</v>
      </c>
      <c r="F796" s="139" t="s">
        <v>49</v>
      </c>
      <c r="G796" s="313">
        <f>H796+I796+J796+K796</f>
        <v>-1.7</v>
      </c>
      <c r="H796" s="314">
        <f t="shared" si="178"/>
        <v>0</v>
      </c>
      <c r="I796" s="314">
        <f t="shared" si="178"/>
        <v>0</v>
      </c>
      <c r="J796" s="314">
        <f t="shared" si="178"/>
        <v>0</v>
      </c>
      <c r="K796" s="314">
        <f t="shared" si="178"/>
        <v>-1.7</v>
      </c>
      <c r="L796" s="215"/>
    </row>
    <row r="797" spans="1:12" ht="12.75" customHeight="1">
      <c r="A797" s="213"/>
      <c r="B797" s="210" t="s">
        <v>66</v>
      </c>
      <c r="C797" s="139" t="s">
        <v>23</v>
      </c>
      <c r="D797" s="139" t="s">
        <v>14</v>
      </c>
      <c r="E797" s="139" t="s">
        <v>458</v>
      </c>
      <c r="F797" s="139" t="s">
        <v>64</v>
      </c>
      <c r="G797" s="313">
        <f>SUM(H797:K797)</f>
        <v>-1.7</v>
      </c>
      <c r="H797" s="314">
        <f>'приложение 8.4.'!I910</f>
        <v>0</v>
      </c>
      <c r="I797" s="314">
        <f>'приложение 8.4.'!J910</f>
        <v>0</v>
      </c>
      <c r="J797" s="314">
        <f>'приложение 8.4.'!K910</f>
        <v>0</v>
      </c>
      <c r="K797" s="314">
        <f>'приложение 8.4.'!L910</f>
        <v>-1.7</v>
      </c>
      <c r="L797" s="215"/>
    </row>
    <row r="798" spans="1:12" ht="127.5" hidden="1" customHeight="1">
      <c r="A798" s="209"/>
      <c r="B798" s="205" t="s">
        <v>495</v>
      </c>
      <c r="C798" s="146" t="s">
        <v>23</v>
      </c>
      <c r="D798" s="146" t="s">
        <v>14</v>
      </c>
      <c r="E798" s="146" t="s">
        <v>413</v>
      </c>
      <c r="F798" s="146"/>
      <c r="G798" s="311">
        <f t="shared" si="177"/>
        <v>0</v>
      </c>
      <c r="H798" s="312">
        <f>H799</f>
        <v>0</v>
      </c>
      <c r="I798" s="312">
        <f t="shared" ref="I798:K799" si="179">I799</f>
        <v>0</v>
      </c>
      <c r="J798" s="312">
        <f t="shared" si="179"/>
        <v>0</v>
      </c>
      <c r="K798" s="312">
        <f t="shared" si="179"/>
        <v>0</v>
      </c>
    </row>
    <row r="799" spans="1:12" ht="51" hidden="1" customHeight="1">
      <c r="A799" s="204"/>
      <c r="B799" s="205" t="s">
        <v>246</v>
      </c>
      <c r="C799" s="146" t="s">
        <v>23</v>
      </c>
      <c r="D799" s="146" t="s">
        <v>14</v>
      </c>
      <c r="E799" s="146" t="s">
        <v>413</v>
      </c>
      <c r="F799" s="146" t="s">
        <v>49</v>
      </c>
      <c r="G799" s="311">
        <f t="shared" si="177"/>
        <v>0</v>
      </c>
      <c r="H799" s="312">
        <f>H800</f>
        <v>0</v>
      </c>
      <c r="I799" s="312">
        <f t="shared" si="179"/>
        <v>0</v>
      </c>
      <c r="J799" s="312">
        <f t="shared" si="179"/>
        <v>0</v>
      </c>
      <c r="K799" s="312">
        <f t="shared" si="179"/>
        <v>0</v>
      </c>
    </row>
    <row r="800" spans="1:12" ht="12.75" hidden="1" customHeight="1">
      <c r="A800" s="204"/>
      <c r="B800" s="205" t="s">
        <v>66</v>
      </c>
      <c r="C800" s="146" t="s">
        <v>23</v>
      </c>
      <c r="D800" s="146" t="s">
        <v>14</v>
      </c>
      <c r="E800" s="146" t="s">
        <v>413</v>
      </c>
      <c r="F800" s="146" t="s">
        <v>64</v>
      </c>
      <c r="G800" s="311">
        <f>SUM(H800:K800)</f>
        <v>0</v>
      </c>
      <c r="H800" s="312">
        <f>'приложение 8.4.'!I915</f>
        <v>0</v>
      </c>
      <c r="I800" s="312">
        <f>'приложение 8.4.'!J915</f>
        <v>0</v>
      </c>
      <c r="J800" s="312">
        <f>'приложение 8.4.'!K915</f>
        <v>0</v>
      </c>
      <c r="K800" s="312">
        <f>'приложение 8.4.'!L915</f>
        <v>0</v>
      </c>
    </row>
    <row r="801" spans="1:11" ht="140.25" hidden="1" customHeight="1">
      <c r="A801" s="206"/>
      <c r="B801" s="205" t="s">
        <v>496</v>
      </c>
      <c r="C801" s="146" t="s">
        <v>23</v>
      </c>
      <c r="D801" s="146" t="s">
        <v>14</v>
      </c>
      <c r="E801" s="146" t="s">
        <v>414</v>
      </c>
      <c r="F801" s="146"/>
      <c r="G801" s="311">
        <f>H801+I801+J801+K801</f>
        <v>0</v>
      </c>
      <c r="H801" s="312">
        <f>H802</f>
        <v>0</v>
      </c>
      <c r="I801" s="312">
        <f t="shared" ref="I801:K802" si="180">I802</f>
        <v>0</v>
      </c>
      <c r="J801" s="312">
        <f t="shared" si="180"/>
        <v>0</v>
      </c>
      <c r="K801" s="312">
        <f t="shared" si="180"/>
        <v>0</v>
      </c>
    </row>
    <row r="802" spans="1:11" ht="51" hidden="1" customHeight="1">
      <c r="A802" s="204"/>
      <c r="B802" s="205" t="s">
        <v>246</v>
      </c>
      <c r="C802" s="146" t="s">
        <v>23</v>
      </c>
      <c r="D802" s="146" t="s">
        <v>14</v>
      </c>
      <c r="E802" s="146" t="s">
        <v>414</v>
      </c>
      <c r="F802" s="146" t="s">
        <v>49</v>
      </c>
      <c r="G802" s="311">
        <f>H802+I802+J802+K802</f>
        <v>0</v>
      </c>
      <c r="H802" s="312">
        <f>H803</f>
        <v>0</v>
      </c>
      <c r="I802" s="312">
        <f t="shared" si="180"/>
        <v>0</v>
      </c>
      <c r="J802" s="312">
        <f t="shared" si="180"/>
        <v>0</v>
      </c>
      <c r="K802" s="312">
        <f t="shared" si="180"/>
        <v>0</v>
      </c>
    </row>
    <row r="803" spans="1:11" ht="12.75" hidden="1" customHeight="1">
      <c r="A803" s="204"/>
      <c r="B803" s="205" t="s">
        <v>66</v>
      </c>
      <c r="C803" s="146" t="s">
        <v>23</v>
      </c>
      <c r="D803" s="146" t="s">
        <v>14</v>
      </c>
      <c r="E803" s="146" t="s">
        <v>414</v>
      </c>
      <c r="F803" s="146" t="s">
        <v>64</v>
      </c>
      <c r="G803" s="311">
        <f>SUM(H803:K803)</f>
        <v>0</v>
      </c>
      <c r="H803" s="312">
        <f>'приложение 8.4.'!I920</f>
        <v>0</v>
      </c>
      <c r="I803" s="312">
        <f>'приложение 8.4.'!J920</f>
        <v>0</v>
      </c>
      <c r="J803" s="312">
        <f>'приложение 8.4.'!K920</f>
        <v>0</v>
      </c>
      <c r="K803" s="312">
        <f>'приложение 8.4.'!L920</f>
        <v>0</v>
      </c>
    </row>
    <row r="804" spans="1:11" ht="51" hidden="1" customHeight="1">
      <c r="A804" s="206"/>
      <c r="B804" s="205" t="s">
        <v>415</v>
      </c>
      <c r="C804" s="146" t="s">
        <v>23</v>
      </c>
      <c r="D804" s="146" t="s">
        <v>14</v>
      </c>
      <c r="E804" s="146" t="s">
        <v>416</v>
      </c>
      <c r="F804" s="146"/>
      <c r="G804" s="311">
        <f>H804+I804+J804+K804</f>
        <v>0</v>
      </c>
      <c r="H804" s="312">
        <f>H805</f>
        <v>0</v>
      </c>
      <c r="I804" s="312">
        <f t="shared" ref="I804:K806" si="181">I805</f>
        <v>0</v>
      </c>
      <c r="J804" s="312">
        <f t="shared" si="181"/>
        <v>0</v>
      </c>
      <c r="K804" s="312">
        <f t="shared" si="181"/>
        <v>0</v>
      </c>
    </row>
    <row r="805" spans="1:11" ht="25.5" hidden="1" customHeight="1">
      <c r="A805" s="209"/>
      <c r="B805" s="101" t="s">
        <v>216</v>
      </c>
      <c r="C805" s="146" t="s">
        <v>23</v>
      </c>
      <c r="D805" s="146" t="s">
        <v>14</v>
      </c>
      <c r="E805" s="146" t="s">
        <v>556</v>
      </c>
      <c r="F805" s="146"/>
      <c r="G805" s="311">
        <f>H805+I805+J805+K805</f>
        <v>0</v>
      </c>
      <c r="H805" s="312">
        <f>H806</f>
        <v>0</v>
      </c>
      <c r="I805" s="312">
        <f t="shared" si="181"/>
        <v>0</v>
      </c>
      <c r="J805" s="312">
        <f t="shared" si="181"/>
        <v>0</v>
      </c>
      <c r="K805" s="312">
        <f t="shared" si="181"/>
        <v>0</v>
      </c>
    </row>
    <row r="806" spans="1:11" ht="51" hidden="1" customHeight="1">
      <c r="A806" s="204"/>
      <c r="B806" s="205" t="s">
        <v>246</v>
      </c>
      <c r="C806" s="146" t="s">
        <v>23</v>
      </c>
      <c r="D806" s="146" t="s">
        <v>14</v>
      </c>
      <c r="E806" s="146" t="s">
        <v>556</v>
      </c>
      <c r="F806" s="146" t="s">
        <v>49</v>
      </c>
      <c r="G806" s="311">
        <f>H806+I806+J806+K806</f>
        <v>0</v>
      </c>
      <c r="H806" s="312">
        <f>H807</f>
        <v>0</v>
      </c>
      <c r="I806" s="312">
        <f t="shared" si="181"/>
        <v>0</v>
      </c>
      <c r="J806" s="312">
        <f t="shared" si="181"/>
        <v>0</v>
      </c>
      <c r="K806" s="312">
        <f t="shared" si="181"/>
        <v>0</v>
      </c>
    </row>
    <row r="807" spans="1:11" ht="12.75" hidden="1" customHeight="1">
      <c r="A807" s="204"/>
      <c r="B807" s="205" t="s">
        <v>66</v>
      </c>
      <c r="C807" s="146" t="s">
        <v>23</v>
      </c>
      <c r="D807" s="146" t="s">
        <v>14</v>
      </c>
      <c r="E807" s="146" t="s">
        <v>556</v>
      </c>
      <c r="F807" s="146" t="s">
        <v>64</v>
      </c>
      <c r="G807" s="311">
        <f>SUM(H807:K807)</f>
        <v>0</v>
      </c>
      <c r="H807" s="312">
        <f>'приложение 8.4.'!I926</f>
        <v>0</v>
      </c>
      <c r="I807" s="312">
        <f>'приложение 8.4.'!J926</f>
        <v>0</v>
      </c>
      <c r="J807" s="312">
        <f>'приложение 8.4.'!K926</f>
        <v>0</v>
      </c>
      <c r="K807" s="312">
        <f>'приложение 8.4.'!L926</f>
        <v>0</v>
      </c>
    </row>
    <row r="808" spans="1:11" ht="25.5" hidden="1" customHeight="1">
      <c r="A808" s="206"/>
      <c r="B808" s="205" t="s">
        <v>417</v>
      </c>
      <c r="C808" s="146" t="s">
        <v>23</v>
      </c>
      <c r="D808" s="146" t="s">
        <v>14</v>
      </c>
      <c r="E808" s="146" t="s">
        <v>418</v>
      </c>
      <c r="F808" s="146"/>
      <c r="G808" s="311">
        <f>H808+I808+J808+K808</f>
        <v>0</v>
      </c>
      <c r="H808" s="312">
        <f>H809</f>
        <v>0</v>
      </c>
      <c r="I808" s="312">
        <f t="shared" ref="I808:K810" si="182">I809</f>
        <v>0</v>
      </c>
      <c r="J808" s="312">
        <f t="shared" si="182"/>
        <v>0</v>
      </c>
      <c r="K808" s="312">
        <f t="shared" si="182"/>
        <v>0</v>
      </c>
    </row>
    <row r="809" spans="1:11" ht="25.5" hidden="1" customHeight="1">
      <c r="A809" s="209"/>
      <c r="B809" s="101" t="s">
        <v>216</v>
      </c>
      <c r="C809" s="146" t="s">
        <v>23</v>
      </c>
      <c r="D809" s="146" t="s">
        <v>14</v>
      </c>
      <c r="E809" s="146" t="s">
        <v>555</v>
      </c>
      <c r="F809" s="146"/>
      <c r="G809" s="311">
        <f>H809+I809+J809+K809</f>
        <v>0</v>
      </c>
      <c r="H809" s="312">
        <f>H810</f>
        <v>0</v>
      </c>
      <c r="I809" s="312">
        <f t="shared" si="182"/>
        <v>0</v>
      </c>
      <c r="J809" s="312">
        <f t="shared" si="182"/>
        <v>0</v>
      </c>
      <c r="K809" s="312">
        <f t="shared" si="182"/>
        <v>0</v>
      </c>
    </row>
    <row r="810" spans="1:11" ht="51" hidden="1" customHeight="1">
      <c r="A810" s="204"/>
      <c r="B810" s="205" t="s">
        <v>246</v>
      </c>
      <c r="C810" s="146" t="s">
        <v>23</v>
      </c>
      <c r="D810" s="146" t="s">
        <v>14</v>
      </c>
      <c r="E810" s="146" t="s">
        <v>555</v>
      </c>
      <c r="F810" s="146" t="s">
        <v>49</v>
      </c>
      <c r="G810" s="311">
        <f>H810+I810+J810+K810</f>
        <v>0</v>
      </c>
      <c r="H810" s="312">
        <f>H811</f>
        <v>0</v>
      </c>
      <c r="I810" s="312">
        <f t="shared" si="182"/>
        <v>0</v>
      </c>
      <c r="J810" s="312">
        <f t="shared" si="182"/>
        <v>0</v>
      </c>
      <c r="K810" s="312">
        <f t="shared" si="182"/>
        <v>0</v>
      </c>
    </row>
    <row r="811" spans="1:11" ht="12.75" hidden="1" customHeight="1">
      <c r="A811" s="204"/>
      <c r="B811" s="205" t="s">
        <v>66</v>
      </c>
      <c r="C811" s="146" t="s">
        <v>23</v>
      </c>
      <c r="D811" s="146" t="s">
        <v>14</v>
      </c>
      <c r="E811" s="146" t="s">
        <v>555</v>
      </c>
      <c r="F811" s="146" t="s">
        <v>64</v>
      </c>
      <c r="G811" s="311">
        <f>SUM(H811:K811)</f>
        <v>0</v>
      </c>
      <c r="H811" s="312">
        <f>'приложение 8.4.'!I931</f>
        <v>0</v>
      </c>
      <c r="I811" s="312">
        <f>'приложение 8.4.'!J931</f>
        <v>0</v>
      </c>
      <c r="J811" s="312">
        <f>'приложение 8.4.'!K931</f>
        <v>0</v>
      </c>
      <c r="K811" s="312">
        <f>'приложение 8.4.'!L931</f>
        <v>0</v>
      </c>
    </row>
    <row r="812" spans="1:11" ht="38.25" hidden="1" customHeight="1">
      <c r="A812" s="206"/>
      <c r="B812" s="205" t="s">
        <v>419</v>
      </c>
      <c r="C812" s="146" t="s">
        <v>23</v>
      </c>
      <c r="D812" s="146" t="s">
        <v>14</v>
      </c>
      <c r="E812" s="146" t="s">
        <v>420</v>
      </c>
      <c r="F812" s="146"/>
      <c r="G812" s="311">
        <f>H812+I812+J812+K812</f>
        <v>0</v>
      </c>
      <c r="H812" s="312">
        <f>H813+H816</f>
        <v>0</v>
      </c>
      <c r="I812" s="312">
        <f>I813+I816</f>
        <v>0</v>
      </c>
      <c r="J812" s="312">
        <f>J813+J816</f>
        <v>0</v>
      </c>
      <c r="K812" s="312">
        <f>K813+K816</f>
        <v>0</v>
      </c>
    </row>
    <row r="813" spans="1:11" ht="38.25" hidden="1" customHeight="1">
      <c r="A813" s="206"/>
      <c r="B813" s="205" t="s">
        <v>200</v>
      </c>
      <c r="C813" s="146" t="s">
        <v>23</v>
      </c>
      <c r="D813" s="146" t="s">
        <v>14</v>
      </c>
      <c r="E813" s="146" t="s">
        <v>421</v>
      </c>
      <c r="F813" s="146"/>
      <c r="G813" s="311">
        <f>H813+I813+J813+K813</f>
        <v>0</v>
      </c>
      <c r="H813" s="312">
        <f>H814</f>
        <v>0</v>
      </c>
      <c r="I813" s="312">
        <f t="shared" ref="I813:K814" si="183">I814</f>
        <v>0</v>
      </c>
      <c r="J813" s="312">
        <f t="shared" si="183"/>
        <v>0</v>
      </c>
      <c r="K813" s="312">
        <f t="shared" si="183"/>
        <v>0</v>
      </c>
    </row>
    <row r="814" spans="1:11" ht="24" hidden="1" customHeight="1">
      <c r="A814" s="204"/>
      <c r="B814" s="205" t="s">
        <v>88</v>
      </c>
      <c r="C814" s="146" t="s">
        <v>23</v>
      </c>
      <c r="D814" s="146" t="s">
        <v>14</v>
      </c>
      <c r="E814" s="146" t="s">
        <v>421</v>
      </c>
      <c r="F814" s="146" t="s">
        <v>49</v>
      </c>
      <c r="G814" s="311">
        <f>H814+I814+J814+K814</f>
        <v>0</v>
      </c>
      <c r="H814" s="312">
        <f>H815</f>
        <v>0</v>
      </c>
      <c r="I814" s="312">
        <f t="shared" si="183"/>
        <v>0</v>
      </c>
      <c r="J814" s="312">
        <f t="shared" si="183"/>
        <v>0</v>
      </c>
      <c r="K814" s="312">
        <f t="shared" si="183"/>
        <v>0</v>
      </c>
    </row>
    <row r="815" spans="1:11" ht="12.75" hidden="1" customHeight="1">
      <c r="A815" s="204"/>
      <c r="B815" s="205" t="s">
        <v>66</v>
      </c>
      <c r="C815" s="146" t="s">
        <v>23</v>
      </c>
      <c r="D815" s="146" t="s">
        <v>14</v>
      </c>
      <c r="E815" s="146" t="s">
        <v>421</v>
      </c>
      <c r="F815" s="146" t="s">
        <v>64</v>
      </c>
      <c r="G815" s="311">
        <f>SUM(H815:K815)</f>
        <v>0</v>
      </c>
      <c r="H815" s="312">
        <f>'приложение 8.4.'!I936</f>
        <v>0</v>
      </c>
      <c r="I815" s="312">
        <f>'приложение 8.4.'!J936</f>
        <v>0</v>
      </c>
      <c r="J815" s="312">
        <f>'приложение 8.4.'!K936</f>
        <v>0</v>
      </c>
      <c r="K815" s="312">
        <f>'приложение 8.4.'!L936</f>
        <v>0</v>
      </c>
    </row>
    <row r="816" spans="1:11" ht="318.75" hidden="1" customHeight="1">
      <c r="A816" s="206"/>
      <c r="B816" s="205" t="s">
        <v>493</v>
      </c>
      <c r="C816" s="146" t="s">
        <v>23</v>
      </c>
      <c r="D816" s="146" t="s">
        <v>14</v>
      </c>
      <c r="E816" s="146" t="s">
        <v>422</v>
      </c>
      <c r="F816" s="146"/>
      <c r="G816" s="311">
        <f>H816+I816+J816+K816</f>
        <v>0</v>
      </c>
      <c r="H816" s="312">
        <f>H817</f>
        <v>0</v>
      </c>
      <c r="I816" s="312">
        <f t="shared" ref="I816:K817" si="184">I817</f>
        <v>0</v>
      </c>
      <c r="J816" s="312">
        <f t="shared" si="184"/>
        <v>0</v>
      </c>
      <c r="K816" s="312">
        <f t="shared" si="184"/>
        <v>0</v>
      </c>
    </row>
    <row r="817" spans="1:11" ht="51" hidden="1" customHeight="1">
      <c r="A817" s="204"/>
      <c r="B817" s="205" t="s">
        <v>88</v>
      </c>
      <c r="C817" s="146" t="s">
        <v>23</v>
      </c>
      <c r="D817" s="146" t="s">
        <v>14</v>
      </c>
      <c r="E817" s="146" t="s">
        <v>422</v>
      </c>
      <c r="F817" s="146" t="s">
        <v>49</v>
      </c>
      <c r="G817" s="311">
        <f>H817+I817+J817+K817</f>
        <v>0</v>
      </c>
      <c r="H817" s="312">
        <f>H818</f>
        <v>0</v>
      </c>
      <c r="I817" s="312">
        <f t="shared" si="184"/>
        <v>0</v>
      </c>
      <c r="J817" s="312">
        <f t="shared" si="184"/>
        <v>0</v>
      </c>
      <c r="K817" s="312">
        <f t="shared" si="184"/>
        <v>0</v>
      </c>
    </row>
    <row r="818" spans="1:11" ht="12.75" hidden="1" customHeight="1">
      <c r="A818" s="204"/>
      <c r="B818" s="205" t="s">
        <v>66</v>
      </c>
      <c r="C818" s="146" t="s">
        <v>23</v>
      </c>
      <c r="D818" s="146" t="s">
        <v>14</v>
      </c>
      <c r="E818" s="146" t="s">
        <v>422</v>
      </c>
      <c r="F818" s="146" t="s">
        <v>64</v>
      </c>
      <c r="G818" s="311">
        <f>SUM(H818:K818)</f>
        <v>0</v>
      </c>
      <c r="H818" s="312">
        <f>'приложение 8.4.'!I940</f>
        <v>0</v>
      </c>
      <c r="I818" s="312">
        <f>'приложение 8.4.'!J940</f>
        <v>0</v>
      </c>
      <c r="J818" s="312">
        <f>'приложение 8.4.'!K940</f>
        <v>0</v>
      </c>
      <c r="K818" s="312">
        <f>'приложение 8.4.'!L940</f>
        <v>0</v>
      </c>
    </row>
    <row r="819" spans="1:11" s="62" customFormat="1" ht="38.25">
      <c r="A819" s="73"/>
      <c r="B819" s="10" t="s">
        <v>688</v>
      </c>
      <c r="C819" s="12" t="s">
        <v>23</v>
      </c>
      <c r="D819" s="12" t="s">
        <v>14</v>
      </c>
      <c r="E819" s="12" t="s">
        <v>689</v>
      </c>
      <c r="F819" s="12"/>
      <c r="G819" s="152">
        <f t="shared" ref="G819:G826" si="185">H819+I819+J819+K819</f>
        <v>233</v>
      </c>
      <c r="H819" s="153">
        <f t="shared" ref="H819:K821" si="186">H820</f>
        <v>0</v>
      </c>
      <c r="I819" s="153">
        <f t="shared" si="186"/>
        <v>0</v>
      </c>
      <c r="J819" s="153">
        <f t="shared" si="186"/>
        <v>0</v>
      </c>
      <c r="K819" s="153">
        <f t="shared" si="186"/>
        <v>233</v>
      </c>
    </row>
    <row r="820" spans="1:11" s="62" customFormat="1" ht="63.75">
      <c r="A820" s="73"/>
      <c r="B820" s="210" t="s">
        <v>587</v>
      </c>
      <c r="C820" s="12" t="s">
        <v>23</v>
      </c>
      <c r="D820" s="12" t="s">
        <v>14</v>
      </c>
      <c r="E820" s="12" t="s">
        <v>690</v>
      </c>
      <c r="F820" s="12"/>
      <c r="G820" s="152">
        <f t="shared" si="185"/>
        <v>233</v>
      </c>
      <c r="H820" s="153">
        <f t="shared" si="186"/>
        <v>0</v>
      </c>
      <c r="I820" s="153">
        <f t="shared" si="186"/>
        <v>0</v>
      </c>
      <c r="J820" s="153">
        <f t="shared" si="186"/>
        <v>0</v>
      </c>
      <c r="K820" s="153">
        <f t="shared" si="186"/>
        <v>233</v>
      </c>
    </row>
    <row r="821" spans="1:11" s="62" customFormat="1" ht="51">
      <c r="A821" s="73"/>
      <c r="B821" s="10" t="s">
        <v>246</v>
      </c>
      <c r="C821" s="12" t="s">
        <v>23</v>
      </c>
      <c r="D821" s="12" t="s">
        <v>14</v>
      </c>
      <c r="E821" s="12" t="s">
        <v>690</v>
      </c>
      <c r="F821" s="12" t="s">
        <v>49</v>
      </c>
      <c r="G821" s="152">
        <f t="shared" si="185"/>
        <v>233</v>
      </c>
      <c r="H821" s="153">
        <f t="shared" si="186"/>
        <v>0</v>
      </c>
      <c r="I821" s="153">
        <f t="shared" si="186"/>
        <v>0</v>
      </c>
      <c r="J821" s="153">
        <f t="shared" si="186"/>
        <v>0</v>
      </c>
      <c r="K821" s="153">
        <f t="shared" si="186"/>
        <v>233</v>
      </c>
    </row>
    <row r="822" spans="1:11" s="62" customFormat="1">
      <c r="A822" s="73"/>
      <c r="B822" s="10" t="s">
        <v>66</v>
      </c>
      <c r="C822" s="12" t="s">
        <v>23</v>
      </c>
      <c r="D822" s="12" t="s">
        <v>14</v>
      </c>
      <c r="E822" s="12" t="s">
        <v>690</v>
      </c>
      <c r="F822" s="12" t="s">
        <v>64</v>
      </c>
      <c r="G822" s="152">
        <f t="shared" si="185"/>
        <v>233</v>
      </c>
      <c r="H822" s="153">
        <f>'приложение 8.4.'!I945</f>
        <v>0</v>
      </c>
      <c r="I822" s="153">
        <f>'приложение 8.4.'!J945</f>
        <v>0</v>
      </c>
      <c r="J822" s="153">
        <f>'приложение 8.4.'!K945</f>
        <v>0</v>
      </c>
      <c r="K822" s="153">
        <f>'приложение 8.4.'!L945</f>
        <v>233</v>
      </c>
    </row>
    <row r="823" spans="1:11" ht="12.75" hidden="1" customHeight="1">
      <c r="A823" s="206"/>
      <c r="B823" s="205" t="s">
        <v>423</v>
      </c>
      <c r="C823" s="146" t="s">
        <v>23</v>
      </c>
      <c r="D823" s="146" t="s">
        <v>14</v>
      </c>
      <c r="E823" s="146" t="s">
        <v>424</v>
      </c>
      <c r="F823" s="146"/>
      <c r="G823" s="311">
        <f t="shared" si="185"/>
        <v>0</v>
      </c>
      <c r="H823" s="312">
        <f>H824+H831+H835</f>
        <v>0</v>
      </c>
      <c r="I823" s="312">
        <f>I824+I831+I835</f>
        <v>0</v>
      </c>
      <c r="J823" s="312">
        <f>J824+J831+J835</f>
        <v>0</v>
      </c>
      <c r="K823" s="312">
        <f>K824+K831+K835</f>
        <v>0</v>
      </c>
    </row>
    <row r="824" spans="1:11" ht="38.25" hidden="1" customHeight="1">
      <c r="A824" s="206"/>
      <c r="B824" s="205" t="s">
        <v>425</v>
      </c>
      <c r="C824" s="146" t="s">
        <v>23</v>
      </c>
      <c r="D824" s="146" t="s">
        <v>14</v>
      </c>
      <c r="E824" s="146" t="s">
        <v>426</v>
      </c>
      <c r="F824" s="146"/>
      <c r="G824" s="311">
        <f t="shared" si="185"/>
        <v>0</v>
      </c>
      <c r="H824" s="312">
        <f>H825+H828</f>
        <v>0</v>
      </c>
      <c r="I824" s="312">
        <f>I825+I828</f>
        <v>0</v>
      </c>
      <c r="J824" s="312">
        <f>J825+J828</f>
        <v>0</v>
      </c>
      <c r="K824" s="312">
        <f>K825+K828</f>
        <v>0</v>
      </c>
    </row>
    <row r="825" spans="1:11" ht="26.25" hidden="1" customHeight="1">
      <c r="A825" s="206"/>
      <c r="B825" s="205" t="s">
        <v>200</v>
      </c>
      <c r="C825" s="146" t="s">
        <v>23</v>
      </c>
      <c r="D825" s="146" t="s">
        <v>14</v>
      </c>
      <c r="E825" s="146" t="s">
        <v>427</v>
      </c>
      <c r="F825" s="146"/>
      <c r="G825" s="311">
        <f t="shared" si="185"/>
        <v>0</v>
      </c>
      <c r="H825" s="312">
        <f>H826</f>
        <v>0</v>
      </c>
      <c r="I825" s="312">
        <f t="shared" ref="I825:K826" si="187">I826</f>
        <v>0</v>
      </c>
      <c r="J825" s="312">
        <f t="shared" si="187"/>
        <v>0</v>
      </c>
      <c r="K825" s="312">
        <f t="shared" si="187"/>
        <v>0</v>
      </c>
    </row>
    <row r="826" spans="1:11" ht="51" hidden="1" customHeight="1">
      <c r="A826" s="204"/>
      <c r="B826" s="205" t="s">
        <v>88</v>
      </c>
      <c r="C826" s="146" t="s">
        <v>23</v>
      </c>
      <c r="D826" s="146" t="s">
        <v>14</v>
      </c>
      <c r="E826" s="146" t="s">
        <v>427</v>
      </c>
      <c r="F826" s="146" t="s">
        <v>49</v>
      </c>
      <c r="G826" s="311">
        <f t="shared" si="185"/>
        <v>0</v>
      </c>
      <c r="H826" s="312">
        <f>H827</f>
        <v>0</v>
      </c>
      <c r="I826" s="312">
        <f t="shared" si="187"/>
        <v>0</v>
      </c>
      <c r="J826" s="312">
        <f t="shared" si="187"/>
        <v>0</v>
      </c>
      <c r="K826" s="312">
        <f t="shared" si="187"/>
        <v>0</v>
      </c>
    </row>
    <row r="827" spans="1:11" ht="12.75" hidden="1" customHeight="1">
      <c r="A827" s="204"/>
      <c r="B827" s="205" t="s">
        <v>66</v>
      </c>
      <c r="C827" s="146" t="s">
        <v>23</v>
      </c>
      <c r="D827" s="146" t="s">
        <v>14</v>
      </c>
      <c r="E827" s="146" t="s">
        <v>427</v>
      </c>
      <c r="F827" s="146" t="s">
        <v>64</v>
      </c>
      <c r="G827" s="311">
        <f>SUM(H827:K827)</f>
        <v>0</v>
      </c>
      <c r="H827" s="312">
        <f>'приложение 8.4.'!I951</f>
        <v>0</v>
      </c>
      <c r="I827" s="312">
        <f>'приложение 8.4.'!J951</f>
        <v>0</v>
      </c>
      <c r="J827" s="312">
        <f>'приложение 8.4.'!K951</f>
        <v>0</v>
      </c>
      <c r="K827" s="312">
        <f>'приложение 8.4.'!L951</f>
        <v>0</v>
      </c>
    </row>
    <row r="828" spans="1:11" ht="318.75" hidden="1" customHeight="1">
      <c r="A828" s="206"/>
      <c r="B828" s="205" t="s">
        <v>493</v>
      </c>
      <c r="C828" s="146" t="s">
        <v>23</v>
      </c>
      <c r="D828" s="146" t="s">
        <v>14</v>
      </c>
      <c r="E828" s="146" t="s">
        <v>428</v>
      </c>
      <c r="F828" s="146"/>
      <c r="G828" s="311">
        <f>H828+I828+J828+K828</f>
        <v>0</v>
      </c>
      <c r="H828" s="312">
        <f>H829</f>
        <v>0</v>
      </c>
      <c r="I828" s="312">
        <f t="shared" ref="I828:K829" si="188">I829</f>
        <v>0</v>
      </c>
      <c r="J828" s="312">
        <f t="shared" si="188"/>
        <v>0</v>
      </c>
      <c r="K828" s="312">
        <f t="shared" si="188"/>
        <v>0</v>
      </c>
    </row>
    <row r="829" spans="1:11" ht="51" hidden="1" customHeight="1">
      <c r="A829" s="204"/>
      <c r="B829" s="205" t="s">
        <v>88</v>
      </c>
      <c r="C829" s="146" t="s">
        <v>23</v>
      </c>
      <c r="D829" s="146" t="s">
        <v>14</v>
      </c>
      <c r="E829" s="146" t="s">
        <v>428</v>
      </c>
      <c r="F829" s="146" t="s">
        <v>49</v>
      </c>
      <c r="G829" s="311">
        <f>H829+I829+J829+K829</f>
        <v>0</v>
      </c>
      <c r="H829" s="312">
        <f>H830</f>
        <v>0</v>
      </c>
      <c r="I829" s="312">
        <f t="shared" si="188"/>
        <v>0</v>
      </c>
      <c r="J829" s="312">
        <f t="shared" si="188"/>
        <v>0</v>
      </c>
      <c r="K829" s="312">
        <f t="shared" si="188"/>
        <v>0</v>
      </c>
    </row>
    <row r="830" spans="1:11" ht="12.75" hidden="1" customHeight="1">
      <c r="A830" s="204"/>
      <c r="B830" s="205" t="s">
        <v>66</v>
      </c>
      <c r="C830" s="146" t="s">
        <v>23</v>
      </c>
      <c r="D830" s="146" t="s">
        <v>14</v>
      </c>
      <c r="E830" s="146" t="s">
        <v>428</v>
      </c>
      <c r="F830" s="146" t="s">
        <v>64</v>
      </c>
      <c r="G830" s="311">
        <f>SUM(H830:K830)</f>
        <v>0</v>
      </c>
      <c r="H830" s="312">
        <f>'приложение 8.4.'!I955</f>
        <v>0</v>
      </c>
      <c r="I830" s="312">
        <f>'приложение 8.4.'!J955</f>
        <v>0</v>
      </c>
      <c r="J830" s="312">
        <f>'приложение 8.4.'!K955</f>
        <v>0</v>
      </c>
      <c r="K830" s="312">
        <f>'приложение 8.4.'!L955</f>
        <v>0</v>
      </c>
    </row>
    <row r="831" spans="1:11" ht="38.25" customHeight="1">
      <c r="A831" s="206"/>
      <c r="B831" s="205" t="s">
        <v>429</v>
      </c>
      <c r="C831" s="146" t="s">
        <v>23</v>
      </c>
      <c r="D831" s="146" t="s">
        <v>14</v>
      </c>
      <c r="E831" s="146" t="s">
        <v>430</v>
      </c>
      <c r="F831" s="146"/>
      <c r="G831" s="311">
        <f>H831+I831+J831+K831</f>
        <v>-30</v>
      </c>
      <c r="H831" s="312">
        <f>H832</f>
        <v>-30</v>
      </c>
      <c r="I831" s="312">
        <f t="shared" ref="I831:K833" si="189">I832</f>
        <v>0</v>
      </c>
      <c r="J831" s="312">
        <f t="shared" si="189"/>
        <v>0</v>
      </c>
      <c r="K831" s="312">
        <f t="shared" si="189"/>
        <v>0</v>
      </c>
    </row>
    <row r="832" spans="1:11" ht="25.5" customHeight="1">
      <c r="A832" s="206"/>
      <c r="B832" s="101" t="s">
        <v>216</v>
      </c>
      <c r="C832" s="146" t="s">
        <v>23</v>
      </c>
      <c r="D832" s="146" t="s">
        <v>14</v>
      </c>
      <c r="E832" s="146" t="s">
        <v>554</v>
      </c>
      <c r="F832" s="146"/>
      <c r="G832" s="311">
        <f>H832+I832+J832+K832</f>
        <v>-30</v>
      </c>
      <c r="H832" s="312">
        <f>H833</f>
        <v>-30</v>
      </c>
      <c r="I832" s="312">
        <f t="shared" si="189"/>
        <v>0</v>
      </c>
      <c r="J832" s="312">
        <f t="shared" si="189"/>
        <v>0</v>
      </c>
      <c r="K832" s="312">
        <f t="shared" si="189"/>
        <v>0</v>
      </c>
    </row>
    <row r="833" spans="1:11" ht="51" customHeight="1">
      <c r="A833" s="204"/>
      <c r="B833" s="205" t="s">
        <v>246</v>
      </c>
      <c r="C833" s="146" t="s">
        <v>23</v>
      </c>
      <c r="D833" s="146" t="s">
        <v>14</v>
      </c>
      <c r="E833" s="146" t="s">
        <v>554</v>
      </c>
      <c r="F833" s="146" t="s">
        <v>49</v>
      </c>
      <c r="G833" s="311">
        <f>H833+I833+J833+K833</f>
        <v>-30</v>
      </c>
      <c r="H833" s="312">
        <f>H834</f>
        <v>-30</v>
      </c>
      <c r="I833" s="312">
        <f t="shared" si="189"/>
        <v>0</v>
      </c>
      <c r="J833" s="312">
        <f t="shared" si="189"/>
        <v>0</v>
      </c>
      <c r="K833" s="312">
        <f t="shared" si="189"/>
        <v>0</v>
      </c>
    </row>
    <row r="834" spans="1:11" ht="12.75" customHeight="1">
      <c r="A834" s="204"/>
      <c r="B834" s="205" t="s">
        <v>66</v>
      </c>
      <c r="C834" s="146" t="s">
        <v>23</v>
      </c>
      <c r="D834" s="146" t="s">
        <v>14</v>
      </c>
      <c r="E834" s="146" t="s">
        <v>554</v>
      </c>
      <c r="F834" s="146" t="s">
        <v>64</v>
      </c>
      <c r="G834" s="311">
        <f>SUM(H834:K834)</f>
        <v>-30</v>
      </c>
      <c r="H834" s="312">
        <f>'приложение 8.4.'!I960</f>
        <v>-30</v>
      </c>
      <c r="I834" s="312">
        <f>'приложение 8.4.'!J960</f>
        <v>0</v>
      </c>
      <c r="J834" s="312">
        <f>'приложение 8.4.'!K960</f>
        <v>0</v>
      </c>
      <c r="K834" s="312">
        <f>'приложение 8.4.'!L960</f>
        <v>0</v>
      </c>
    </row>
    <row r="835" spans="1:11" s="234" customFormat="1" ht="51">
      <c r="A835" s="73"/>
      <c r="B835" s="10" t="s">
        <v>677</v>
      </c>
      <c r="C835" s="12" t="s">
        <v>23</v>
      </c>
      <c r="D835" s="12" t="s">
        <v>14</v>
      </c>
      <c r="E835" s="12" t="s">
        <v>678</v>
      </c>
      <c r="F835" s="12"/>
      <c r="G835" s="152">
        <f t="shared" ref="G835:G842" si="190">H835+I835+J835+K835</f>
        <v>30</v>
      </c>
      <c r="H835" s="153">
        <f t="shared" ref="H835:K837" si="191">H836</f>
        <v>30</v>
      </c>
      <c r="I835" s="153">
        <f t="shared" si="191"/>
        <v>0</v>
      </c>
      <c r="J835" s="153">
        <f t="shared" si="191"/>
        <v>0</v>
      </c>
      <c r="K835" s="153">
        <f t="shared" si="191"/>
        <v>0</v>
      </c>
    </row>
    <row r="836" spans="1:11" s="234" customFormat="1" ht="25.5">
      <c r="A836" s="73"/>
      <c r="B836" s="10" t="s">
        <v>538</v>
      </c>
      <c r="C836" s="12" t="s">
        <v>23</v>
      </c>
      <c r="D836" s="12" t="s">
        <v>14</v>
      </c>
      <c r="E836" s="12" t="s">
        <v>679</v>
      </c>
      <c r="F836" s="12"/>
      <c r="G836" s="152">
        <f t="shared" si="190"/>
        <v>30</v>
      </c>
      <c r="H836" s="153">
        <f t="shared" si="191"/>
        <v>30</v>
      </c>
      <c r="I836" s="153">
        <f t="shared" si="191"/>
        <v>0</v>
      </c>
      <c r="J836" s="153">
        <f t="shared" si="191"/>
        <v>0</v>
      </c>
      <c r="K836" s="153">
        <f t="shared" si="191"/>
        <v>0</v>
      </c>
    </row>
    <row r="837" spans="1:11" s="234" customFormat="1" ht="51">
      <c r="A837" s="73"/>
      <c r="B837" s="10" t="s">
        <v>88</v>
      </c>
      <c r="C837" s="12" t="s">
        <v>23</v>
      </c>
      <c r="D837" s="12" t="s">
        <v>14</v>
      </c>
      <c r="E837" s="12" t="s">
        <v>679</v>
      </c>
      <c r="F837" s="12" t="s">
        <v>49</v>
      </c>
      <c r="G837" s="152">
        <f t="shared" si="190"/>
        <v>30</v>
      </c>
      <c r="H837" s="153">
        <f t="shared" si="191"/>
        <v>30</v>
      </c>
      <c r="I837" s="153">
        <f t="shared" si="191"/>
        <v>0</v>
      </c>
      <c r="J837" s="153">
        <f t="shared" si="191"/>
        <v>0</v>
      </c>
      <c r="K837" s="153">
        <f t="shared" si="191"/>
        <v>0</v>
      </c>
    </row>
    <row r="838" spans="1:11" s="234" customFormat="1">
      <c r="A838" s="73"/>
      <c r="B838" s="10" t="s">
        <v>66</v>
      </c>
      <c r="C838" s="12" t="s">
        <v>23</v>
      </c>
      <c r="D838" s="12" t="s">
        <v>14</v>
      </c>
      <c r="E838" s="12" t="s">
        <v>679</v>
      </c>
      <c r="F838" s="12" t="s">
        <v>64</v>
      </c>
      <c r="G838" s="152">
        <f t="shared" si="190"/>
        <v>30</v>
      </c>
      <c r="H838" s="153">
        <f>'приложение 8.4.'!I965</f>
        <v>30</v>
      </c>
      <c r="I838" s="153">
        <f>'приложение 8.4.'!J965</f>
        <v>0</v>
      </c>
      <c r="J838" s="153">
        <f>'приложение 8.4.'!K965</f>
        <v>0</v>
      </c>
      <c r="K838" s="153">
        <f>'приложение 8.4.'!L965</f>
        <v>0</v>
      </c>
    </row>
    <row r="839" spans="1:11" ht="51" customHeight="1">
      <c r="A839" s="206"/>
      <c r="B839" s="205" t="s">
        <v>431</v>
      </c>
      <c r="C839" s="146" t="s">
        <v>23</v>
      </c>
      <c r="D839" s="146" t="s">
        <v>14</v>
      </c>
      <c r="E839" s="146" t="s">
        <v>432</v>
      </c>
      <c r="F839" s="146"/>
      <c r="G839" s="311">
        <f t="shared" si="190"/>
        <v>1326.4</v>
      </c>
      <c r="H839" s="312">
        <f>H840+H844+H848+H855+H862</f>
        <v>1026.4000000000001</v>
      </c>
      <c r="I839" s="312">
        <f>I840+I844+I848+I855+I862</f>
        <v>0</v>
      </c>
      <c r="J839" s="312">
        <f>J840+J844+J848+J855+J862</f>
        <v>0</v>
      </c>
      <c r="K839" s="312">
        <f>K840+K844+K848+K855+K862</f>
        <v>300</v>
      </c>
    </row>
    <row r="840" spans="1:11" ht="38.25" hidden="1" customHeight="1">
      <c r="A840" s="206"/>
      <c r="B840" s="205" t="s">
        <v>405</v>
      </c>
      <c r="C840" s="146" t="s">
        <v>23</v>
      </c>
      <c r="D840" s="146" t="s">
        <v>14</v>
      </c>
      <c r="E840" s="146" t="s">
        <v>433</v>
      </c>
      <c r="F840" s="146"/>
      <c r="G840" s="311">
        <f t="shared" si="190"/>
        <v>0</v>
      </c>
      <c r="H840" s="312">
        <f>H841</f>
        <v>0</v>
      </c>
      <c r="I840" s="312">
        <f t="shared" ref="I840:K842" si="192">I841</f>
        <v>0</v>
      </c>
      <c r="J840" s="312">
        <f t="shared" si="192"/>
        <v>0</v>
      </c>
      <c r="K840" s="312">
        <f t="shared" si="192"/>
        <v>0</v>
      </c>
    </row>
    <row r="841" spans="1:11" ht="25.5" hidden="1" customHeight="1">
      <c r="A841" s="206"/>
      <c r="B841" s="101" t="s">
        <v>216</v>
      </c>
      <c r="C841" s="146" t="s">
        <v>23</v>
      </c>
      <c r="D841" s="146" t="s">
        <v>14</v>
      </c>
      <c r="E841" s="146" t="s">
        <v>551</v>
      </c>
      <c r="F841" s="146"/>
      <c r="G841" s="311">
        <f t="shared" si="190"/>
        <v>0</v>
      </c>
      <c r="H841" s="312">
        <f>H842</f>
        <v>0</v>
      </c>
      <c r="I841" s="312">
        <f t="shared" si="192"/>
        <v>0</v>
      </c>
      <c r="J841" s="312">
        <f t="shared" si="192"/>
        <v>0</v>
      </c>
      <c r="K841" s="312">
        <f t="shared" si="192"/>
        <v>0</v>
      </c>
    </row>
    <row r="842" spans="1:11" ht="38.25" hidden="1" customHeight="1">
      <c r="A842" s="204"/>
      <c r="B842" s="205" t="s">
        <v>246</v>
      </c>
      <c r="C842" s="146" t="s">
        <v>23</v>
      </c>
      <c r="D842" s="146" t="s">
        <v>14</v>
      </c>
      <c r="E842" s="146" t="s">
        <v>551</v>
      </c>
      <c r="F842" s="146" t="s">
        <v>49</v>
      </c>
      <c r="G842" s="311">
        <f t="shared" si="190"/>
        <v>0</v>
      </c>
      <c r="H842" s="312">
        <f>H843</f>
        <v>0</v>
      </c>
      <c r="I842" s="312">
        <f t="shared" si="192"/>
        <v>0</v>
      </c>
      <c r="J842" s="312">
        <f t="shared" si="192"/>
        <v>0</v>
      </c>
      <c r="K842" s="312">
        <f t="shared" si="192"/>
        <v>0</v>
      </c>
    </row>
    <row r="843" spans="1:11" ht="12.75" hidden="1" customHeight="1">
      <c r="A843" s="204"/>
      <c r="B843" s="205" t="s">
        <v>66</v>
      </c>
      <c r="C843" s="146" t="s">
        <v>23</v>
      </c>
      <c r="D843" s="146" t="s">
        <v>14</v>
      </c>
      <c r="E843" s="146" t="s">
        <v>551</v>
      </c>
      <c r="F843" s="146" t="s">
        <v>64</v>
      </c>
      <c r="G843" s="311">
        <f>SUM(H843:K843)</f>
        <v>0</v>
      </c>
      <c r="H843" s="312">
        <f>'приложение 8.4.'!I971</f>
        <v>0</v>
      </c>
      <c r="I843" s="312">
        <f>'приложение 8.4.'!J971</f>
        <v>0</v>
      </c>
      <c r="J843" s="312">
        <f>'приложение 8.4.'!K971</f>
        <v>0</v>
      </c>
      <c r="K843" s="312">
        <f>'приложение 8.4.'!L971</f>
        <v>0</v>
      </c>
    </row>
    <row r="844" spans="1:11" ht="51" hidden="1" customHeight="1">
      <c r="A844" s="206"/>
      <c r="B844" s="205" t="s">
        <v>434</v>
      </c>
      <c r="C844" s="146" t="s">
        <v>23</v>
      </c>
      <c r="D844" s="146" t="s">
        <v>14</v>
      </c>
      <c r="E844" s="146" t="s">
        <v>435</v>
      </c>
      <c r="F844" s="146"/>
      <c r="G844" s="311">
        <f>H844+I844+J844+K844</f>
        <v>0</v>
      </c>
      <c r="H844" s="312">
        <f>H845</f>
        <v>0</v>
      </c>
      <c r="I844" s="312">
        <f t="shared" ref="I844:K846" si="193">I845</f>
        <v>0</v>
      </c>
      <c r="J844" s="312">
        <f t="shared" si="193"/>
        <v>0</v>
      </c>
      <c r="K844" s="312">
        <f t="shared" si="193"/>
        <v>0</v>
      </c>
    </row>
    <row r="845" spans="1:11" ht="25.5" hidden="1" customHeight="1">
      <c r="A845" s="206"/>
      <c r="B845" s="101" t="s">
        <v>216</v>
      </c>
      <c r="C845" s="146" t="s">
        <v>23</v>
      </c>
      <c r="D845" s="146" t="s">
        <v>14</v>
      </c>
      <c r="E845" s="146" t="s">
        <v>550</v>
      </c>
      <c r="F845" s="146"/>
      <c r="G845" s="311">
        <f>H845+I845+J845+K845</f>
        <v>0</v>
      </c>
      <c r="H845" s="312">
        <f>H846</f>
        <v>0</v>
      </c>
      <c r="I845" s="312">
        <f t="shared" si="193"/>
        <v>0</v>
      </c>
      <c r="J845" s="312">
        <f t="shared" si="193"/>
        <v>0</v>
      </c>
      <c r="K845" s="312">
        <f t="shared" si="193"/>
        <v>0</v>
      </c>
    </row>
    <row r="846" spans="1:11" ht="51" hidden="1" customHeight="1">
      <c r="A846" s="204"/>
      <c r="B846" s="205" t="s">
        <v>246</v>
      </c>
      <c r="C846" s="146" t="s">
        <v>23</v>
      </c>
      <c r="D846" s="146" t="s">
        <v>14</v>
      </c>
      <c r="E846" s="146" t="s">
        <v>550</v>
      </c>
      <c r="F846" s="146" t="s">
        <v>49</v>
      </c>
      <c r="G846" s="311">
        <f>H846+I846+J846+K846</f>
        <v>0</v>
      </c>
      <c r="H846" s="312">
        <f>H847</f>
        <v>0</v>
      </c>
      <c r="I846" s="312">
        <f t="shared" si="193"/>
        <v>0</v>
      </c>
      <c r="J846" s="312">
        <f t="shared" si="193"/>
        <v>0</v>
      </c>
      <c r="K846" s="312">
        <f t="shared" si="193"/>
        <v>0</v>
      </c>
    </row>
    <row r="847" spans="1:11" ht="12.75" hidden="1" customHeight="1">
      <c r="A847" s="204"/>
      <c r="B847" s="205" t="s">
        <v>66</v>
      </c>
      <c r="C847" s="146" t="s">
        <v>23</v>
      </c>
      <c r="D847" s="146" t="s">
        <v>14</v>
      </c>
      <c r="E847" s="146" t="s">
        <v>550</v>
      </c>
      <c r="F847" s="146" t="s">
        <v>64</v>
      </c>
      <c r="G847" s="311">
        <f>SUM(H847:K847)</f>
        <v>0</v>
      </c>
      <c r="H847" s="312">
        <f>'приложение 8.4.'!I976</f>
        <v>0</v>
      </c>
      <c r="I847" s="312">
        <f>'приложение 8.4.'!J976</f>
        <v>0</v>
      </c>
      <c r="J847" s="312">
        <f>'приложение 8.4.'!K976</f>
        <v>0</v>
      </c>
      <c r="K847" s="312">
        <f>'приложение 8.4.'!L976</f>
        <v>0</v>
      </c>
    </row>
    <row r="848" spans="1:11" ht="51" hidden="1" customHeight="1">
      <c r="A848" s="206"/>
      <c r="B848" s="205" t="s">
        <v>436</v>
      </c>
      <c r="C848" s="146" t="s">
        <v>23</v>
      </c>
      <c r="D848" s="146" t="s">
        <v>14</v>
      </c>
      <c r="E848" s="146" t="s">
        <v>437</v>
      </c>
      <c r="F848" s="146"/>
      <c r="G848" s="311">
        <f>H848+I848+J848+K848</f>
        <v>0</v>
      </c>
      <c r="H848" s="312">
        <f>H849+H852</f>
        <v>0</v>
      </c>
      <c r="I848" s="312">
        <f>I849+I852</f>
        <v>0</v>
      </c>
      <c r="J848" s="312">
        <f>J849</f>
        <v>0</v>
      </c>
      <c r="K848" s="312">
        <f>K849+K852</f>
        <v>0</v>
      </c>
    </row>
    <row r="849" spans="1:20" ht="38.25" hidden="1" customHeight="1">
      <c r="A849" s="206"/>
      <c r="B849" s="205" t="s">
        <v>200</v>
      </c>
      <c r="C849" s="146" t="s">
        <v>23</v>
      </c>
      <c r="D849" s="146" t="s">
        <v>14</v>
      </c>
      <c r="E849" s="146" t="s">
        <v>438</v>
      </c>
      <c r="F849" s="146"/>
      <c r="G849" s="311">
        <f>H849+I849+J849+K849</f>
        <v>0</v>
      </c>
      <c r="H849" s="312">
        <f>H850</f>
        <v>0</v>
      </c>
      <c r="I849" s="312">
        <f t="shared" ref="I849:K850" si="194">I850</f>
        <v>0</v>
      </c>
      <c r="J849" s="312">
        <f t="shared" si="194"/>
        <v>0</v>
      </c>
      <c r="K849" s="312">
        <f t="shared" si="194"/>
        <v>0</v>
      </c>
    </row>
    <row r="850" spans="1:20" ht="51" hidden="1" customHeight="1">
      <c r="A850" s="204"/>
      <c r="B850" s="205" t="s">
        <v>88</v>
      </c>
      <c r="C850" s="146" t="s">
        <v>23</v>
      </c>
      <c r="D850" s="146" t="s">
        <v>14</v>
      </c>
      <c r="E850" s="146" t="s">
        <v>438</v>
      </c>
      <c r="F850" s="146" t="s">
        <v>49</v>
      </c>
      <c r="G850" s="311">
        <f>H850+I850+J850+K850</f>
        <v>0</v>
      </c>
      <c r="H850" s="312">
        <f>H851</f>
        <v>0</v>
      </c>
      <c r="I850" s="312">
        <f t="shared" si="194"/>
        <v>0</v>
      </c>
      <c r="J850" s="312">
        <f t="shared" si="194"/>
        <v>0</v>
      </c>
      <c r="K850" s="312">
        <f t="shared" si="194"/>
        <v>0</v>
      </c>
    </row>
    <row r="851" spans="1:20" ht="12.75" hidden="1" customHeight="1">
      <c r="A851" s="204"/>
      <c r="B851" s="205" t="s">
        <v>66</v>
      </c>
      <c r="C851" s="146" t="s">
        <v>23</v>
      </c>
      <c r="D851" s="146" t="s">
        <v>14</v>
      </c>
      <c r="E851" s="146" t="s">
        <v>438</v>
      </c>
      <c r="F851" s="146" t="s">
        <v>64</v>
      </c>
      <c r="G851" s="311">
        <f>SUM(H851:K851)</f>
        <v>0</v>
      </c>
      <c r="H851" s="312">
        <f>'приложение 8.4.'!I981</f>
        <v>0</v>
      </c>
      <c r="I851" s="312">
        <f>'приложение 8.4.'!J981</f>
        <v>0</v>
      </c>
      <c r="J851" s="312">
        <f>'приложение 8.4.'!K981</f>
        <v>0</v>
      </c>
      <c r="K851" s="312">
        <f>'приложение 8.4.'!L981</f>
        <v>0</v>
      </c>
    </row>
    <row r="852" spans="1:20" ht="318.75" hidden="1" customHeight="1">
      <c r="A852" s="206"/>
      <c r="B852" s="205" t="s">
        <v>493</v>
      </c>
      <c r="C852" s="146" t="s">
        <v>23</v>
      </c>
      <c r="D852" s="146" t="s">
        <v>14</v>
      </c>
      <c r="E852" s="146" t="s">
        <v>439</v>
      </c>
      <c r="F852" s="146"/>
      <c r="G852" s="311">
        <f>H852+I852+J852+K852</f>
        <v>0</v>
      </c>
      <c r="H852" s="312">
        <f>H853</f>
        <v>0</v>
      </c>
      <c r="I852" s="312">
        <f t="shared" ref="I852:K857" si="195">I853</f>
        <v>0</v>
      </c>
      <c r="J852" s="312">
        <f t="shared" si="195"/>
        <v>0</v>
      </c>
      <c r="K852" s="312">
        <f t="shared" si="195"/>
        <v>0</v>
      </c>
    </row>
    <row r="853" spans="1:20" s="215" customFormat="1" ht="51" hidden="1" customHeight="1">
      <c r="A853" s="204"/>
      <c r="B853" s="205" t="s">
        <v>88</v>
      </c>
      <c r="C853" s="146" t="s">
        <v>23</v>
      </c>
      <c r="D853" s="146" t="s">
        <v>14</v>
      </c>
      <c r="E853" s="146" t="s">
        <v>439</v>
      </c>
      <c r="F853" s="146" t="s">
        <v>49</v>
      </c>
      <c r="G853" s="311">
        <f>H853+I853+J853+K853</f>
        <v>0</v>
      </c>
      <c r="H853" s="312">
        <f>H854</f>
        <v>0</v>
      </c>
      <c r="I853" s="312">
        <f t="shared" si="195"/>
        <v>0</v>
      </c>
      <c r="J853" s="312">
        <f t="shared" si="195"/>
        <v>0</v>
      </c>
      <c r="K853" s="312">
        <f t="shared" si="195"/>
        <v>0</v>
      </c>
      <c r="L853" s="147"/>
    </row>
    <row r="854" spans="1:20" s="215" customFormat="1" ht="12.75" hidden="1" customHeight="1">
      <c r="A854" s="204"/>
      <c r="B854" s="205" t="s">
        <v>66</v>
      </c>
      <c r="C854" s="146" t="s">
        <v>23</v>
      </c>
      <c r="D854" s="146" t="s">
        <v>14</v>
      </c>
      <c r="E854" s="146" t="s">
        <v>439</v>
      </c>
      <c r="F854" s="146" t="s">
        <v>64</v>
      </c>
      <c r="G854" s="311">
        <f>SUM(H854:K854)</f>
        <v>0</v>
      </c>
      <c r="H854" s="312">
        <f>'приложение 8.4.'!I985</f>
        <v>0</v>
      </c>
      <c r="I854" s="312">
        <f>'приложение 8.4.'!J985</f>
        <v>0</v>
      </c>
      <c r="J854" s="312">
        <f>'приложение 8.4.'!K985</f>
        <v>0</v>
      </c>
      <c r="K854" s="312">
        <f>'приложение 8.4.'!L985</f>
        <v>0</v>
      </c>
      <c r="L854" s="147"/>
    </row>
    <row r="855" spans="1:20" s="234" customFormat="1" ht="38.25" customHeight="1">
      <c r="A855" s="206"/>
      <c r="B855" s="210" t="s">
        <v>577</v>
      </c>
      <c r="C855" s="139" t="s">
        <v>23</v>
      </c>
      <c r="D855" s="139" t="s">
        <v>14</v>
      </c>
      <c r="E855" s="139" t="s">
        <v>576</v>
      </c>
      <c r="F855" s="146"/>
      <c r="G855" s="311">
        <f>SUM(H855:K855)</f>
        <v>1026.4000000000001</v>
      </c>
      <c r="H855" s="312">
        <f>H856+H859</f>
        <v>1026.4000000000001</v>
      </c>
      <c r="I855" s="312">
        <f>I856+I859</f>
        <v>0</v>
      </c>
      <c r="J855" s="312">
        <f>J856+J859</f>
        <v>0</v>
      </c>
      <c r="K855" s="312">
        <f>K856+K859</f>
        <v>0</v>
      </c>
      <c r="L855" s="147"/>
    </row>
    <row r="856" spans="1:20" s="234" customFormat="1" ht="25.5" customHeight="1">
      <c r="A856" s="206"/>
      <c r="B856" s="101" t="s">
        <v>216</v>
      </c>
      <c r="C856" s="139" t="s">
        <v>23</v>
      </c>
      <c r="D856" s="139" t="s">
        <v>14</v>
      </c>
      <c r="E856" s="139" t="s">
        <v>549</v>
      </c>
      <c r="F856" s="139"/>
      <c r="G856" s="311">
        <f>H856+I856+J856+K856</f>
        <v>1026.4000000000001</v>
      </c>
      <c r="H856" s="312">
        <f>H857</f>
        <v>1026.4000000000001</v>
      </c>
      <c r="I856" s="312">
        <f t="shared" si="195"/>
        <v>0</v>
      </c>
      <c r="J856" s="312">
        <f t="shared" si="195"/>
        <v>0</v>
      </c>
      <c r="K856" s="312">
        <f t="shared" si="195"/>
        <v>0</v>
      </c>
      <c r="L856" s="147"/>
    </row>
    <row r="857" spans="1:20" s="215" customFormat="1" ht="51" customHeight="1">
      <c r="A857" s="206"/>
      <c r="B857" s="210" t="s">
        <v>88</v>
      </c>
      <c r="C857" s="139" t="s">
        <v>23</v>
      </c>
      <c r="D857" s="139" t="s">
        <v>14</v>
      </c>
      <c r="E857" s="139" t="s">
        <v>549</v>
      </c>
      <c r="F857" s="139" t="s">
        <v>49</v>
      </c>
      <c r="G857" s="311">
        <f>H857+I857+J857+K857</f>
        <v>1026.4000000000001</v>
      </c>
      <c r="H857" s="312">
        <f>H858</f>
        <v>1026.4000000000001</v>
      </c>
      <c r="I857" s="312">
        <f t="shared" si="195"/>
        <v>0</v>
      </c>
      <c r="J857" s="312">
        <f t="shared" si="195"/>
        <v>0</v>
      </c>
      <c r="K857" s="312">
        <f t="shared" si="195"/>
        <v>0</v>
      </c>
      <c r="L857" s="147"/>
    </row>
    <row r="858" spans="1:20" s="215" customFormat="1" ht="12.75" customHeight="1">
      <c r="A858" s="206"/>
      <c r="B858" s="210" t="s">
        <v>66</v>
      </c>
      <c r="C858" s="139" t="s">
        <v>23</v>
      </c>
      <c r="D858" s="139" t="s">
        <v>14</v>
      </c>
      <c r="E858" s="139" t="s">
        <v>549</v>
      </c>
      <c r="F858" s="139" t="s">
        <v>64</v>
      </c>
      <c r="G858" s="311">
        <f>SUM(H858:K858)</f>
        <v>1026.4000000000001</v>
      </c>
      <c r="H858" s="312">
        <f>'приложение 8.4.'!I989</f>
        <v>1026.4000000000001</v>
      </c>
      <c r="I858" s="312">
        <f>'приложение 8.4.'!J989</f>
        <v>0</v>
      </c>
      <c r="J858" s="312">
        <f>'приложение 8.4.'!K989</f>
        <v>0</v>
      </c>
      <c r="K858" s="312">
        <f>'приложение 8.4.'!L989</f>
        <v>0</v>
      </c>
      <c r="L858" s="147"/>
    </row>
    <row r="859" spans="1:20" s="215" customFormat="1" ht="63.75" hidden="1" customHeight="1">
      <c r="A859" s="213"/>
      <c r="B859" s="210" t="s">
        <v>587</v>
      </c>
      <c r="C859" s="139" t="s">
        <v>23</v>
      </c>
      <c r="D859" s="139" t="s">
        <v>14</v>
      </c>
      <c r="E859" s="139" t="s">
        <v>670</v>
      </c>
      <c r="F859" s="236"/>
      <c r="G859" s="313">
        <f>SUM(H859:K859)</f>
        <v>0</v>
      </c>
      <c r="H859" s="314">
        <f t="shared" ref="H859:K860" si="196">H860</f>
        <v>0</v>
      </c>
      <c r="I859" s="314">
        <f t="shared" si="196"/>
        <v>0</v>
      </c>
      <c r="J859" s="314">
        <f t="shared" si="196"/>
        <v>0</v>
      </c>
      <c r="K859" s="314">
        <f t="shared" si="196"/>
        <v>0</v>
      </c>
    </row>
    <row r="860" spans="1:20" s="21" customFormat="1" ht="51" hidden="1" customHeight="1">
      <c r="A860" s="213"/>
      <c r="B860" s="210" t="s">
        <v>223</v>
      </c>
      <c r="C860" s="139" t="s">
        <v>23</v>
      </c>
      <c r="D860" s="139" t="s">
        <v>14</v>
      </c>
      <c r="E860" s="139" t="s">
        <v>670</v>
      </c>
      <c r="F860" s="139" t="s">
        <v>49</v>
      </c>
      <c r="G860" s="313">
        <f t="shared" ref="G860:G865" si="197">SUM(H860:K860)</f>
        <v>0</v>
      </c>
      <c r="H860" s="314">
        <f t="shared" si="196"/>
        <v>0</v>
      </c>
      <c r="I860" s="314">
        <f t="shared" si="196"/>
        <v>0</v>
      </c>
      <c r="J860" s="314">
        <f t="shared" si="196"/>
        <v>0</v>
      </c>
      <c r="K860" s="314">
        <f t="shared" si="196"/>
        <v>0</v>
      </c>
      <c r="M860" s="302"/>
      <c r="N860" s="302"/>
      <c r="O860" s="302"/>
      <c r="P860" s="302"/>
      <c r="Q860" s="302"/>
      <c r="R860" s="302"/>
      <c r="S860" s="302"/>
      <c r="T860" s="302"/>
    </row>
    <row r="861" spans="1:20" s="215" customFormat="1" ht="12.75" hidden="1" customHeight="1">
      <c r="A861" s="213"/>
      <c r="B861" s="210" t="s">
        <v>66</v>
      </c>
      <c r="C861" s="139" t="s">
        <v>23</v>
      </c>
      <c r="D861" s="139" t="s">
        <v>14</v>
      </c>
      <c r="E861" s="139" t="s">
        <v>670</v>
      </c>
      <c r="F861" s="139" t="s">
        <v>64</v>
      </c>
      <c r="G861" s="313">
        <f t="shared" si="197"/>
        <v>0</v>
      </c>
      <c r="H861" s="314">
        <f>'приложение 8.4.'!I995</f>
        <v>0</v>
      </c>
      <c r="I861" s="314">
        <f>'приложение 8.4.'!J995</f>
        <v>0</v>
      </c>
      <c r="J861" s="314">
        <f>'приложение 8.4.'!K995</f>
        <v>0</v>
      </c>
      <c r="K861" s="314">
        <f>'приложение 8.4.'!L995</f>
        <v>0</v>
      </c>
    </row>
    <row r="862" spans="1:20" s="215" customFormat="1" ht="38.25" customHeight="1">
      <c r="A862" s="213"/>
      <c r="B862" s="210" t="s">
        <v>578</v>
      </c>
      <c r="C862" s="139" t="s">
        <v>23</v>
      </c>
      <c r="D862" s="139" t="s">
        <v>14</v>
      </c>
      <c r="E862" s="139" t="s">
        <v>579</v>
      </c>
      <c r="F862" s="139"/>
      <c r="G862" s="313">
        <f t="shared" si="197"/>
        <v>300</v>
      </c>
      <c r="H862" s="314">
        <f>H863+H871</f>
        <v>0</v>
      </c>
      <c r="I862" s="314">
        <f>I863+I871</f>
        <v>0</v>
      </c>
      <c r="J862" s="314">
        <f>J863+J871</f>
        <v>0</v>
      </c>
      <c r="K862" s="314">
        <f>K863+K871</f>
        <v>300</v>
      </c>
    </row>
    <row r="863" spans="1:20" s="215" customFormat="1" ht="25.5" customHeight="1">
      <c r="A863" s="233"/>
      <c r="B863" s="109" t="s">
        <v>538</v>
      </c>
      <c r="C863" s="139" t="s">
        <v>23</v>
      </c>
      <c r="D863" s="139" t="s">
        <v>14</v>
      </c>
      <c r="E863" s="139" t="s">
        <v>581</v>
      </c>
      <c r="F863" s="139"/>
      <c r="G863" s="313">
        <f t="shared" si="197"/>
        <v>0</v>
      </c>
      <c r="H863" s="314">
        <f>H864+H866+H869</f>
        <v>0</v>
      </c>
      <c r="I863" s="314">
        <f>I864+I866+I869</f>
        <v>0</v>
      </c>
      <c r="J863" s="314">
        <f>J864+J866+J869</f>
        <v>0</v>
      </c>
      <c r="K863" s="314">
        <f>K864+K866+K869</f>
        <v>0</v>
      </c>
    </row>
    <row r="864" spans="1:20" s="215" customFormat="1" ht="56.25" customHeight="1">
      <c r="A864" s="216"/>
      <c r="B864" s="101" t="s">
        <v>86</v>
      </c>
      <c r="C864" s="139" t="s">
        <v>23</v>
      </c>
      <c r="D864" s="139" t="s">
        <v>14</v>
      </c>
      <c r="E864" s="139" t="s">
        <v>581</v>
      </c>
      <c r="F864" s="139" t="s">
        <v>57</v>
      </c>
      <c r="G864" s="313">
        <f t="shared" si="197"/>
        <v>-896.2</v>
      </c>
      <c r="H864" s="314">
        <f>H865</f>
        <v>-896.2</v>
      </c>
      <c r="I864" s="314">
        <f>I865</f>
        <v>0</v>
      </c>
      <c r="J864" s="314">
        <f>J865</f>
        <v>0</v>
      </c>
      <c r="K864" s="314">
        <f>K865</f>
        <v>0</v>
      </c>
      <c r="L864" s="234"/>
    </row>
    <row r="865" spans="1:20" s="215" customFormat="1" ht="38.25" customHeight="1">
      <c r="A865" s="216"/>
      <c r="B865" s="109" t="s">
        <v>111</v>
      </c>
      <c r="C865" s="139" t="s">
        <v>23</v>
      </c>
      <c r="D865" s="139" t="s">
        <v>14</v>
      </c>
      <c r="E865" s="139" t="s">
        <v>581</v>
      </c>
      <c r="F865" s="139" t="s">
        <v>59</v>
      </c>
      <c r="G865" s="313">
        <f t="shared" si="197"/>
        <v>-896.2</v>
      </c>
      <c r="H865" s="314">
        <f>'приложение 8.4.'!I1000</f>
        <v>-896.2</v>
      </c>
      <c r="I865" s="314">
        <f>'приложение 8.4.'!J1000</f>
        <v>0</v>
      </c>
      <c r="J865" s="314">
        <f>'приложение 8.4.'!K1000</f>
        <v>0</v>
      </c>
      <c r="K865" s="314">
        <f>'приложение 8.4.'!L1000</f>
        <v>0</v>
      </c>
      <c r="L865" s="234"/>
    </row>
    <row r="866" spans="1:20" s="215" customFormat="1" ht="38.25" customHeight="1">
      <c r="A866" s="233"/>
      <c r="B866" s="210" t="s">
        <v>343</v>
      </c>
      <c r="C866" s="139" t="s">
        <v>23</v>
      </c>
      <c r="D866" s="139" t="s">
        <v>14</v>
      </c>
      <c r="E866" s="139" t="s">
        <v>581</v>
      </c>
      <c r="F866" s="235">
        <v>400</v>
      </c>
      <c r="G866" s="313">
        <f t="shared" ref="G866:G878" si="198">SUM(H866:K866)</f>
        <v>-884</v>
      </c>
      <c r="H866" s="314">
        <f>H867+H868</f>
        <v>-884</v>
      </c>
      <c r="I866" s="314">
        <f>I867+I868</f>
        <v>0</v>
      </c>
      <c r="J866" s="314">
        <f>J867+J868</f>
        <v>0</v>
      </c>
      <c r="K866" s="314">
        <f>K867+K868</f>
        <v>0</v>
      </c>
    </row>
    <row r="867" spans="1:20" ht="12.75" customHeight="1">
      <c r="A867" s="219"/>
      <c r="B867" s="210" t="s">
        <v>35</v>
      </c>
      <c r="C867" s="139" t="s">
        <v>23</v>
      </c>
      <c r="D867" s="139" t="s">
        <v>14</v>
      </c>
      <c r="E867" s="139" t="s">
        <v>581</v>
      </c>
      <c r="F867" s="139" t="s">
        <v>78</v>
      </c>
      <c r="G867" s="313">
        <f>H867+I867+J867+K867</f>
        <v>-884</v>
      </c>
      <c r="H867" s="314">
        <f>'приложение 8.4.'!I1004</f>
        <v>-884</v>
      </c>
      <c r="I867" s="314">
        <f>'приложение 8.4.'!J1004</f>
        <v>0</v>
      </c>
      <c r="J867" s="314">
        <f>'приложение 8.4.'!K1004</f>
        <v>0</v>
      </c>
      <c r="K867" s="314">
        <f>'приложение 8.4.'!L1004</f>
        <v>0</v>
      </c>
      <c r="L867" s="215"/>
    </row>
    <row r="868" spans="1:20" ht="140.25" hidden="1" customHeight="1">
      <c r="A868" s="233"/>
      <c r="B868" s="210" t="s">
        <v>582</v>
      </c>
      <c r="C868" s="139" t="s">
        <v>23</v>
      </c>
      <c r="D868" s="139" t="s">
        <v>14</v>
      </c>
      <c r="E868" s="139" t="s">
        <v>581</v>
      </c>
      <c r="F868" s="235">
        <v>460</v>
      </c>
      <c r="G868" s="313">
        <f t="shared" si="198"/>
        <v>0</v>
      </c>
      <c r="H868" s="314">
        <f>'приложение 8.4.'!I1006</f>
        <v>0</v>
      </c>
      <c r="I868" s="314">
        <f>'приложение 8.4.'!J1006</f>
        <v>0</v>
      </c>
      <c r="J868" s="314">
        <f>'приложение 8.4.'!K1006</f>
        <v>0</v>
      </c>
      <c r="K868" s="314">
        <f>'приложение 8.4.'!L1006</f>
        <v>0</v>
      </c>
      <c r="L868" s="215"/>
    </row>
    <row r="869" spans="1:20" s="21" customFormat="1" ht="51" customHeight="1">
      <c r="A869" s="213"/>
      <c r="B869" s="210" t="s">
        <v>223</v>
      </c>
      <c r="C869" s="139" t="s">
        <v>23</v>
      </c>
      <c r="D869" s="139" t="s">
        <v>14</v>
      </c>
      <c r="E869" s="139" t="s">
        <v>581</v>
      </c>
      <c r="F869" s="139" t="s">
        <v>49</v>
      </c>
      <c r="G869" s="313">
        <f>SUM(H869:K869)</f>
        <v>1780.2</v>
      </c>
      <c r="H869" s="314">
        <f>H870</f>
        <v>1780.2</v>
      </c>
      <c r="I869" s="314">
        <f>I870</f>
        <v>0</v>
      </c>
      <c r="J869" s="314">
        <f>J870</f>
        <v>0</v>
      </c>
      <c r="K869" s="314">
        <f>K870</f>
        <v>0</v>
      </c>
      <c r="M869" s="302"/>
      <c r="N869" s="302"/>
      <c r="O869" s="302"/>
      <c r="P869" s="302"/>
      <c r="Q869" s="302"/>
      <c r="R869" s="302"/>
      <c r="S869" s="302"/>
      <c r="T869" s="302"/>
    </row>
    <row r="870" spans="1:20" s="215" customFormat="1" ht="12.75" customHeight="1">
      <c r="A870" s="213"/>
      <c r="B870" s="210" t="s">
        <v>66</v>
      </c>
      <c r="C870" s="139" t="s">
        <v>23</v>
      </c>
      <c r="D870" s="139" t="s">
        <v>14</v>
      </c>
      <c r="E870" s="139" t="s">
        <v>581</v>
      </c>
      <c r="F870" s="139" t="s">
        <v>64</v>
      </c>
      <c r="G870" s="313">
        <f>SUM(H870:K870)</f>
        <v>1780.2</v>
      </c>
      <c r="H870" s="314">
        <f>'приложение 8.4.'!I1009</f>
        <v>1780.2</v>
      </c>
      <c r="I870" s="314">
        <f>'приложение 8.4.'!J1009</f>
        <v>0</v>
      </c>
      <c r="J870" s="314">
        <f>'приложение 8.4.'!K1009</f>
        <v>0</v>
      </c>
      <c r="K870" s="314">
        <f>'приложение 8.4.'!L1009</f>
        <v>0</v>
      </c>
    </row>
    <row r="871" spans="1:20" s="215" customFormat="1" ht="63.75" customHeight="1">
      <c r="A871" s="213"/>
      <c r="B871" s="210" t="s">
        <v>587</v>
      </c>
      <c r="C871" s="139" t="s">
        <v>23</v>
      </c>
      <c r="D871" s="139" t="s">
        <v>14</v>
      </c>
      <c r="E871" s="139" t="s">
        <v>671</v>
      </c>
      <c r="F871" s="236"/>
      <c r="G871" s="313">
        <f>SUM(H871:K871)</f>
        <v>300</v>
      </c>
      <c r="H871" s="314">
        <f t="shared" ref="H871:K872" si="199">H872</f>
        <v>0</v>
      </c>
      <c r="I871" s="314">
        <f t="shared" si="199"/>
        <v>0</v>
      </c>
      <c r="J871" s="314">
        <f t="shared" si="199"/>
        <v>0</v>
      </c>
      <c r="K871" s="314">
        <f t="shared" si="199"/>
        <v>300</v>
      </c>
    </row>
    <row r="872" spans="1:20" s="21" customFormat="1" ht="51" customHeight="1">
      <c r="A872" s="213"/>
      <c r="B872" s="210" t="s">
        <v>223</v>
      </c>
      <c r="C872" s="139" t="s">
        <v>23</v>
      </c>
      <c r="D872" s="139" t="s">
        <v>14</v>
      </c>
      <c r="E872" s="139" t="s">
        <v>671</v>
      </c>
      <c r="F872" s="139" t="s">
        <v>49</v>
      </c>
      <c r="G872" s="313">
        <f>SUM(H872:K872)</f>
        <v>300</v>
      </c>
      <c r="H872" s="314">
        <f t="shared" si="199"/>
        <v>0</v>
      </c>
      <c r="I872" s="314">
        <f t="shared" si="199"/>
        <v>0</v>
      </c>
      <c r="J872" s="314">
        <f t="shared" si="199"/>
        <v>0</v>
      </c>
      <c r="K872" s="314">
        <f t="shared" si="199"/>
        <v>300</v>
      </c>
      <c r="M872" s="302"/>
      <c r="N872" s="302"/>
      <c r="O872" s="302"/>
      <c r="P872" s="302"/>
      <c r="Q872" s="302"/>
      <c r="R872" s="302"/>
      <c r="S872" s="302"/>
      <c r="T872" s="302"/>
    </row>
    <row r="873" spans="1:20" s="215" customFormat="1" ht="12.75" customHeight="1">
      <c r="A873" s="213"/>
      <c r="B873" s="210" t="s">
        <v>66</v>
      </c>
      <c r="C873" s="139" t="s">
        <v>23</v>
      </c>
      <c r="D873" s="139" t="s">
        <v>14</v>
      </c>
      <c r="E873" s="139" t="s">
        <v>671</v>
      </c>
      <c r="F873" s="139" t="s">
        <v>64</v>
      </c>
      <c r="G873" s="313">
        <f>SUM(H873:K873)</f>
        <v>300</v>
      </c>
      <c r="H873" s="314">
        <f>'приложение 8.4.'!I1013</f>
        <v>0</v>
      </c>
      <c r="I873" s="314">
        <f>'приложение 8.4.'!J1013</f>
        <v>0</v>
      </c>
      <c r="J873" s="314">
        <f>'приложение 8.4.'!K1013</f>
        <v>0</v>
      </c>
      <c r="K873" s="314">
        <f>'приложение 8.4.'!L1013</f>
        <v>300</v>
      </c>
    </row>
    <row r="874" spans="1:20" ht="63.75" hidden="1" customHeight="1">
      <c r="A874" s="233"/>
      <c r="B874" s="205" t="s">
        <v>157</v>
      </c>
      <c r="C874" s="139" t="s">
        <v>23</v>
      </c>
      <c r="D874" s="139" t="s">
        <v>14</v>
      </c>
      <c r="E874" s="139" t="s">
        <v>224</v>
      </c>
      <c r="F874" s="236"/>
      <c r="G874" s="313">
        <f t="shared" si="198"/>
        <v>0</v>
      </c>
      <c r="H874" s="314">
        <f t="shared" ref="H874:K875" si="200">H875</f>
        <v>0</v>
      </c>
      <c r="I874" s="314">
        <f t="shared" si="200"/>
        <v>0</v>
      </c>
      <c r="J874" s="314">
        <f t="shared" si="200"/>
        <v>0</v>
      </c>
      <c r="K874" s="314">
        <f t="shared" si="200"/>
        <v>0</v>
      </c>
      <c r="L874" s="215"/>
    </row>
    <row r="875" spans="1:20" ht="63.75" hidden="1" customHeight="1">
      <c r="A875" s="233"/>
      <c r="B875" s="210" t="s">
        <v>587</v>
      </c>
      <c r="C875" s="139" t="s">
        <v>23</v>
      </c>
      <c r="D875" s="139" t="s">
        <v>14</v>
      </c>
      <c r="E875" s="139" t="s">
        <v>589</v>
      </c>
      <c r="F875" s="236"/>
      <c r="G875" s="313">
        <f t="shared" si="198"/>
        <v>0</v>
      </c>
      <c r="H875" s="314">
        <f t="shared" si="200"/>
        <v>0</v>
      </c>
      <c r="I875" s="314">
        <f t="shared" si="200"/>
        <v>0</v>
      </c>
      <c r="J875" s="314">
        <f t="shared" si="200"/>
        <v>0</v>
      </c>
      <c r="K875" s="314">
        <f t="shared" si="200"/>
        <v>0</v>
      </c>
      <c r="L875" s="215"/>
    </row>
    <row r="876" spans="1:20" ht="51" hidden="1" customHeight="1">
      <c r="A876" s="213"/>
      <c r="B876" s="210" t="s">
        <v>223</v>
      </c>
      <c r="C876" s="139" t="s">
        <v>23</v>
      </c>
      <c r="D876" s="139" t="s">
        <v>14</v>
      </c>
      <c r="E876" s="139" t="s">
        <v>589</v>
      </c>
      <c r="F876" s="139" t="s">
        <v>49</v>
      </c>
      <c r="G876" s="313">
        <f t="shared" si="198"/>
        <v>0</v>
      </c>
      <c r="H876" s="314">
        <f>H877</f>
        <v>0</v>
      </c>
      <c r="I876" s="314">
        <f>I877</f>
        <v>0</v>
      </c>
      <c r="J876" s="314">
        <f>J877</f>
        <v>0</v>
      </c>
      <c r="K876" s="314">
        <f>K877</f>
        <v>0</v>
      </c>
      <c r="L876" s="215"/>
    </row>
    <row r="877" spans="1:20" ht="51" hidden="1" customHeight="1">
      <c r="A877" s="233"/>
      <c r="B877" s="210" t="s">
        <v>226</v>
      </c>
      <c r="C877" s="139" t="s">
        <v>23</v>
      </c>
      <c r="D877" s="139" t="s">
        <v>14</v>
      </c>
      <c r="E877" s="139" t="s">
        <v>589</v>
      </c>
      <c r="F877" s="139" t="s">
        <v>227</v>
      </c>
      <c r="G877" s="313">
        <f t="shared" si="198"/>
        <v>0</v>
      </c>
      <c r="H877" s="314">
        <f>'приложение 8.4.'!I1018</f>
        <v>0</v>
      </c>
      <c r="I877" s="314">
        <f>'приложение 8.4.'!J1018</f>
        <v>0</v>
      </c>
      <c r="J877" s="314">
        <f>'приложение 8.4.'!K1018</f>
        <v>0</v>
      </c>
      <c r="K877" s="314">
        <f>'приложение 8.4.'!L1018</f>
        <v>0</v>
      </c>
      <c r="L877" s="215"/>
    </row>
    <row r="878" spans="1:20" s="143" customFormat="1" ht="25.5" hidden="1" customHeight="1">
      <c r="A878" s="209"/>
      <c r="B878" s="201" t="s">
        <v>440</v>
      </c>
      <c r="C878" s="202" t="s">
        <v>23</v>
      </c>
      <c r="D878" s="202" t="s">
        <v>18</v>
      </c>
      <c r="E878" s="202"/>
      <c r="F878" s="202"/>
      <c r="G878" s="311">
        <f t="shared" si="198"/>
        <v>0</v>
      </c>
      <c r="H878" s="311">
        <f t="shared" ref="H878:K882" si="201">H879</f>
        <v>0</v>
      </c>
      <c r="I878" s="311">
        <f t="shared" si="201"/>
        <v>0</v>
      </c>
      <c r="J878" s="311">
        <f t="shared" si="201"/>
        <v>0</v>
      </c>
      <c r="K878" s="311">
        <f t="shared" si="201"/>
        <v>0</v>
      </c>
      <c r="L878" s="147"/>
    </row>
    <row r="879" spans="1:20" s="143" customFormat="1" ht="51" hidden="1" customHeight="1">
      <c r="A879" s="148"/>
      <c r="B879" s="101" t="s">
        <v>98</v>
      </c>
      <c r="C879" s="102" t="s">
        <v>23</v>
      </c>
      <c r="D879" s="102" t="s">
        <v>18</v>
      </c>
      <c r="E879" s="102" t="s">
        <v>249</v>
      </c>
      <c r="F879" s="102"/>
      <c r="G879" s="308">
        <f>H879+I879+J879+K879</f>
        <v>0</v>
      </c>
      <c r="H879" s="309">
        <f t="shared" si="201"/>
        <v>0</v>
      </c>
      <c r="I879" s="309">
        <f t="shared" si="201"/>
        <v>0</v>
      </c>
      <c r="J879" s="309">
        <f t="shared" si="201"/>
        <v>0</v>
      </c>
      <c r="K879" s="309">
        <f t="shared" si="201"/>
        <v>0</v>
      </c>
      <c r="L879" s="147"/>
    </row>
    <row r="880" spans="1:20" s="143" customFormat="1" ht="38.25" hidden="1" customHeight="1">
      <c r="A880" s="148"/>
      <c r="B880" s="101" t="s">
        <v>250</v>
      </c>
      <c r="C880" s="102" t="s">
        <v>23</v>
      </c>
      <c r="D880" s="102" t="s">
        <v>18</v>
      </c>
      <c r="E880" s="102" t="s">
        <v>251</v>
      </c>
      <c r="F880" s="102"/>
      <c r="G880" s="308">
        <f>SUM(H880:K880)</f>
        <v>0</v>
      </c>
      <c r="H880" s="309">
        <f t="shared" si="201"/>
        <v>0</v>
      </c>
      <c r="I880" s="309">
        <f t="shared" si="201"/>
        <v>0</v>
      </c>
      <c r="J880" s="309">
        <f t="shared" si="201"/>
        <v>0</v>
      </c>
      <c r="K880" s="309">
        <f t="shared" si="201"/>
        <v>0</v>
      </c>
      <c r="L880" s="147"/>
    </row>
    <row r="881" spans="1:20" s="143" customFormat="1" ht="178.5" hidden="1" customHeight="1">
      <c r="A881" s="148"/>
      <c r="B881" s="101" t="s">
        <v>497</v>
      </c>
      <c r="C881" s="102" t="s">
        <v>23</v>
      </c>
      <c r="D881" s="102" t="s">
        <v>18</v>
      </c>
      <c r="E881" s="102" t="s">
        <v>441</v>
      </c>
      <c r="F881" s="102"/>
      <c r="G881" s="308">
        <f>SUM(H881:K881)</f>
        <v>0</v>
      </c>
      <c r="H881" s="309">
        <f t="shared" si="201"/>
        <v>0</v>
      </c>
      <c r="I881" s="309">
        <f t="shared" si="201"/>
        <v>0</v>
      </c>
      <c r="J881" s="309">
        <f t="shared" si="201"/>
        <v>0</v>
      </c>
      <c r="K881" s="309">
        <f t="shared" si="201"/>
        <v>0</v>
      </c>
      <c r="L881" s="147"/>
    </row>
    <row r="882" spans="1:20" s="143" customFormat="1" ht="38.25" hidden="1" customHeight="1">
      <c r="A882" s="148"/>
      <c r="B882" s="101" t="s">
        <v>86</v>
      </c>
      <c r="C882" s="102" t="s">
        <v>23</v>
      </c>
      <c r="D882" s="102" t="s">
        <v>18</v>
      </c>
      <c r="E882" s="102" t="s">
        <v>441</v>
      </c>
      <c r="F882" s="102" t="s">
        <v>57</v>
      </c>
      <c r="G882" s="308">
        <f>H882+I882+J882+K882</f>
        <v>0</v>
      </c>
      <c r="H882" s="309">
        <f t="shared" si="201"/>
        <v>0</v>
      </c>
      <c r="I882" s="309">
        <f t="shared" si="201"/>
        <v>0</v>
      </c>
      <c r="J882" s="309">
        <f t="shared" si="201"/>
        <v>0</v>
      </c>
      <c r="K882" s="309">
        <f t="shared" si="201"/>
        <v>0</v>
      </c>
      <c r="L882" s="147"/>
    </row>
    <row r="883" spans="1:20" s="215" customFormat="1" ht="38.25" hidden="1" customHeight="1">
      <c r="A883" s="148"/>
      <c r="B883" s="101" t="s">
        <v>111</v>
      </c>
      <c r="C883" s="102" t="s">
        <v>23</v>
      </c>
      <c r="D883" s="102" t="s">
        <v>18</v>
      </c>
      <c r="E883" s="102" t="s">
        <v>441</v>
      </c>
      <c r="F883" s="102" t="s">
        <v>59</v>
      </c>
      <c r="G883" s="308">
        <f>H883+I883+J883+K883</f>
        <v>0</v>
      </c>
      <c r="H883" s="309">
        <f>'приложение 8.4.'!I1024</f>
        <v>0</v>
      </c>
      <c r="I883" s="309">
        <f>'приложение 8.4.'!J1024</f>
        <v>0</v>
      </c>
      <c r="J883" s="309">
        <f>'приложение 8.4.'!K1024</f>
        <v>0</v>
      </c>
      <c r="K883" s="309">
        <f>'приложение 8.4.'!L1024</f>
        <v>0</v>
      </c>
      <c r="L883" s="147"/>
    </row>
    <row r="884" spans="1:20" s="215" customFormat="1" ht="12.75" customHeight="1">
      <c r="A884" s="192"/>
      <c r="B884" s="131" t="s">
        <v>597</v>
      </c>
      <c r="C884" s="133" t="s">
        <v>21</v>
      </c>
      <c r="D884" s="133"/>
      <c r="E884" s="133"/>
      <c r="F884" s="133"/>
      <c r="G884" s="160">
        <f>SUM(H884:K884)</f>
        <v>1800</v>
      </c>
      <c r="H884" s="160">
        <f t="shared" ref="H884:K891" si="202">H885</f>
        <v>1800</v>
      </c>
      <c r="I884" s="160">
        <f t="shared" si="202"/>
        <v>0</v>
      </c>
      <c r="J884" s="160">
        <f t="shared" si="202"/>
        <v>0</v>
      </c>
      <c r="K884" s="160">
        <f t="shared" si="202"/>
        <v>0</v>
      </c>
      <c r="L884" s="143"/>
    </row>
    <row r="885" spans="1:20" ht="25.5" customHeight="1">
      <c r="A885" s="141"/>
      <c r="B885" s="210" t="s">
        <v>598</v>
      </c>
      <c r="C885" s="110" t="s">
        <v>21</v>
      </c>
      <c r="D885" s="110" t="s">
        <v>21</v>
      </c>
      <c r="E885" s="110"/>
      <c r="F885" s="110"/>
      <c r="G885" s="160">
        <f>SUM(H885:K885)</f>
        <v>1800</v>
      </c>
      <c r="H885" s="161">
        <f t="shared" si="202"/>
        <v>1800</v>
      </c>
      <c r="I885" s="161">
        <f t="shared" si="202"/>
        <v>0</v>
      </c>
      <c r="J885" s="161">
        <f t="shared" si="202"/>
        <v>0</v>
      </c>
      <c r="K885" s="161">
        <f t="shared" si="202"/>
        <v>0</v>
      </c>
      <c r="L885" s="143"/>
    </row>
    <row r="886" spans="1:20" ht="63.75" customHeight="1">
      <c r="A886" s="141"/>
      <c r="B886" s="210" t="s">
        <v>599</v>
      </c>
      <c r="C886" s="110" t="s">
        <v>21</v>
      </c>
      <c r="D886" s="110" t="s">
        <v>21</v>
      </c>
      <c r="E886" s="237" t="s">
        <v>602</v>
      </c>
      <c r="F886" s="110"/>
      <c r="G886" s="160">
        <f>SUM(H886:K886)</f>
        <v>1800</v>
      </c>
      <c r="H886" s="161">
        <f t="shared" si="202"/>
        <v>1800</v>
      </c>
      <c r="I886" s="161">
        <f t="shared" si="202"/>
        <v>0</v>
      </c>
      <c r="J886" s="161">
        <f t="shared" si="202"/>
        <v>0</v>
      </c>
      <c r="K886" s="161">
        <f t="shared" si="202"/>
        <v>0</v>
      </c>
      <c r="L886" s="143"/>
    </row>
    <row r="887" spans="1:20" ht="38.25" customHeight="1">
      <c r="A887" s="141"/>
      <c r="B887" s="210" t="s">
        <v>600</v>
      </c>
      <c r="C887" s="110" t="s">
        <v>21</v>
      </c>
      <c r="D887" s="110" t="s">
        <v>21</v>
      </c>
      <c r="E887" s="237" t="s">
        <v>603</v>
      </c>
      <c r="F887" s="110"/>
      <c r="G887" s="160">
        <f>SUM(H887:K887)</f>
        <v>1800</v>
      </c>
      <c r="H887" s="161">
        <f>H888+H893+H896</f>
        <v>1800</v>
      </c>
      <c r="I887" s="161">
        <f>I888+I893+I896</f>
        <v>0</v>
      </c>
      <c r="J887" s="161">
        <f>J888+J893+J896</f>
        <v>0</v>
      </c>
      <c r="K887" s="161">
        <f>K888+K893+K896</f>
        <v>0</v>
      </c>
      <c r="L887" s="143"/>
    </row>
    <row r="888" spans="1:20" ht="25.5" customHeight="1">
      <c r="A888" s="141"/>
      <c r="B888" s="210" t="s">
        <v>601</v>
      </c>
      <c r="C888" s="110" t="s">
        <v>21</v>
      </c>
      <c r="D888" s="110" t="s">
        <v>21</v>
      </c>
      <c r="E888" s="237" t="s">
        <v>604</v>
      </c>
      <c r="F888" s="110"/>
      <c r="G888" s="160">
        <f>SUM(H888:K888)</f>
        <v>1800</v>
      </c>
      <c r="H888" s="161">
        <f>H889+H891</f>
        <v>1800</v>
      </c>
      <c r="I888" s="161">
        <f>I889+I891</f>
        <v>0</v>
      </c>
      <c r="J888" s="161">
        <f>J889+J891</f>
        <v>0</v>
      </c>
      <c r="K888" s="161">
        <f>K889+K891</f>
        <v>0</v>
      </c>
      <c r="L888" s="143"/>
    </row>
    <row r="889" spans="1:20" s="224" customFormat="1" ht="38.25" hidden="1" customHeight="1">
      <c r="A889" s="141"/>
      <c r="B889" s="109" t="s">
        <v>86</v>
      </c>
      <c r="C889" s="110" t="s">
        <v>21</v>
      </c>
      <c r="D889" s="110" t="s">
        <v>21</v>
      </c>
      <c r="E889" s="272" t="s">
        <v>604</v>
      </c>
      <c r="F889" s="110" t="s">
        <v>57</v>
      </c>
      <c r="G889" s="160">
        <f>H889+I889+J889+K889</f>
        <v>0</v>
      </c>
      <c r="H889" s="161">
        <f>H890</f>
        <v>0</v>
      </c>
      <c r="I889" s="161">
        <f>I890</f>
        <v>0</v>
      </c>
      <c r="J889" s="161">
        <f>J890</f>
        <v>0</v>
      </c>
      <c r="K889" s="161">
        <f>K890</f>
        <v>0</v>
      </c>
    </row>
    <row r="890" spans="1:20" s="224" customFormat="1" ht="38.25" hidden="1" customHeight="1">
      <c r="A890" s="141"/>
      <c r="B890" s="109" t="s">
        <v>111</v>
      </c>
      <c r="C890" s="110" t="s">
        <v>21</v>
      </c>
      <c r="D890" s="110" t="s">
        <v>21</v>
      </c>
      <c r="E890" s="272" t="s">
        <v>604</v>
      </c>
      <c r="F890" s="110" t="s">
        <v>59</v>
      </c>
      <c r="G890" s="160">
        <f>H890+I890+J890+K890</f>
        <v>0</v>
      </c>
      <c r="H890" s="161">
        <f>'приложение 8.4.'!I1032</f>
        <v>0</v>
      </c>
      <c r="I890" s="161">
        <f>'приложение 8.4.'!J1032</f>
        <v>0</v>
      </c>
      <c r="J890" s="161">
        <f>'приложение 8.4.'!K1032</f>
        <v>0</v>
      </c>
      <c r="K890" s="161">
        <f>'приложение 8.4.'!L1032</f>
        <v>0</v>
      </c>
    </row>
    <row r="891" spans="1:20" ht="38.25" customHeight="1">
      <c r="A891" s="219"/>
      <c r="B891" s="210" t="s">
        <v>343</v>
      </c>
      <c r="C891" s="110" t="s">
        <v>21</v>
      </c>
      <c r="D891" s="110" t="s">
        <v>21</v>
      </c>
      <c r="E891" s="237" t="s">
        <v>604</v>
      </c>
      <c r="F891" s="139" t="s">
        <v>77</v>
      </c>
      <c r="G891" s="313">
        <f>H891+I891+J891+K891</f>
        <v>1800</v>
      </c>
      <c r="H891" s="314">
        <f t="shared" si="202"/>
        <v>1800</v>
      </c>
      <c r="I891" s="314">
        <f t="shared" si="202"/>
        <v>0</v>
      </c>
      <c r="J891" s="314">
        <f t="shared" si="202"/>
        <v>0</v>
      </c>
      <c r="K891" s="314">
        <f t="shared" si="202"/>
        <v>0</v>
      </c>
      <c r="L891" s="215"/>
    </row>
    <row r="892" spans="1:20" ht="12.75" customHeight="1">
      <c r="A892" s="219"/>
      <c r="B892" s="210" t="s">
        <v>35</v>
      </c>
      <c r="C892" s="110" t="s">
        <v>21</v>
      </c>
      <c r="D892" s="110" t="s">
        <v>21</v>
      </c>
      <c r="E892" s="237" t="s">
        <v>604</v>
      </c>
      <c r="F892" s="139" t="s">
        <v>78</v>
      </c>
      <c r="G892" s="313">
        <f>H892+I892+J892+K892</f>
        <v>1800</v>
      </c>
      <c r="H892" s="314">
        <f>'приложение 8.4.'!I1035</f>
        <v>1800</v>
      </c>
      <c r="I892" s="314">
        <f>'приложение 8.4.'!J1035</f>
        <v>0</v>
      </c>
      <c r="J892" s="314">
        <f>'приложение 8.4.'!K1035</f>
        <v>0</v>
      </c>
      <c r="K892" s="314">
        <f>'приложение 8.4.'!L1035</f>
        <v>0</v>
      </c>
      <c r="L892" s="215"/>
    </row>
    <row r="893" spans="1:20" s="21" customFormat="1" ht="114.75" hidden="1" customHeight="1">
      <c r="A893" s="6"/>
      <c r="B893" s="10" t="s">
        <v>634</v>
      </c>
      <c r="C893" s="2" t="s">
        <v>21</v>
      </c>
      <c r="D893" s="2" t="s">
        <v>21</v>
      </c>
      <c r="E893" s="11" t="s">
        <v>635</v>
      </c>
      <c r="F893" s="2"/>
      <c r="G893" s="159">
        <f>SUM(H893:K893)</f>
        <v>0</v>
      </c>
      <c r="H893" s="301">
        <f t="shared" ref="H893:K894" si="203">H894</f>
        <v>0</v>
      </c>
      <c r="I893" s="301">
        <f t="shared" si="203"/>
        <v>0</v>
      </c>
      <c r="J893" s="301">
        <f t="shared" si="203"/>
        <v>0</v>
      </c>
      <c r="K893" s="301">
        <f t="shared" si="203"/>
        <v>0</v>
      </c>
      <c r="M893" s="302"/>
      <c r="N893" s="302"/>
      <c r="O893" s="302"/>
      <c r="P893" s="302"/>
      <c r="Q893" s="302"/>
      <c r="R893" s="302"/>
      <c r="S893" s="302"/>
      <c r="T893" s="302"/>
    </row>
    <row r="894" spans="1:20" s="23" customFormat="1" ht="38.25" hidden="1" customHeight="1">
      <c r="A894" s="63"/>
      <c r="B894" s="10" t="s">
        <v>343</v>
      </c>
      <c r="C894" s="2" t="s">
        <v>21</v>
      </c>
      <c r="D894" s="2" t="s">
        <v>21</v>
      </c>
      <c r="E894" s="11" t="s">
        <v>635</v>
      </c>
      <c r="F894" s="12" t="s">
        <v>77</v>
      </c>
      <c r="G894" s="152">
        <f>H894+I894+J894+K894</f>
        <v>0</v>
      </c>
      <c r="H894" s="153">
        <f t="shared" si="203"/>
        <v>0</v>
      </c>
      <c r="I894" s="153">
        <f t="shared" si="203"/>
        <v>0</v>
      </c>
      <c r="J894" s="153">
        <f t="shared" si="203"/>
        <v>0</v>
      </c>
      <c r="K894" s="153">
        <f t="shared" si="203"/>
        <v>0</v>
      </c>
      <c r="M894" s="303"/>
      <c r="N894" s="303"/>
      <c r="O894" s="303"/>
      <c r="P894" s="303"/>
      <c r="Q894" s="303"/>
      <c r="R894" s="303"/>
      <c r="S894" s="303"/>
      <c r="T894" s="303"/>
    </row>
    <row r="895" spans="1:20" s="23" customFormat="1" ht="12.75" hidden="1" customHeight="1">
      <c r="A895" s="63"/>
      <c r="B895" s="10" t="s">
        <v>35</v>
      </c>
      <c r="C895" s="2" t="s">
        <v>21</v>
      </c>
      <c r="D895" s="2" t="s">
        <v>21</v>
      </c>
      <c r="E895" s="11" t="s">
        <v>635</v>
      </c>
      <c r="F895" s="12" t="s">
        <v>78</v>
      </c>
      <c r="G895" s="152">
        <f>H895+I895+J895+K895</f>
        <v>0</v>
      </c>
      <c r="H895" s="153">
        <f>'приложение 8.4.'!I1039</f>
        <v>0</v>
      </c>
      <c r="I895" s="153">
        <f>'приложение 8.4.'!J1039</f>
        <v>0</v>
      </c>
      <c r="J895" s="153">
        <f>'приложение 8.4.'!K1039</f>
        <v>0</v>
      </c>
      <c r="K895" s="153">
        <f>'приложение 8.4.'!L1039</f>
        <v>0</v>
      </c>
      <c r="M895" s="303"/>
      <c r="N895" s="303"/>
      <c r="O895" s="303"/>
      <c r="P895" s="303"/>
      <c r="Q895" s="303"/>
      <c r="R895" s="303"/>
      <c r="S895" s="303"/>
      <c r="T895" s="303"/>
    </row>
    <row r="896" spans="1:20" s="21" customFormat="1" ht="127.5" hidden="1" customHeight="1">
      <c r="A896" s="6"/>
      <c r="B896" s="10" t="s">
        <v>636</v>
      </c>
      <c r="C896" s="2" t="s">
        <v>21</v>
      </c>
      <c r="D896" s="2" t="s">
        <v>21</v>
      </c>
      <c r="E896" s="11" t="s">
        <v>637</v>
      </c>
      <c r="F896" s="2"/>
      <c r="G896" s="159">
        <f>SUM(H896:K896)</f>
        <v>0</v>
      </c>
      <c r="H896" s="301">
        <f t="shared" ref="H896:K897" si="204">H897</f>
        <v>0</v>
      </c>
      <c r="I896" s="301">
        <f t="shared" si="204"/>
        <v>0</v>
      </c>
      <c r="J896" s="301">
        <f t="shared" si="204"/>
        <v>0</v>
      </c>
      <c r="K896" s="301">
        <f t="shared" si="204"/>
        <v>0</v>
      </c>
      <c r="M896" s="302"/>
      <c r="N896" s="302"/>
      <c r="O896" s="302"/>
      <c r="P896" s="302"/>
      <c r="Q896" s="302"/>
      <c r="R896" s="302"/>
      <c r="S896" s="302"/>
      <c r="T896" s="302"/>
    </row>
    <row r="897" spans="1:20" s="23" customFormat="1" ht="38.25" hidden="1" customHeight="1">
      <c r="A897" s="63"/>
      <c r="B897" s="10" t="s">
        <v>343</v>
      </c>
      <c r="C897" s="2" t="s">
        <v>21</v>
      </c>
      <c r="D897" s="2" t="s">
        <v>21</v>
      </c>
      <c r="E897" s="11" t="s">
        <v>637</v>
      </c>
      <c r="F897" s="12" t="s">
        <v>77</v>
      </c>
      <c r="G897" s="152">
        <f>H897+I897+J897+K897</f>
        <v>0</v>
      </c>
      <c r="H897" s="153">
        <f t="shared" si="204"/>
        <v>0</v>
      </c>
      <c r="I897" s="153">
        <f t="shared" si="204"/>
        <v>0</v>
      </c>
      <c r="J897" s="153">
        <f t="shared" si="204"/>
        <v>0</v>
      </c>
      <c r="K897" s="153">
        <f t="shared" si="204"/>
        <v>0</v>
      </c>
      <c r="M897" s="303"/>
      <c r="N897" s="303"/>
      <c r="O897" s="303"/>
      <c r="P897" s="303"/>
      <c r="Q897" s="303"/>
      <c r="R897" s="303"/>
      <c r="S897" s="303"/>
      <c r="T897" s="303"/>
    </row>
    <row r="898" spans="1:20" s="23" customFormat="1" ht="12.75" hidden="1" customHeight="1">
      <c r="A898" s="63"/>
      <c r="B898" s="10" t="s">
        <v>35</v>
      </c>
      <c r="C898" s="2" t="s">
        <v>21</v>
      </c>
      <c r="D898" s="2" t="s">
        <v>21</v>
      </c>
      <c r="E898" s="11" t="s">
        <v>637</v>
      </c>
      <c r="F898" s="12" t="s">
        <v>78</v>
      </c>
      <c r="G898" s="152">
        <f>H898+I898+J898+K898</f>
        <v>0</v>
      </c>
      <c r="H898" s="153">
        <f>'приложение 8.4.'!I1043</f>
        <v>0</v>
      </c>
      <c r="I898" s="153">
        <f>'приложение 8.4.'!J1043</f>
        <v>0</v>
      </c>
      <c r="J898" s="153">
        <f>'приложение 8.4.'!K1043</f>
        <v>0</v>
      </c>
      <c r="K898" s="153">
        <f>'приложение 8.4.'!L1043</f>
        <v>0</v>
      </c>
      <c r="M898" s="303"/>
      <c r="N898" s="303"/>
      <c r="O898" s="303"/>
      <c r="P898" s="303"/>
      <c r="Q898" s="303"/>
      <c r="R898" s="303"/>
      <c r="S898" s="303"/>
      <c r="T898" s="303"/>
    </row>
    <row r="899" spans="1:20" ht="12.75" customHeight="1">
      <c r="A899" s="200"/>
      <c r="B899" s="211" t="s">
        <v>144</v>
      </c>
      <c r="C899" s="202" t="s">
        <v>33</v>
      </c>
      <c r="D899" s="202" t="s">
        <v>15</v>
      </c>
      <c r="E899" s="202"/>
      <c r="F899" s="202"/>
      <c r="G899" s="311">
        <f t="shared" ref="G899:G910" si="205">SUM(H899:K899)</f>
        <v>5584.5</v>
      </c>
      <c r="H899" s="311">
        <f>H900+H906+H929+H957</f>
        <v>3163.2</v>
      </c>
      <c r="I899" s="311">
        <f>I900+I906+I929+I957</f>
        <v>2344.1999999999998</v>
      </c>
      <c r="J899" s="311">
        <f>J900+J906+J929+J957</f>
        <v>77.100000000000023</v>
      </c>
      <c r="K899" s="311">
        <f>K900+K906+K929+K957</f>
        <v>0</v>
      </c>
    </row>
    <row r="900" spans="1:20" ht="12.75" customHeight="1">
      <c r="A900" s="200"/>
      <c r="B900" s="211" t="s">
        <v>145</v>
      </c>
      <c r="C900" s="202" t="s">
        <v>33</v>
      </c>
      <c r="D900" s="202" t="s">
        <v>14</v>
      </c>
      <c r="E900" s="202"/>
      <c r="F900" s="202"/>
      <c r="G900" s="311">
        <f t="shared" si="205"/>
        <v>-12.3</v>
      </c>
      <c r="H900" s="311">
        <f>H901</f>
        <v>-12.3</v>
      </c>
      <c r="I900" s="311">
        <f t="shared" ref="I900:K902" si="206">I901</f>
        <v>0</v>
      </c>
      <c r="J900" s="311">
        <f t="shared" si="206"/>
        <v>0</v>
      </c>
      <c r="K900" s="311">
        <f t="shared" si="206"/>
        <v>0</v>
      </c>
    </row>
    <row r="901" spans="1:20" ht="51" customHeight="1">
      <c r="A901" s="204"/>
      <c r="B901" s="101" t="s">
        <v>98</v>
      </c>
      <c r="C901" s="146" t="s">
        <v>33</v>
      </c>
      <c r="D901" s="146" t="s">
        <v>14</v>
      </c>
      <c r="E901" s="146" t="s">
        <v>249</v>
      </c>
      <c r="F901" s="146"/>
      <c r="G901" s="311">
        <f t="shared" si="205"/>
        <v>-12.3</v>
      </c>
      <c r="H901" s="312">
        <f>H902</f>
        <v>-12.3</v>
      </c>
      <c r="I901" s="312">
        <f t="shared" si="206"/>
        <v>0</v>
      </c>
      <c r="J901" s="312">
        <f t="shared" si="206"/>
        <v>0</v>
      </c>
      <c r="K901" s="312">
        <f t="shared" si="206"/>
        <v>0</v>
      </c>
    </row>
    <row r="902" spans="1:20" ht="38.25" customHeight="1">
      <c r="A902" s="204"/>
      <c r="B902" s="205" t="s">
        <v>250</v>
      </c>
      <c r="C902" s="146" t="s">
        <v>33</v>
      </c>
      <c r="D902" s="146" t="s">
        <v>14</v>
      </c>
      <c r="E902" s="146" t="s">
        <v>251</v>
      </c>
      <c r="F902" s="146"/>
      <c r="G902" s="311">
        <f t="shared" si="205"/>
        <v>-12.3</v>
      </c>
      <c r="H902" s="312">
        <f>H903</f>
        <v>-12.3</v>
      </c>
      <c r="I902" s="312">
        <f t="shared" si="206"/>
        <v>0</v>
      </c>
      <c r="J902" s="312">
        <f t="shared" si="206"/>
        <v>0</v>
      </c>
      <c r="K902" s="312">
        <f t="shared" si="206"/>
        <v>0</v>
      </c>
    </row>
    <row r="903" spans="1:20" ht="25.5" customHeight="1">
      <c r="A903" s="200"/>
      <c r="B903" s="205" t="s">
        <v>272</v>
      </c>
      <c r="C903" s="146" t="s">
        <v>33</v>
      </c>
      <c r="D903" s="146" t="s">
        <v>14</v>
      </c>
      <c r="E903" s="146" t="s">
        <v>273</v>
      </c>
      <c r="F903" s="202"/>
      <c r="G903" s="311">
        <f t="shared" si="205"/>
        <v>-12.3</v>
      </c>
      <c r="H903" s="312">
        <f>H904</f>
        <v>-12.3</v>
      </c>
      <c r="I903" s="312">
        <v>0</v>
      </c>
      <c r="J903" s="312">
        <v>0</v>
      </c>
      <c r="K903" s="312">
        <v>0</v>
      </c>
    </row>
    <row r="904" spans="1:20" ht="25.5" customHeight="1">
      <c r="A904" s="204"/>
      <c r="B904" s="205" t="s">
        <v>146</v>
      </c>
      <c r="C904" s="146" t="s">
        <v>33</v>
      </c>
      <c r="D904" s="146" t="s">
        <v>14</v>
      </c>
      <c r="E904" s="146" t="s">
        <v>273</v>
      </c>
      <c r="F904" s="146" t="s">
        <v>147</v>
      </c>
      <c r="G904" s="311">
        <f t="shared" si="205"/>
        <v>-12.3</v>
      </c>
      <c r="H904" s="312">
        <f>H905</f>
        <v>-12.3</v>
      </c>
      <c r="I904" s="312">
        <f>I905</f>
        <v>0</v>
      </c>
      <c r="J904" s="312">
        <f>J905</f>
        <v>0</v>
      </c>
      <c r="K904" s="312">
        <f>K905</f>
        <v>0</v>
      </c>
    </row>
    <row r="905" spans="1:20" ht="38.25" customHeight="1">
      <c r="A905" s="204"/>
      <c r="B905" s="205" t="s">
        <v>148</v>
      </c>
      <c r="C905" s="146" t="s">
        <v>33</v>
      </c>
      <c r="D905" s="146" t="s">
        <v>14</v>
      </c>
      <c r="E905" s="146" t="s">
        <v>273</v>
      </c>
      <c r="F905" s="146" t="s">
        <v>149</v>
      </c>
      <c r="G905" s="311">
        <f t="shared" si="205"/>
        <v>-12.3</v>
      </c>
      <c r="H905" s="312">
        <f>'приложение 8.4.'!I1051</f>
        <v>-12.3</v>
      </c>
      <c r="I905" s="312">
        <f>'приложение 8.4.'!J1051</f>
        <v>0</v>
      </c>
      <c r="J905" s="312">
        <f>'приложение 8.4.'!K1051</f>
        <v>0</v>
      </c>
      <c r="K905" s="312">
        <f>'приложение 8.4.'!L1051</f>
        <v>0</v>
      </c>
    </row>
    <row r="906" spans="1:20" ht="12.75" customHeight="1">
      <c r="A906" s="200"/>
      <c r="B906" s="201" t="s">
        <v>151</v>
      </c>
      <c r="C906" s="202" t="s">
        <v>33</v>
      </c>
      <c r="D906" s="202" t="s">
        <v>17</v>
      </c>
      <c r="E906" s="202"/>
      <c r="F906" s="202"/>
      <c r="G906" s="311">
        <f t="shared" si="205"/>
        <v>4606.4000000000005</v>
      </c>
      <c r="H906" s="311">
        <f>H907</f>
        <v>3010</v>
      </c>
      <c r="I906" s="311">
        <f>I907</f>
        <v>1519.3000000000002</v>
      </c>
      <c r="J906" s="311">
        <f>J907</f>
        <v>77.100000000000023</v>
      </c>
      <c r="K906" s="311">
        <f>K907</f>
        <v>0</v>
      </c>
    </row>
    <row r="907" spans="1:20" ht="76.5" customHeight="1">
      <c r="A907" s="200"/>
      <c r="B907" s="205" t="s">
        <v>373</v>
      </c>
      <c r="C907" s="146" t="s">
        <v>33</v>
      </c>
      <c r="D907" s="146" t="s">
        <v>17</v>
      </c>
      <c r="E907" s="146" t="s">
        <v>374</v>
      </c>
      <c r="F907" s="146"/>
      <c r="G907" s="311">
        <f t="shared" si="205"/>
        <v>4606.4000000000005</v>
      </c>
      <c r="H907" s="312">
        <f>H908+H911+H914+H917+H920+H923+H926</f>
        <v>3010</v>
      </c>
      <c r="I907" s="312">
        <f>I908+I911+I914+I917+I920+I923+I926</f>
        <v>1519.3000000000002</v>
      </c>
      <c r="J907" s="312">
        <f>J908+J911+J914+J917+J920+J923+J926</f>
        <v>77.100000000000023</v>
      </c>
      <c r="K907" s="312">
        <f>K908+K911+K914+K917+K920+K923+K926</f>
        <v>0</v>
      </c>
    </row>
    <row r="908" spans="1:20" ht="25.5" customHeight="1">
      <c r="A908" s="200"/>
      <c r="B908" s="101" t="s">
        <v>216</v>
      </c>
      <c r="C908" s="146" t="s">
        <v>33</v>
      </c>
      <c r="D908" s="146" t="s">
        <v>17</v>
      </c>
      <c r="E908" s="146" t="s">
        <v>375</v>
      </c>
      <c r="F908" s="146"/>
      <c r="G908" s="311">
        <f t="shared" si="205"/>
        <v>3010</v>
      </c>
      <c r="H908" s="312">
        <f>H909</f>
        <v>3010</v>
      </c>
      <c r="I908" s="312">
        <f t="shared" ref="I908:K909" si="207">I909</f>
        <v>0</v>
      </c>
      <c r="J908" s="312">
        <f t="shared" si="207"/>
        <v>0</v>
      </c>
      <c r="K908" s="312">
        <f t="shared" si="207"/>
        <v>0</v>
      </c>
    </row>
    <row r="909" spans="1:20" ht="25.5" customHeight="1">
      <c r="A909" s="200"/>
      <c r="B909" s="205" t="s">
        <v>146</v>
      </c>
      <c r="C909" s="146" t="s">
        <v>33</v>
      </c>
      <c r="D909" s="146" t="s">
        <v>17</v>
      </c>
      <c r="E909" s="146" t="s">
        <v>375</v>
      </c>
      <c r="F909" s="146" t="s">
        <v>147</v>
      </c>
      <c r="G909" s="311">
        <f t="shared" si="205"/>
        <v>3010</v>
      </c>
      <c r="H909" s="312">
        <f>H910</f>
        <v>3010</v>
      </c>
      <c r="I909" s="312">
        <f t="shared" si="207"/>
        <v>0</v>
      </c>
      <c r="J909" s="312">
        <f t="shared" si="207"/>
        <v>0</v>
      </c>
      <c r="K909" s="312">
        <f t="shared" si="207"/>
        <v>0</v>
      </c>
    </row>
    <row r="910" spans="1:20" ht="38.25" customHeight="1">
      <c r="A910" s="200"/>
      <c r="B910" s="205" t="s">
        <v>148</v>
      </c>
      <c r="C910" s="146" t="s">
        <v>33</v>
      </c>
      <c r="D910" s="146" t="s">
        <v>17</v>
      </c>
      <c r="E910" s="146" t="s">
        <v>375</v>
      </c>
      <c r="F910" s="146" t="s">
        <v>149</v>
      </c>
      <c r="G910" s="311">
        <f t="shared" si="205"/>
        <v>3010</v>
      </c>
      <c r="H910" s="312">
        <f>'приложение 8.4.'!I1057</f>
        <v>3010</v>
      </c>
      <c r="I910" s="312">
        <f>'приложение 8.4.'!J1057</f>
        <v>0</v>
      </c>
      <c r="J910" s="312">
        <f>'приложение 8.4.'!K1057</f>
        <v>0</v>
      </c>
      <c r="K910" s="312">
        <f>'приложение 8.4.'!L1057</f>
        <v>0</v>
      </c>
    </row>
    <row r="911" spans="1:20" s="62" customFormat="1" ht="76.5">
      <c r="A911" s="63"/>
      <c r="B911" s="10" t="s">
        <v>682</v>
      </c>
      <c r="C911" s="12" t="s">
        <v>33</v>
      </c>
      <c r="D911" s="12" t="s">
        <v>17</v>
      </c>
      <c r="E911" s="12" t="s">
        <v>683</v>
      </c>
      <c r="F911" s="12"/>
      <c r="G911" s="152">
        <f>H911+I911+J911+K911</f>
        <v>77.099999999999994</v>
      </c>
      <c r="H911" s="153">
        <f t="shared" ref="H911:K912" si="208">H912</f>
        <v>0</v>
      </c>
      <c r="I911" s="153">
        <f t="shared" si="208"/>
        <v>0</v>
      </c>
      <c r="J911" s="153">
        <f t="shared" si="208"/>
        <v>77.099999999999994</v>
      </c>
      <c r="K911" s="153">
        <f t="shared" si="208"/>
        <v>0</v>
      </c>
    </row>
    <row r="912" spans="1:20" s="62" customFormat="1" ht="25.5">
      <c r="A912" s="63"/>
      <c r="B912" s="10" t="s">
        <v>146</v>
      </c>
      <c r="C912" s="12" t="s">
        <v>33</v>
      </c>
      <c r="D912" s="12" t="s">
        <v>17</v>
      </c>
      <c r="E912" s="12" t="s">
        <v>683</v>
      </c>
      <c r="F912" s="12" t="s">
        <v>147</v>
      </c>
      <c r="G912" s="152">
        <f>H912+I912+J912+K912</f>
        <v>77.099999999999994</v>
      </c>
      <c r="H912" s="153">
        <f t="shared" si="208"/>
        <v>0</v>
      </c>
      <c r="I912" s="153">
        <f t="shared" si="208"/>
        <v>0</v>
      </c>
      <c r="J912" s="153">
        <f t="shared" si="208"/>
        <v>77.099999999999994</v>
      </c>
      <c r="K912" s="153">
        <f t="shared" si="208"/>
        <v>0</v>
      </c>
    </row>
    <row r="913" spans="1:12" s="62" customFormat="1" ht="38.25">
      <c r="A913" s="63"/>
      <c r="B913" s="10" t="s">
        <v>148</v>
      </c>
      <c r="C913" s="12" t="s">
        <v>33</v>
      </c>
      <c r="D913" s="12" t="s">
        <v>17</v>
      </c>
      <c r="E913" s="12" t="s">
        <v>683</v>
      </c>
      <c r="F913" s="12" t="s">
        <v>149</v>
      </c>
      <c r="G913" s="152">
        <f>H913+I913+J913+K913</f>
        <v>77.099999999999994</v>
      </c>
      <c r="H913" s="153">
        <f>'приложение 8.4.'!I1061</f>
        <v>0</v>
      </c>
      <c r="I913" s="153">
        <f>'приложение 8.4.'!J1061</f>
        <v>0</v>
      </c>
      <c r="J913" s="153">
        <f>'приложение 8.4.'!K1061</f>
        <v>77.099999999999994</v>
      </c>
      <c r="K913" s="153">
        <f>'приложение 8.4.'!L1061</f>
        <v>0</v>
      </c>
    </row>
    <row r="914" spans="1:12" ht="165.75" customHeight="1">
      <c r="A914" s="200"/>
      <c r="B914" s="205" t="s">
        <v>498</v>
      </c>
      <c r="C914" s="146" t="s">
        <v>33</v>
      </c>
      <c r="D914" s="146" t="s">
        <v>17</v>
      </c>
      <c r="E914" s="146" t="s">
        <v>443</v>
      </c>
      <c r="F914" s="146"/>
      <c r="G914" s="311">
        <f t="shared" ref="G914:G922" si="209">SUM(H914:K914)</f>
        <v>-907.6</v>
      </c>
      <c r="H914" s="312">
        <f>H915</f>
        <v>-0.1</v>
      </c>
      <c r="I914" s="312">
        <f t="shared" ref="I914:K915" si="210">I915</f>
        <v>0</v>
      </c>
      <c r="J914" s="312">
        <f t="shared" si="210"/>
        <v>-907.5</v>
      </c>
      <c r="K914" s="312">
        <f t="shared" si="210"/>
        <v>0</v>
      </c>
    </row>
    <row r="915" spans="1:12" ht="25.5" customHeight="1">
      <c r="A915" s="200"/>
      <c r="B915" s="205" t="s">
        <v>146</v>
      </c>
      <c r="C915" s="146" t="s">
        <v>33</v>
      </c>
      <c r="D915" s="146" t="s">
        <v>17</v>
      </c>
      <c r="E915" s="146" t="s">
        <v>443</v>
      </c>
      <c r="F915" s="146" t="s">
        <v>147</v>
      </c>
      <c r="G915" s="311">
        <f t="shared" si="209"/>
        <v>-907.6</v>
      </c>
      <c r="H915" s="312">
        <f>H916</f>
        <v>-0.1</v>
      </c>
      <c r="I915" s="312">
        <f t="shared" si="210"/>
        <v>0</v>
      </c>
      <c r="J915" s="312">
        <f t="shared" si="210"/>
        <v>-907.5</v>
      </c>
      <c r="K915" s="312">
        <f t="shared" si="210"/>
        <v>0</v>
      </c>
    </row>
    <row r="916" spans="1:12" ht="38.25" customHeight="1">
      <c r="A916" s="200"/>
      <c r="B916" s="205" t="s">
        <v>148</v>
      </c>
      <c r="C916" s="146" t="s">
        <v>33</v>
      </c>
      <c r="D916" s="146" t="s">
        <v>17</v>
      </c>
      <c r="E916" s="146" t="s">
        <v>443</v>
      </c>
      <c r="F916" s="146" t="s">
        <v>149</v>
      </c>
      <c r="G916" s="311">
        <f t="shared" si="209"/>
        <v>-907.6</v>
      </c>
      <c r="H916" s="312">
        <f>'приложение 8.4.'!I1065</f>
        <v>-0.1</v>
      </c>
      <c r="I916" s="312">
        <f>'приложение 8.4.'!J1065</f>
        <v>0</v>
      </c>
      <c r="J916" s="312">
        <f>'приложение 8.4.'!K1065</f>
        <v>-907.5</v>
      </c>
      <c r="K916" s="312">
        <f>'приложение 8.4.'!L1065</f>
        <v>0</v>
      </c>
    </row>
    <row r="917" spans="1:12" s="215" customFormat="1" ht="293.25" hidden="1" customHeight="1">
      <c r="A917" s="200"/>
      <c r="B917" s="205" t="s">
        <v>499</v>
      </c>
      <c r="C917" s="146" t="s">
        <v>33</v>
      </c>
      <c r="D917" s="146" t="s">
        <v>17</v>
      </c>
      <c r="E917" s="146" t="s">
        <v>444</v>
      </c>
      <c r="F917" s="146"/>
      <c r="G917" s="311">
        <f t="shared" si="209"/>
        <v>0</v>
      </c>
      <c r="H917" s="312">
        <f>H918</f>
        <v>0</v>
      </c>
      <c r="I917" s="312">
        <f t="shared" ref="I917:K918" si="211">I918</f>
        <v>0</v>
      </c>
      <c r="J917" s="312">
        <f t="shared" si="211"/>
        <v>0</v>
      </c>
      <c r="K917" s="312">
        <f t="shared" si="211"/>
        <v>0</v>
      </c>
      <c r="L917" s="147"/>
    </row>
    <row r="918" spans="1:12" s="215" customFormat="1" ht="25.5" hidden="1" customHeight="1">
      <c r="A918" s="200"/>
      <c r="B918" s="205" t="s">
        <v>146</v>
      </c>
      <c r="C918" s="146" t="s">
        <v>33</v>
      </c>
      <c r="D918" s="146" t="s">
        <v>17</v>
      </c>
      <c r="E918" s="146" t="s">
        <v>444</v>
      </c>
      <c r="F918" s="146" t="s">
        <v>147</v>
      </c>
      <c r="G918" s="311">
        <f t="shared" si="209"/>
        <v>0</v>
      </c>
      <c r="H918" s="312">
        <f>H919</f>
        <v>0</v>
      </c>
      <c r="I918" s="312">
        <f t="shared" si="211"/>
        <v>0</v>
      </c>
      <c r="J918" s="312">
        <f t="shared" si="211"/>
        <v>0</v>
      </c>
      <c r="K918" s="312">
        <f t="shared" si="211"/>
        <v>0</v>
      </c>
      <c r="L918" s="147"/>
    </row>
    <row r="919" spans="1:12" s="215" customFormat="1" ht="38.25" hidden="1" customHeight="1">
      <c r="A919" s="200"/>
      <c r="B919" s="205" t="s">
        <v>148</v>
      </c>
      <c r="C919" s="146" t="s">
        <v>33</v>
      </c>
      <c r="D919" s="146" t="s">
        <v>17</v>
      </c>
      <c r="E919" s="146" t="s">
        <v>444</v>
      </c>
      <c r="F919" s="146" t="s">
        <v>149</v>
      </c>
      <c r="G919" s="311">
        <f t="shared" si="209"/>
        <v>0</v>
      </c>
      <c r="H919" s="312">
        <f>'приложение 8.4.'!I1069</f>
        <v>0</v>
      </c>
      <c r="I919" s="312">
        <f>'приложение 8.4.'!J1069</f>
        <v>0</v>
      </c>
      <c r="J919" s="312">
        <f>'приложение 8.4.'!K1069</f>
        <v>0</v>
      </c>
      <c r="K919" s="312">
        <f>'приложение 8.4.'!L1069</f>
        <v>0</v>
      </c>
      <c r="L919" s="147"/>
    </row>
    <row r="920" spans="1:12" s="215" customFormat="1" ht="212.25" hidden="1" customHeight="1">
      <c r="A920" s="200"/>
      <c r="B920" s="205" t="s">
        <v>500</v>
      </c>
      <c r="C920" s="146" t="s">
        <v>33</v>
      </c>
      <c r="D920" s="146" t="s">
        <v>17</v>
      </c>
      <c r="E920" s="146" t="s">
        <v>445</v>
      </c>
      <c r="F920" s="146"/>
      <c r="G920" s="311">
        <f t="shared" si="209"/>
        <v>0</v>
      </c>
      <c r="H920" s="312">
        <f>H921</f>
        <v>0</v>
      </c>
      <c r="I920" s="312">
        <f t="shared" ref="I920:K921" si="212">I921</f>
        <v>0</v>
      </c>
      <c r="J920" s="312">
        <f t="shared" si="212"/>
        <v>0</v>
      </c>
      <c r="K920" s="312">
        <f t="shared" si="212"/>
        <v>0</v>
      </c>
      <c r="L920" s="147"/>
    </row>
    <row r="921" spans="1:12" s="215" customFormat="1" ht="25.5" hidden="1" customHeight="1">
      <c r="A921" s="200"/>
      <c r="B921" s="205" t="s">
        <v>146</v>
      </c>
      <c r="C921" s="146" t="s">
        <v>33</v>
      </c>
      <c r="D921" s="146" t="s">
        <v>17</v>
      </c>
      <c r="E921" s="146" t="s">
        <v>445</v>
      </c>
      <c r="F921" s="146" t="s">
        <v>147</v>
      </c>
      <c r="G921" s="311">
        <f t="shared" si="209"/>
        <v>0</v>
      </c>
      <c r="H921" s="312">
        <f>H922</f>
        <v>0</v>
      </c>
      <c r="I921" s="312">
        <f t="shared" si="212"/>
        <v>0</v>
      </c>
      <c r="J921" s="312">
        <f t="shared" si="212"/>
        <v>0</v>
      </c>
      <c r="K921" s="312">
        <f t="shared" si="212"/>
        <v>0</v>
      </c>
      <c r="L921" s="147"/>
    </row>
    <row r="922" spans="1:12" s="215" customFormat="1" ht="38.25" hidden="1" customHeight="1">
      <c r="A922" s="200"/>
      <c r="B922" s="205" t="s">
        <v>148</v>
      </c>
      <c r="C922" s="146" t="s">
        <v>33</v>
      </c>
      <c r="D922" s="146" t="s">
        <v>17</v>
      </c>
      <c r="E922" s="146" t="s">
        <v>445</v>
      </c>
      <c r="F922" s="146" t="s">
        <v>149</v>
      </c>
      <c r="G922" s="311">
        <f t="shared" si="209"/>
        <v>0</v>
      </c>
      <c r="H922" s="312">
        <f>'приложение 8.4.'!I1073</f>
        <v>0</v>
      </c>
      <c r="I922" s="312">
        <f>'приложение 8.4.'!J1073</f>
        <v>0</v>
      </c>
      <c r="J922" s="312">
        <f>'приложение 8.4.'!K1073</f>
        <v>0</v>
      </c>
      <c r="K922" s="312">
        <f>'приложение 8.4.'!L1073</f>
        <v>0</v>
      </c>
      <c r="L922" s="147"/>
    </row>
    <row r="923" spans="1:12" ht="204" customHeight="1">
      <c r="A923" s="219"/>
      <c r="B923" s="238" t="s">
        <v>595</v>
      </c>
      <c r="C923" s="139" t="s">
        <v>33</v>
      </c>
      <c r="D923" s="139" t="s">
        <v>17</v>
      </c>
      <c r="E923" s="139" t="s">
        <v>596</v>
      </c>
      <c r="F923" s="139"/>
      <c r="G923" s="313">
        <f>H923+I923+J923+K923</f>
        <v>907.6</v>
      </c>
      <c r="H923" s="314">
        <f t="shared" ref="H923:K924" si="213">H924</f>
        <v>0.1</v>
      </c>
      <c r="I923" s="314">
        <f t="shared" si="213"/>
        <v>0</v>
      </c>
      <c r="J923" s="314">
        <f t="shared" si="213"/>
        <v>907.5</v>
      </c>
      <c r="K923" s="314">
        <f t="shared" si="213"/>
        <v>0</v>
      </c>
      <c r="L923" s="215"/>
    </row>
    <row r="924" spans="1:12" ht="25.5" customHeight="1">
      <c r="A924" s="219"/>
      <c r="B924" s="210" t="s">
        <v>146</v>
      </c>
      <c r="C924" s="139" t="s">
        <v>33</v>
      </c>
      <c r="D924" s="139" t="s">
        <v>17</v>
      </c>
      <c r="E924" s="139" t="s">
        <v>596</v>
      </c>
      <c r="F924" s="139" t="s">
        <v>147</v>
      </c>
      <c r="G924" s="313">
        <f>H924+I924+J924+K924</f>
        <v>907.6</v>
      </c>
      <c r="H924" s="314">
        <f t="shared" si="213"/>
        <v>0.1</v>
      </c>
      <c r="I924" s="314">
        <f t="shared" si="213"/>
        <v>0</v>
      </c>
      <c r="J924" s="314">
        <f t="shared" si="213"/>
        <v>907.5</v>
      </c>
      <c r="K924" s="314">
        <f t="shared" si="213"/>
        <v>0</v>
      </c>
      <c r="L924" s="215"/>
    </row>
    <row r="925" spans="1:12" ht="38.25" customHeight="1">
      <c r="A925" s="219"/>
      <c r="B925" s="210" t="s">
        <v>148</v>
      </c>
      <c r="C925" s="139" t="s">
        <v>33</v>
      </c>
      <c r="D925" s="139" t="s">
        <v>17</v>
      </c>
      <c r="E925" s="139" t="s">
        <v>596</v>
      </c>
      <c r="F925" s="139" t="s">
        <v>149</v>
      </c>
      <c r="G925" s="313">
        <f>H925+I925+J925+K925</f>
        <v>907.6</v>
      </c>
      <c r="H925" s="314">
        <f>'приложение 8.4.'!I1077</f>
        <v>0.1</v>
      </c>
      <c r="I925" s="314">
        <f>'приложение 8.4.'!J1077</f>
        <v>0</v>
      </c>
      <c r="J925" s="314">
        <f>'приложение 8.4.'!K1077</f>
        <v>907.5</v>
      </c>
      <c r="K925" s="314">
        <f>'приложение 8.4.'!L1077</f>
        <v>0</v>
      </c>
      <c r="L925" s="215"/>
    </row>
    <row r="926" spans="1:12" ht="229.5" customHeight="1">
      <c r="A926" s="219"/>
      <c r="B926" s="232" t="s">
        <v>462</v>
      </c>
      <c r="C926" s="139" t="s">
        <v>33</v>
      </c>
      <c r="D926" s="139" t="s">
        <v>17</v>
      </c>
      <c r="E926" s="139" t="s">
        <v>533</v>
      </c>
      <c r="F926" s="139"/>
      <c r="G926" s="313">
        <f>SUM(H926:K926)</f>
        <v>1519.3000000000002</v>
      </c>
      <c r="H926" s="314">
        <f t="shared" ref="H926:K927" si="214">H927</f>
        <v>0</v>
      </c>
      <c r="I926" s="314">
        <f t="shared" si="214"/>
        <v>1519.3000000000002</v>
      </c>
      <c r="J926" s="314">
        <f t="shared" si="214"/>
        <v>0</v>
      </c>
      <c r="K926" s="314">
        <f t="shared" si="214"/>
        <v>0</v>
      </c>
      <c r="L926" s="215"/>
    </row>
    <row r="927" spans="1:12" ht="25.5" customHeight="1">
      <c r="A927" s="219"/>
      <c r="B927" s="210" t="s">
        <v>146</v>
      </c>
      <c r="C927" s="139" t="s">
        <v>33</v>
      </c>
      <c r="D927" s="139" t="s">
        <v>17</v>
      </c>
      <c r="E927" s="139" t="s">
        <v>533</v>
      </c>
      <c r="F927" s="139" t="s">
        <v>147</v>
      </c>
      <c r="G927" s="313">
        <f>H927+I927+J927+K927</f>
        <v>1519.3000000000002</v>
      </c>
      <c r="H927" s="314">
        <f t="shared" si="214"/>
        <v>0</v>
      </c>
      <c r="I927" s="314">
        <f t="shared" si="214"/>
        <v>1519.3000000000002</v>
      </c>
      <c r="J927" s="314">
        <f t="shared" si="214"/>
        <v>0</v>
      </c>
      <c r="K927" s="314">
        <f t="shared" si="214"/>
        <v>0</v>
      </c>
      <c r="L927" s="215"/>
    </row>
    <row r="928" spans="1:12" ht="38.25" customHeight="1">
      <c r="A928" s="219"/>
      <c r="B928" s="210" t="s">
        <v>148</v>
      </c>
      <c r="C928" s="139" t="s">
        <v>33</v>
      </c>
      <c r="D928" s="139" t="s">
        <v>17</v>
      </c>
      <c r="E928" s="139" t="s">
        <v>533</v>
      </c>
      <c r="F928" s="139" t="s">
        <v>149</v>
      </c>
      <c r="G928" s="313">
        <f>H928+I928+J928+K928</f>
        <v>1519.3000000000002</v>
      </c>
      <c r="H928" s="314">
        <f>'приложение 8.4.'!I1081</f>
        <v>0</v>
      </c>
      <c r="I928" s="314">
        <f>'приложение 8.4.'!J1081</f>
        <v>1519.3000000000002</v>
      </c>
      <c r="J928" s="314">
        <f>'приложение 8.4.'!K1081</f>
        <v>0</v>
      </c>
      <c r="K928" s="314">
        <f>'приложение 8.4.'!L1081</f>
        <v>0</v>
      </c>
      <c r="L928" s="215"/>
    </row>
    <row r="929" spans="1:11" ht="12.75" customHeight="1">
      <c r="A929" s="200"/>
      <c r="B929" s="211" t="s">
        <v>154</v>
      </c>
      <c r="C929" s="202" t="s">
        <v>33</v>
      </c>
      <c r="D929" s="202" t="s">
        <v>18</v>
      </c>
      <c r="E929" s="202"/>
      <c r="F929" s="202"/>
      <c r="G929" s="311">
        <f t="shared" ref="G929:G934" si="215">SUM(H929:K929)</f>
        <v>824.89999999999964</v>
      </c>
      <c r="H929" s="311">
        <f>H930+H943+H949</f>
        <v>0</v>
      </c>
      <c r="I929" s="311">
        <f>I930+I943+I949</f>
        <v>824.89999999999964</v>
      </c>
      <c r="J929" s="311">
        <f>J930+J943+J949</f>
        <v>0</v>
      </c>
      <c r="K929" s="311">
        <f>K930+K943+K949</f>
        <v>0</v>
      </c>
    </row>
    <row r="930" spans="1:11" ht="38.25" customHeight="1">
      <c r="A930" s="206"/>
      <c r="B930" s="109" t="s">
        <v>161</v>
      </c>
      <c r="C930" s="146" t="s">
        <v>33</v>
      </c>
      <c r="D930" s="146" t="s">
        <v>18</v>
      </c>
      <c r="E930" s="146" t="s">
        <v>300</v>
      </c>
      <c r="F930" s="146"/>
      <c r="G930" s="311">
        <f t="shared" si="215"/>
        <v>-4753</v>
      </c>
      <c r="H930" s="312">
        <f>H931+H937</f>
        <v>0</v>
      </c>
      <c r="I930" s="312">
        <f>I931+I937</f>
        <v>-4753</v>
      </c>
      <c r="J930" s="312">
        <f>J931+J937</f>
        <v>0</v>
      </c>
      <c r="K930" s="312">
        <f>K931+K937</f>
        <v>0</v>
      </c>
    </row>
    <row r="931" spans="1:11" ht="25.5" customHeight="1">
      <c r="A931" s="206"/>
      <c r="B931" s="109" t="s">
        <v>301</v>
      </c>
      <c r="C931" s="146" t="s">
        <v>33</v>
      </c>
      <c r="D931" s="146" t="s">
        <v>18</v>
      </c>
      <c r="E931" s="146" t="s">
        <v>302</v>
      </c>
      <c r="F931" s="146"/>
      <c r="G931" s="311">
        <f t="shared" si="215"/>
        <v>-4753</v>
      </c>
      <c r="H931" s="312">
        <f>H932</f>
        <v>0</v>
      </c>
      <c r="I931" s="312">
        <f t="shared" ref="I931:K933" si="216">I932</f>
        <v>-4753</v>
      </c>
      <c r="J931" s="312">
        <f t="shared" si="216"/>
        <v>0</v>
      </c>
      <c r="K931" s="312">
        <f t="shared" si="216"/>
        <v>0</v>
      </c>
    </row>
    <row r="932" spans="1:11" ht="25.5" customHeight="1">
      <c r="A932" s="206"/>
      <c r="B932" s="210" t="s">
        <v>303</v>
      </c>
      <c r="C932" s="146" t="s">
        <v>33</v>
      </c>
      <c r="D932" s="146" t="s">
        <v>18</v>
      </c>
      <c r="E932" s="146" t="s">
        <v>304</v>
      </c>
      <c r="F932" s="146"/>
      <c r="G932" s="311">
        <f t="shared" si="215"/>
        <v>-4753</v>
      </c>
      <c r="H932" s="312">
        <f>H933</f>
        <v>0</v>
      </c>
      <c r="I932" s="312">
        <f t="shared" si="216"/>
        <v>-4753</v>
      </c>
      <c r="J932" s="312">
        <f t="shared" si="216"/>
        <v>0</v>
      </c>
      <c r="K932" s="312">
        <f t="shared" si="216"/>
        <v>0</v>
      </c>
    </row>
    <row r="933" spans="1:11" ht="153" customHeight="1">
      <c r="A933" s="145"/>
      <c r="B933" s="90" t="s">
        <v>574</v>
      </c>
      <c r="C933" s="102" t="s">
        <v>33</v>
      </c>
      <c r="D933" s="102" t="s">
        <v>18</v>
      </c>
      <c r="E933" s="102" t="s">
        <v>534</v>
      </c>
      <c r="F933" s="104"/>
      <c r="G933" s="308">
        <f t="shared" si="215"/>
        <v>-4753</v>
      </c>
      <c r="H933" s="309">
        <f>H934</f>
        <v>0</v>
      </c>
      <c r="I933" s="309">
        <f t="shared" si="216"/>
        <v>-4753</v>
      </c>
      <c r="J933" s="309">
        <f t="shared" si="216"/>
        <v>0</v>
      </c>
      <c r="K933" s="309">
        <f t="shared" si="216"/>
        <v>0</v>
      </c>
    </row>
    <row r="934" spans="1:11" ht="25.5" customHeight="1">
      <c r="A934" s="148"/>
      <c r="B934" s="101" t="s">
        <v>146</v>
      </c>
      <c r="C934" s="102" t="s">
        <v>33</v>
      </c>
      <c r="D934" s="102" t="s">
        <v>18</v>
      </c>
      <c r="E934" s="102" t="s">
        <v>534</v>
      </c>
      <c r="F934" s="102" t="s">
        <v>147</v>
      </c>
      <c r="G934" s="308">
        <f t="shared" si="215"/>
        <v>-4753</v>
      </c>
      <c r="H934" s="309">
        <f>H935+H936</f>
        <v>0</v>
      </c>
      <c r="I934" s="309">
        <f>I935+I936</f>
        <v>-4753</v>
      </c>
      <c r="J934" s="309">
        <f>J935+J936</f>
        <v>0</v>
      </c>
      <c r="K934" s="309">
        <f>K935+K936</f>
        <v>0</v>
      </c>
    </row>
    <row r="935" spans="1:11" ht="25.5" customHeight="1">
      <c r="A935" s="213"/>
      <c r="B935" s="210" t="s">
        <v>163</v>
      </c>
      <c r="C935" s="139" t="s">
        <v>33</v>
      </c>
      <c r="D935" s="139" t="s">
        <v>18</v>
      </c>
      <c r="E935" s="110" t="s">
        <v>534</v>
      </c>
      <c r="F935" s="139" t="s">
        <v>164</v>
      </c>
      <c r="G935" s="160">
        <f>H935+I935+J935+K935</f>
        <v>-4753</v>
      </c>
      <c r="H935" s="316">
        <f>'приложение 8.4.'!I1431</f>
        <v>0</v>
      </c>
      <c r="I935" s="316">
        <f>'приложение 8.4.'!J1431</f>
        <v>-4753</v>
      </c>
      <c r="J935" s="316">
        <f>'приложение 8.4.'!K1431</f>
        <v>0</v>
      </c>
      <c r="K935" s="316">
        <f>'приложение 8.4.'!L1431</f>
        <v>0</v>
      </c>
    </row>
    <row r="936" spans="1:11" ht="38.25" hidden="1" customHeight="1">
      <c r="A936" s="148"/>
      <c r="B936" s="101" t="s">
        <v>148</v>
      </c>
      <c r="C936" s="102" t="s">
        <v>33</v>
      </c>
      <c r="D936" s="102" t="s">
        <v>18</v>
      </c>
      <c r="E936" s="102" t="s">
        <v>534</v>
      </c>
      <c r="F936" s="102" t="s">
        <v>149</v>
      </c>
      <c r="G936" s="308">
        <f t="shared" ref="G936:G943" si="217">SUM(H936:K936)</f>
        <v>0</v>
      </c>
      <c r="H936" s="309">
        <f>'приложение 8.4.'!I1433</f>
        <v>0</v>
      </c>
      <c r="I936" s="309">
        <f>'приложение 8.4.'!J1433</f>
        <v>0</v>
      </c>
      <c r="J936" s="309">
        <f>'приложение 8.4.'!K1433</f>
        <v>0</v>
      </c>
      <c r="K936" s="309">
        <f>'приложение 8.4.'!L1433</f>
        <v>0</v>
      </c>
    </row>
    <row r="937" spans="1:11" ht="76.5" hidden="1" customHeight="1">
      <c r="A937" s="148"/>
      <c r="B937" s="210" t="s">
        <v>528</v>
      </c>
      <c r="C937" s="102" t="s">
        <v>33</v>
      </c>
      <c r="D937" s="102" t="s">
        <v>18</v>
      </c>
      <c r="E937" s="102" t="s">
        <v>529</v>
      </c>
      <c r="F937" s="102"/>
      <c r="G937" s="308">
        <f t="shared" si="217"/>
        <v>0</v>
      </c>
      <c r="H937" s="309">
        <f>H938</f>
        <v>0</v>
      </c>
      <c r="I937" s="309">
        <f>I938</f>
        <v>0</v>
      </c>
      <c r="J937" s="309">
        <f>J938</f>
        <v>0</v>
      </c>
      <c r="K937" s="309">
        <f>K938</f>
        <v>0</v>
      </c>
    </row>
    <row r="938" spans="1:11" ht="137.25" hidden="1" customHeight="1">
      <c r="A938" s="204"/>
      <c r="B938" s="205" t="s">
        <v>502</v>
      </c>
      <c r="C938" s="146" t="s">
        <v>33</v>
      </c>
      <c r="D938" s="146" t="s">
        <v>18</v>
      </c>
      <c r="E938" s="146" t="s">
        <v>530</v>
      </c>
      <c r="F938" s="146"/>
      <c r="G938" s="308">
        <f t="shared" si="217"/>
        <v>0</v>
      </c>
      <c r="H938" s="312">
        <f>H939+H941</f>
        <v>0</v>
      </c>
      <c r="I938" s="312">
        <f>I939+I941</f>
        <v>0</v>
      </c>
      <c r="J938" s="312">
        <f>J939+J941</f>
        <v>0</v>
      </c>
      <c r="K938" s="312">
        <f>K939+K941</f>
        <v>0</v>
      </c>
    </row>
    <row r="939" spans="1:11" ht="38.25" hidden="1" customHeight="1">
      <c r="A939" s="148"/>
      <c r="B939" s="101" t="s">
        <v>86</v>
      </c>
      <c r="C939" s="146" t="s">
        <v>33</v>
      </c>
      <c r="D939" s="146" t="s">
        <v>18</v>
      </c>
      <c r="E939" s="146" t="s">
        <v>530</v>
      </c>
      <c r="F939" s="102" t="s">
        <v>57</v>
      </c>
      <c r="G939" s="308">
        <f t="shared" si="217"/>
        <v>0</v>
      </c>
      <c r="H939" s="309">
        <f>H940</f>
        <v>0</v>
      </c>
      <c r="I939" s="309">
        <f>I940</f>
        <v>0</v>
      </c>
      <c r="J939" s="309">
        <f>J940</f>
        <v>0</v>
      </c>
      <c r="K939" s="309">
        <f>K940</f>
        <v>0</v>
      </c>
    </row>
    <row r="940" spans="1:11" ht="38.25" hidden="1" customHeight="1">
      <c r="A940" s="148"/>
      <c r="B940" s="101" t="s">
        <v>111</v>
      </c>
      <c r="C940" s="146" t="s">
        <v>33</v>
      </c>
      <c r="D940" s="146" t="s">
        <v>18</v>
      </c>
      <c r="E940" s="146" t="s">
        <v>530</v>
      </c>
      <c r="F940" s="102" t="s">
        <v>59</v>
      </c>
      <c r="G940" s="308">
        <f t="shared" si="217"/>
        <v>0</v>
      </c>
      <c r="H940" s="309">
        <f>'приложение 8.4.'!I1088</f>
        <v>0</v>
      </c>
      <c r="I940" s="309">
        <f>'приложение 8.4.'!J1088</f>
        <v>0</v>
      </c>
      <c r="J940" s="309">
        <f>'приложение 8.4.'!K1088</f>
        <v>0</v>
      </c>
      <c r="K940" s="309">
        <f>'приложение 8.4.'!L1088</f>
        <v>0</v>
      </c>
    </row>
    <row r="941" spans="1:11" ht="25.5" hidden="1" customHeight="1">
      <c r="A941" s="204"/>
      <c r="B941" s="205" t="s">
        <v>146</v>
      </c>
      <c r="C941" s="146" t="s">
        <v>33</v>
      </c>
      <c r="D941" s="146" t="s">
        <v>18</v>
      </c>
      <c r="E941" s="146" t="s">
        <v>530</v>
      </c>
      <c r="F941" s="146" t="s">
        <v>147</v>
      </c>
      <c r="G941" s="308">
        <f t="shared" si="217"/>
        <v>0</v>
      </c>
      <c r="H941" s="312">
        <f>H942</f>
        <v>0</v>
      </c>
      <c r="I941" s="312">
        <f>I942</f>
        <v>0</v>
      </c>
      <c r="J941" s="312">
        <f>J942</f>
        <v>0</v>
      </c>
      <c r="K941" s="312">
        <f>K942</f>
        <v>0</v>
      </c>
    </row>
    <row r="942" spans="1:11" ht="25.5" hidden="1" customHeight="1">
      <c r="A942" s="204"/>
      <c r="B942" s="205" t="s">
        <v>163</v>
      </c>
      <c r="C942" s="146" t="s">
        <v>33</v>
      </c>
      <c r="D942" s="146" t="s">
        <v>18</v>
      </c>
      <c r="E942" s="146" t="s">
        <v>530</v>
      </c>
      <c r="F942" s="146" t="s">
        <v>164</v>
      </c>
      <c r="G942" s="308">
        <f t="shared" si="217"/>
        <v>0</v>
      </c>
      <c r="H942" s="312">
        <f>'приложение 8.4.'!I1091</f>
        <v>0</v>
      </c>
      <c r="I942" s="312">
        <f>'приложение 8.4.'!J1091</f>
        <v>0</v>
      </c>
      <c r="J942" s="312">
        <f>'приложение 8.4.'!K1091</f>
        <v>0</v>
      </c>
      <c r="K942" s="312">
        <f>'приложение 8.4.'!L1091</f>
        <v>0</v>
      </c>
    </row>
    <row r="943" spans="1:11" ht="62.25" customHeight="1">
      <c r="A943" s="209"/>
      <c r="B943" s="205" t="s">
        <v>373</v>
      </c>
      <c r="C943" s="146" t="s">
        <v>33</v>
      </c>
      <c r="D943" s="146" t="s">
        <v>17</v>
      </c>
      <c r="E943" s="146" t="s">
        <v>374</v>
      </c>
      <c r="F943" s="202"/>
      <c r="G943" s="311">
        <f t="shared" si="217"/>
        <v>13969.9</v>
      </c>
      <c r="H943" s="311">
        <f>H944</f>
        <v>0</v>
      </c>
      <c r="I943" s="311">
        <f t="shared" ref="I943:K945" si="218">I944</f>
        <v>13969.9</v>
      </c>
      <c r="J943" s="311">
        <f t="shared" si="218"/>
        <v>0</v>
      </c>
      <c r="K943" s="311">
        <f t="shared" si="218"/>
        <v>0</v>
      </c>
    </row>
    <row r="944" spans="1:11" ht="153" customHeight="1">
      <c r="A944" s="209"/>
      <c r="B944" s="205" t="s">
        <v>501</v>
      </c>
      <c r="C944" s="146" t="s">
        <v>33</v>
      </c>
      <c r="D944" s="146" t="s">
        <v>18</v>
      </c>
      <c r="E944" s="146" t="s">
        <v>527</v>
      </c>
      <c r="F944" s="146"/>
      <c r="G944" s="311">
        <f t="shared" ref="G944:G966" si="219">SUM(H944:K944)</f>
        <v>13969.9</v>
      </c>
      <c r="H944" s="312">
        <f>H945+H947</f>
        <v>0</v>
      </c>
      <c r="I944" s="312">
        <f>I945+I947</f>
        <v>13969.9</v>
      </c>
      <c r="J944" s="312">
        <f>J945+J947</f>
        <v>0</v>
      </c>
      <c r="K944" s="312">
        <f>K945+K947</f>
        <v>0</v>
      </c>
    </row>
    <row r="945" spans="1:11" ht="25.5" hidden="1" customHeight="1">
      <c r="A945" s="204"/>
      <c r="B945" s="205" t="s">
        <v>146</v>
      </c>
      <c r="C945" s="146" t="s">
        <v>33</v>
      </c>
      <c r="D945" s="146" t="s">
        <v>18</v>
      </c>
      <c r="E945" s="146" t="s">
        <v>527</v>
      </c>
      <c r="F945" s="146" t="s">
        <v>147</v>
      </c>
      <c r="G945" s="311">
        <f t="shared" si="219"/>
        <v>0</v>
      </c>
      <c r="H945" s="312">
        <f>H946</f>
        <v>0</v>
      </c>
      <c r="I945" s="312">
        <f t="shared" si="218"/>
        <v>0</v>
      </c>
      <c r="J945" s="312">
        <f t="shared" si="218"/>
        <v>0</v>
      </c>
      <c r="K945" s="312">
        <f t="shared" si="218"/>
        <v>0</v>
      </c>
    </row>
    <row r="946" spans="1:11" ht="38.25" hidden="1" customHeight="1">
      <c r="A946" s="204"/>
      <c r="B946" s="205" t="s">
        <v>148</v>
      </c>
      <c r="C946" s="146" t="s">
        <v>33</v>
      </c>
      <c r="D946" s="146" t="s">
        <v>18</v>
      </c>
      <c r="E946" s="146" t="s">
        <v>527</v>
      </c>
      <c r="F946" s="146" t="s">
        <v>149</v>
      </c>
      <c r="G946" s="311">
        <f t="shared" si="219"/>
        <v>0</v>
      </c>
      <c r="H946" s="312">
        <f>'приложение 8.4.'!I1096</f>
        <v>0</v>
      </c>
      <c r="I946" s="312">
        <f>'приложение 8.4.'!J1096</f>
        <v>0</v>
      </c>
      <c r="J946" s="312">
        <f>'приложение 8.4.'!K1096</f>
        <v>0</v>
      </c>
      <c r="K946" s="312">
        <f>'приложение 8.4.'!L1096</f>
        <v>0</v>
      </c>
    </row>
    <row r="947" spans="1:11" s="143" customFormat="1" ht="44.25" customHeight="1">
      <c r="A947" s="61"/>
      <c r="B947" s="10" t="s">
        <v>343</v>
      </c>
      <c r="C947" s="12" t="s">
        <v>33</v>
      </c>
      <c r="D947" s="12" t="s">
        <v>18</v>
      </c>
      <c r="E947" s="12" t="s">
        <v>527</v>
      </c>
      <c r="F947" s="12" t="s">
        <v>77</v>
      </c>
      <c r="G947" s="152">
        <f>H947+I947+J947+K947</f>
        <v>13969.9</v>
      </c>
      <c r="H947" s="153">
        <f>H948</f>
        <v>0</v>
      </c>
      <c r="I947" s="153">
        <f>I948</f>
        <v>13969.9</v>
      </c>
      <c r="J947" s="153">
        <f>J948</f>
        <v>0</v>
      </c>
      <c r="K947" s="153">
        <f>K948</f>
        <v>0</v>
      </c>
    </row>
    <row r="948" spans="1:11" s="143" customFormat="1" ht="12.75" customHeight="1">
      <c r="A948" s="61"/>
      <c r="B948" s="10" t="s">
        <v>35</v>
      </c>
      <c r="C948" s="12" t="s">
        <v>33</v>
      </c>
      <c r="D948" s="12" t="s">
        <v>18</v>
      </c>
      <c r="E948" s="12" t="s">
        <v>527</v>
      </c>
      <c r="F948" s="12" t="s">
        <v>78</v>
      </c>
      <c r="G948" s="152">
        <f>H948+I948+J948+K948</f>
        <v>13969.9</v>
      </c>
      <c r="H948" s="153">
        <f>'приложение 8.4.'!I1099</f>
        <v>0</v>
      </c>
      <c r="I948" s="153">
        <f>'приложение 8.4.'!J1099</f>
        <v>13969.9</v>
      </c>
      <c r="J948" s="153">
        <f>'приложение 8.4.'!K1099</f>
        <v>0</v>
      </c>
      <c r="K948" s="153">
        <f>'приложение 8.4.'!L1099</f>
        <v>0</v>
      </c>
    </row>
    <row r="949" spans="1:11" s="194" customFormat="1" ht="51" customHeight="1">
      <c r="A949" s="192"/>
      <c r="B949" s="101" t="s">
        <v>98</v>
      </c>
      <c r="C949" s="139" t="s">
        <v>33</v>
      </c>
      <c r="D949" s="139" t="s">
        <v>18</v>
      </c>
      <c r="E949" s="132" t="s">
        <v>249</v>
      </c>
      <c r="F949" s="133"/>
      <c r="G949" s="160">
        <f>SUM(H949:K949)</f>
        <v>-8392</v>
      </c>
      <c r="H949" s="161">
        <f t="shared" ref="H949:K950" si="220">H950</f>
        <v>0</v>
      </c>
      <c r="I949" s="161">
        <f t="shared" si="220"/>
        <v>-8392</v>
      </c>
      <c r="J949" s="161">
        <f t="shared" si="220"/>
        <v>0</v>
      </c>
      <c r="K949" s="161">
        <f t="shared" si="220"/>
        <v>0</v>
      </c>
    </row>
    <row r="950" spans="1:11" s="194" customFormat="1" ht="52.5" customHeight="1">
      <c r="A950" s="192"/>
      <c r="B950" s="109" t="s">
        <v>250</v>
      </c>
      <c r="C950" s="139" t="s">
        <v>33</v>
      </c>
      <c r="D950" s="139" t="s">
        <v>18</v>
      </c>
      <c r="E950" s="132" t="s">
        <v>251</v>
      </c>
      <c r="F950" s="133"/>
      <c r="G950" s="160">
        <f>SUM(H950:K950)</f>
        <v>-8392</v>
      </c>
      <c r="H950" s="161">
        <f t="shared" si="220"/>
        <v>0</v>
      </c>
      <c r="I950" s="161">
        <f t="shared" si="220"/>
        <v>-8392</v>
      </c>
      <c r="J950" s="161">
        <f t="shared" si="220"/>
        <v>0</v>
      </c>
      <c r="K950" s="161">
        <f t="shared" si="220"/>
        <v>0</v>
      </c>
    </row>
    <row r="951" spans="1:11" s="194" customFormat="1" ht="174.75" customHeight="1">
      <c r="A951" s="213"/>
      <c r="B951" s="210" t="s">
        <v>502</v>
      </c>
      <c r="C951" s="139" t="s">
        <v>33</v>
      </c>
      <c r="D951" s="139" t="s">
        <v>18</v>
      </c>
      <c r="E951" s="139" t="s">
        <v>645</v>
      </c>
      <c r="F951" s="139"/>
      <c r="G951" s="160">
        <f t="shared" ref="G951:G956" si="221">H951+I951+J951+K951</f>
        <v>-8392</v>
      </c>
      <c r="H951" s="314">
        <f>H952+H954</f>
        <v>0</v>
      </c>
      <c r="I951" s="314">
        <f>I952+I954</f>
        <v>-8392</v>
      </c>
      <c r="J951" s="314">
        <f>J952+J954</f>
        <v>0</v>
      </c>
      <c r="K951" s="314">
        <f>K952+K954</f>
        <v>0</v>
      </c>
    </row>
    <row r="952" spans="1:11" s="215" customFormat="1" ht="38.25" customHeight="1">
      <c r="A952" s="141"/>
      <c r="B952" s="109" t="s">
        <v>86</v>
      </c>
      <c r="C952" s="139" t="s">
        <v>33</v>
      </c>
      <c r="D952" s="139" t="s">
        <v>18</v>
      </c>
      <c r="E952" s="139" t="s">
        <v>645</v>
      </c>
      <c r="F952" s="110" t="s">
        <v>57</v>
      </c>
      <c r="G952" s="160">
        <f t="shared" si="221"/>
        <v>-9580</v>
      </c>
      <c r="H952" s="161">
        <f>H953</f>
        <v>0</v>
      </c>
      <c r="I952" s="161">
        <f>I953</f>
        <v>-9580</v>
      </c>
      <c r="J952" s="161">
        <f>J953</f>
        <v>0</v>
      </c>
      <c r="K952" s="161">
        <f>K953</f>
        <v>0</v>
      </c>
    </row>
    <row r="953" spans="1:11" s="215" customFormat="1" ht="38.25" customHeight="1">
      <c r="A953" s="141"/>
      <c r="B953" s="109" t="s">
        <v>111</v>
      </c>
      <c r="C953" s="139" t="s">
        <v>33</v>
      </c>
      <c r="D953" s="139" t="s">
        <v>18</v>
      </c>
      <c r="E953" s="139" t="s">
        <v>645</v>
      </c>
      <c r="F953" s="110" t="s">
        <v>59</v>
      </c>
      <c r="G953" s="160">
        <f t="shared" si="221"/>
        <v>-9580</v>
      </c>
      <c r="H953" s="161">
        <f>'приложение 8.4.'!I1105</f>
        <v>0</v>
      </c>
      <c r="I953" s="161">
        <f>'приложение 8.4.'!J1105</f>
        <v>-9580</v>
      </c>
      <c r="J953" s="161">
        <f>'приложение 8.4.'!K1105</f>
        <v>0</v>
      </c>
      <c r="K953" s="161">
        <f>'приложение 8.4.'!L1105</f>
        <v>0</v>
      </c>
    </row>
    <row r="954" spans="1:11" s="143" customFormat="1" ht="25.5" customHeight="1">
      <c r="A954" s="213"/>
      <c r="B954" s="210" t="s">
        <v>146</v>
      </c>
      <c r="C954" s="139" t="s">
        <v>33</v>
      </c>
      <c r="D954" s="139" t="s">
        <v>18</v>
      </c>
      <c r="E954" s="139" t="s">
        <v>645</v>
      </c>
      <c r="F954" s="139" t="s">
        <v>147</v>
      </c>
      <c r="G954" s="160">
        <f t="shared" si="221"/>
        <v>1188</v>
      </c>
      <c r="H954" s="314">
        <f>H955+H956</f>
        <v>0</v>
      </c>
      <c r="I954" s="314">
        <f>I955+I956</f>
        <v>1188</v>
      </c>
      <c r="J954" s="314">
        <f>J955+J956</f>
        <v>0</v>
      </c>
      <c r="K954" s="314">
        <f>K955+K956</f>
        <v>0</v>
      </c>
    </row>
    <row r="955" spans="1:11" s="143" customFormat="1" ht="39.75" customHeight="1">
      <c r="A955" s="213"/>
      <c r="B955" s="210" t="s">
        <v>163</v>
      </c>
      <c r="C955" s="139" t="s">
        <v>33</v>
      </c>
      <c r="D955" s="139" t="s">
        <v>18</v>
      </c>
      <c r="E955" s="139" t="s">
        <v>645</v>
      </c>
      <c r="F955" s="139" t="s">
        <v>164</v>
      </c>
      <c r="G955" s="160">
        <f t="shared" si="221"/>
        <v>-20</v>
      </c>
      <c r="H955" s="314">
        <f>'приложение 8.4.'!I1108</f>
        <v>0</v>
      </c>
      <c r="I955" s="314">
        <f>'приложение 8.4.'!J1108</f>
        <v>-20</v>
      </c>
      <c r="J955" s="314">
        <f>'приложение 8.4.'!K1108</f>
        <v>0</v>
      </c>
      <c r="K955" s="314">
        <f>'приложение 8.4.'!L1108</f>
        <v>0</v>
      </c>
    </row>
    <row r="956" spans="1:11" s="23" customFormat="1" ht="41.25" customHeight="1">
      <c r="A956" s="61"/>
      <c r="B956" s="10" t="s">
        <v>148</v>
      </c>
      <c r="C956" s="139" t="s">
        <v>33</v>
      </c>
      <c r="D956" s="139" t="s">
        <v>18</v>
      </c>
      <c r="E956" s="139" t="s">
        <v>645</v>
      </c>
      <c r="F956" s="12" t="s">
        <v>149</v>
      </c>
      <c r="G956" s="152">
        <f t="shared" si="221"/>
        <v>1208</v>
      </c>
      <c r="H956" s="153">
        <f>'приложение 8.4.'!I1110</f>
        <v>0</v>
      </c>
      <c r="I956" s="153">
        <f>'приложение 8.4.'!J1110</f>
        <v>1208</v>
      </c>
      <c r="J956" s="153">
        <f>'приложение 8.4.'!K1110</f>
        <v>0</v>
      </c>
      <c r="K956" s="153">
        <f>'приложение 8.4.'!L1110</f>
        <v>0</v>
      </c>
    </row>
    <row r="957" spans="1:11" ht="25.5" customHeight="1">
      <c r="A957" s="187"/>
      <c r="B957" s="186" t="s">
        <v>156</v>
      </c>
      <c r="C957" s="104" t="s">
        <v>33</v>
      </c>
      <c r="D957" s="104" t="s">
        <v>114</v>
      </c>
      <c r="E957" s="104"/>
      <c r="F957" s="104"/>
      <c r="G957" s="311">
        <f t="shared" si="219"/>
        <v>165.5</v>
      </c>
      <c r="H957" s="308">
        <f>H958+H972+H976</f>
        <v>165.5</v>
      </c>
      <c r="I957" s="308">
        <f>I958+I972+I976</f>
        <v>0</v>
      </c>
      <c r="J957" s="308">
        <f>J958+J972+J976</f>
        <v>0</v>
      </c>
      <c r="K957" s="308">
        <f>K958+K972+K976</f>
        <v>0</v>
      </c>
    </row>
    <row r="958" spans="1:11" ht="38.25" hidden="1" customHeight="1">
      <c r="A958" s="204"/>
      <c r="B958" s="109" t="s">
        <v>161</v>
      </c>
      <c r="C958" s="146" t="s">
        <v>33</v>
      </c>
      <c r="D958" s="146" t="s">
        <v>114</v>
      </c>
      <c r="E958" s="146" t="s">
        <v>300</v>
      </c>
      <c r="F958" s="146"/>
      <c r="G958" s="308">
        <f t="shared" si="219"/>
        <v>0</v>
      </c>
      <c r="H958" s="312">
        <f>H959</f>
        <v>0</v>
      </c>
      <c r="I958" s="312">
        <f>I959</f>
        <v>0</v>
      </c>
      <c r="J958" s="312">
        <f>J959</f>
        <v>0</v>
      </c>
      <c r="K958" s="312">
        <f>K959</f>
        <v>0</v>
      </c>
    </row>
    <row r="959" spans="1:11" ht="76.5" hidden="1" customHeight="1">
      <c r="A959" s="204"/>
      <c r="B959" s="210" t="s">
        <v>528</v>
      </c>
      <c r="C959" s="102" t="s">
        <v>33</v>
      </c>
      <c r="D959" s="102" t="s">
        <v>114</v>
      </c>
      <c r="E959" s="102" t="s">
        <v>529</v>
      </c>
      <c r="F959" s="146"/>
      <c r="G959" s="308">
        <f t="shared" si="219"/>
        <v>0</v>
      </c>
      <c r="H959" s="312">
        <f>H960+H967</f>
        <v>0</v>
      </c>
      <c r="I959" s="312">
        <f>I960+I967</f>
        <v>0</v>
      </c>
      <c r="J959" s="312">
        <f>J960+J967</f>
        <v>0</v>
      </c>
      <c r="K959" s="312">
        <f>K960+K967</f>
        <v>0</v>
      </c>
    </row>
    <row r="960" spans="1:11" ht="89.25" hidden="1" customHeight="1">
      <c r="A960" s="204"/>
      <c r="B960" s="205" t="s">
        <v>503</v>
      </c>
      <c r="C960" s="146" t="s">
        <v>33</v>
      </c>
      <c r="D960" s="146" t="s">
        <v>114</v>
      </c>
      <c r="E960" s="225" t="s">
        <v>531</v>
      </c>
      <c r="F960" s="146"/>
      <c r="G960" s="308">
        <f t="shared" si="219"/>
        <v>0</v>
      </c>
      <c r="H960" s="312">
        <f>H961+H963+H965</f>
        <v>0</v>
      </c>
      <c r="I960" s="312">
        <f>I961+I963+I965</f>
        <v>0</v>
      </c>
      <c r="J960" s="312">
        <f>J961+J963+J965</f>
        <v>0</v>
      </c>
      <c r="K960" s="312">
        <f>K961+K963+K965</f>
        <v>0</v>
      </c>
    </row>
    <row r="961" spans="1:12" ht="138" hidden="1" customHeight="1">
      <c r="A961" s="148"/>
      <c r="B961" s="101" t="s">
        <v>55</v>
      </c>
      <c r="C961" s="146" t="s">
        <v>33</v>
      </c>
      <c r="D961" s="146" t="s">
        <v>114</v>
      </c>
      <c r="E961" s="225" t="s">
        <v>531</v>
      </c>
      <c r="F961" s="102" t="s">
        <v>56</v>
      </c>
      <c r="G961" s="308">
        <f t="shared" si="219"/>
        <v>0</v>
      </c>
      <c r="H961" s="309">
        <f>H962</f>
        <v>0</v>
      </c>
      <c r="I961" s="309">
        <f>I962</f>
        <v>0</v>
      </c>
      <c r="J961" s="309">
        <f>J962</f>
        <v>0</v>
      </c>
      <c r="K961" s="309">
        <f>K962</f>
        <v>0</v>
      </c>
    </row>
    <row r="962" spans="1:12" ht="38.25" hidden="1" customHeight="1">
      <c r="A962" s="148"/>
      <c r="B962" s="101" t="s">
        <v>104</v>
      </c>
      <c r="C962" s="146" t="s">
        <v>33</v>
      </c>
      <c r="D962" s="146" t="s">
        <v>114</v>
      </c>
      <c r="E962" s="225" t="s">
        <v>531</v>
      </c>
      <c r="F962" s="102" t="s">
        <v>105</v>
      </c>
      <c r="G962" s="308">
        <f t="shared" si="219"/>
        <v>0</v>
      </c>
      <c r="H962" s="309">
        <f>'приложение 8.4.'!I1117</f>
        <v>0</v>
      </c>
      <c r="I962" s="309">
        <f>'приложение 8.4.'!J1117</f>
        <v>0</v>
      </c>
      <c r="J962" s="309">
        <f>'приложение 8.4.'!K1117</f>
        <v>0</v>
      </c>
      <c r="K962" s="309">
        <f>'приложение 8.4.'!L1117</f>
        <v>0</v>
      </c>
    </row>
    <row r="963" spans="1:12" ht="38.25" hidden="1" customHeight="1">
      <c r="A963" s="148"/>
      <c r="B963" s="101" t="s">
        <v>86</v>
      </c>
      <c r="C963" s="146" t="s">
        <v>33</v>
      </c>
      <c r="D963" s="146" t="s">
        <v>114</v>
      </c>
      <c r="E963" s="225" t="s">
        <v>531</v>
      </c>
      <c r="F963" s="102" t="s">
        <v>57</v>
      </c>
      <c r="G963" s="308">
        <f t="shared" si="219"/>
        <v>0</v>
      </c>
      <c r="H963" s="309">
        <f>H964</f>
        <v>0</v>
      </c>
      <c r="I963" s="309">
        <f>I964</f>
        <v>0</v>
      </c>
      <c r="J963" s="309">
        <f>J964</f>
        <v>0</v>
      </c>
      <c r="K963" s="309">
        <f>K964</f>
        <v>0</v>
      </c>
    </row>
    <row r="964" spans="1:12" ht="38.25" hidden="1" customHeight="1">
      <c r="A964" s="148"/>
      <c r="B964" s="101" t="s">
        <v>111</v>
      </c>
      <c r="C964" s="146" t="s">
        <v>33</v>
      </c>
      <c r="D964" s="146" t="s">
        <v>114</v>
      </c>
      <c r="E964" s="225" t="s">
        <v>531</v>
      </c>
      <c r="F964" s="102" t="s">
        <v>59</v>
      </c>
      <c r="G964" s="308">
        <f t="shared" si="219"/>
        <v>0</v>
      </c>
      <c r="H964" s="309">
        <f>'приложение 8.4.'!I1121+'приложение 8.4.'!I1440</f>
        <v>0</v>
      </c>
      <c r="I964" s="309">
        <f>'приложение 8.4.'!J1121+'приложение 8.4.'!J1440</f>
        <v>0</v>
      </c>
      <c r="J964" s="309">
        <f>'приложение 8.4.'!K1121+'приложение 8.4.'!K1440</f>
        <v>0</v>
      </c>
      <c r="K964" s="309">
        <f>'приложение 8.4.'!L1121+'приложение 8.4.'!L1440</f>
        <v>0</v>
      </c>
    </row>
    <row r="965" spans="1:12" ht="12.75" hidden="1" customHeight="1">
      <c r="A965" s="148"/>
      <c r="B965" s="105" t="s">
        <v>71</v>
      </c>
      <c r="C965" s="146" t="s">
        <v>33</v>
      </c>
      <c r="D965" s="146" t="s">
        <v>114</v>
      </c>
      <c r="E965" s="225" t="s">
        <v>531</v>
      </c>
      <c r="F965" s="102" t="s">
        <v>72</v>
      </c>
      <c r="G965" s="308">
        <f t="shared" si="219"/>
        <v>0</v>
      </c>
      <c r="H965" s="309">
        <f>H966</f>
        <v>0</v>
      </c>
      <c r="I965" s="309">
        <f>I966</f>
        <v>0</v>
      </c>
      <c r="J965" s="309">
        <f>J966</f>
        <v>0</v>
      </c>
      <c r="K965" s="309">
        <f>K966</f>
        <v>0</v>
      </c>
    </row>
    <row r="966" spans="1:12" ht="25.5" hidden="1" customHeight="1">
      <c r="A966" s="148"/>
      <c r="B966" s="105" t="s">
        <v>73</v>
      </c>
      <c r="C966" s="146" t="s">
        <v>33</v>
      </c>
      <c r="D966" s="146" t="s">
        <v>114</v>
      </c>
      <c r="E966" s="225" t="s">
        <v>531</v>
      </c>
      <c r="F966" s="102" t="s">
        <v>74</v>
      </c>
      <c r="G966" s="308">
        <f t="shared" si="219"/>
        <v>0</v>
      </c>
      <c r="H966" s="309">
        <f>'приложение 8.4.'!I1125</f>
        <v>0</v>
      </c>
      <c r="I966" s="309">
        <f>'приложение 8.4.'!J1125</f>
        <v>0</v>
      </c>
      <c r="J966" s="309">
        <f>'приложение 8.4.'!K1125</f>
        <v>0</v>
      </c>
      <c r="K966" s="309">
        <f>'приложение 8.4.'!L1125</f>
        <v>0</v>
      </c>
    </row>
    <row r="967" spans="1:12" ht="153" hidden="1" customHeight="1">
      <c r="A967" s="204"/>
      <c r="B967" s="205" t="s">
        <v>504</v>
      </c>
      <c r="C967" s="146" t="s">
        <v>33</v>
      </c>
      <c r="D967" s="146" t="s">
        <v>114</v>
      </c>
      <c r="E967" s="225" t="s">
        <v>532</v>
      </c>
      <c r="F967" s="146"/>
      <c r="G967" s="308">
        <f t="shared" ref="G967:G977" si="222">SUM(H967:K967)</f>
        <v>0</v>
      </c>
      <c r="H967" s="312">
        <f>H968+H970</f>
        <v>0</v>
      </c>
      <c r="I967" s="312">
        <f>I968+I970</f>
        <v>0</v>
      </c>
      <c r="J967" s="312">
        <f>J968+J970</f>
        <v>0</v>
      </c>
      <c r="K967" s="312">
        <f>K968+K970</f>
        <v>0</v>
      </c>
    </row>
    <row r="968" spans="1:12" ht="89.25" hidden="1" customHeight="1">
      <c r="A968" s="148"/>
      <c r="B968" s="101" t="s">
        <v>55</v>
      </c>
      <c r="C968" s="146" t="s">
        <v>33</v>
      </c>
      <c r="D968" s="146" t="s">
        <v>114</v>
      </c>
      <c r="E968" s="225" t="s">
        <v>532</v>
      </c>
      <c r="F968" s="102" t="s">
        <v>56</v>
      </c>
      <c r="G968" s="308">
        <f t="shared" si="222"/>
        <v>0</v>
      </c>
      <c r="H968" s="309">
        <f>H969</f>
        <v>0</v>
      </c>
      <c r="I968" s="309">
        <f>I969</f>
        <v>0</v>
      </c>
      <c r="J968" s="309">
        <f>J969</f>
        <v>0</v>
      </c>
      <c r="K968" s="309">
        <f>K969</f>
        <v>0</v>
      </c>
    </row>
    <row r="969" spans="1:12" ht="38.25" hidden="1" customHeight="1">
      <c r="A969" s="148"/>
      <c r="B969" s="101" t="s">
        <v>104</v>
      </c>
      <c r="C969" s="146" t="s">
        <v>33</v>
      </c>
      <c r="D969" s="146" t="s">
        <v>114</v>
      </c>
      <c r="E969" s="225" t="s">
        <v>532</v>
      </c>
      <c r="F969" s="102" t="s">
        <v>105</v>
      </c>
      <c r="G969" s="308">
        <f t="shared" si="222"/>
        <v>0</v>
      </c>
      <c r="H969" s="309">
        <f>'приложение 8.4.'!I1129</f>
        <v>0</v>
      </c>
      <c r="I969" s="309">
        <f>'приложение 8.4.'!J1129</f>
        <v>0</v>
      </c>
      <c r="J969" s="309">
        <f>'приложение 8.4.'!K1129</f>
        <v>0</v>
      </c>
      <c r="K969" s="309">
        <f>'приложение 8.4.'!L1129</f>
        <v>0</v>
      </c>
    </row>
    <row r="970" spans="1:12" ht="38.25" hidden="1" customHeight="1">
      <c r="A970" s="148"/>
      <c r="B970" s="101" t="s">
        <v>86</v>
      </c>
      <c r="C970" s="146" t="s">
        <v>33</v>
      </c>
      <c r="D970" s="146" t="s">
        <v>114</v>
      </c>
      <c r="E970" s="225" t="s">
        <v>532</v>
      </c>
      <c r="F970" s="102" t="s">
        <v>57</v>
      </c>
      <c r="G970" s="308">
        <f t="shared" si="222"/>
        <v>0</v>
      </c>
      <c r="H970" s="309">
        <f>H971</f>
        <v>0</v>
      </c>
      <c r="I970" s="309">
        <f>I971</f>
        <v>0</v>
      </c>
      <c r="J970" s="309">
        <f>J971</f>
        <v>0</v>
      </c>
      <c r="K970" s="309">
        <f>K971</f>
        <v>0</v>
      </c>
    </row>
    <row r="971" spans="1:12" ht="38.25" hidden="1" customHeight="1">
      <c r="A971" s="148"/>
      <c r="B971" s="101" t="s">
        <v>111</v>
      </c>
      <c r="C971" s="146" t="s">
        <v>33</v>
      </c>
      <c r="D971" s="146" t="s">
        <v>114</v>
      </c>
      <c r="E971" s="225" t="s">
        <v>532</v>
      </c>
      <c r="F971" s="102" t="s">
        <v>59</v>
      </c>
      <c r="G971" s="308">
        <f t="shared" si="222"/>
        <v>0</v>
      </c>
      <c r="H971" s="309">
        <f>'приложение 8.4.'!I1133</f>
        <v>0</v>
      </c>
      <c r="I971" s="309">
        <f>'приложение 8.4.'!J1133</f>
        <v>0</v>
      </c>
      <c r="J971" s="309">
        <f>'приложение 8.4.'!K1133</f>
        <v>0</v>
      </c>
      <c r="K971" s="309">
        <f>'приложение 8.4.'!L1133</f>
        <v>0</v>
      </c>
    </row>
    <row r="972" spans="1:12" ht="63.75" customHeight="1">
      <c r="A972" s="204"/>
      <c r="B972" s="205" t="s">
        <v>157</v>
      </c>
      <c r="C972" s="146" t="s">
        <v>33</v>
      </c>
      <c r="D972" s="146" t="s">
        <v>114</v>
      </c>
      <c r="E972" s="225" t="s">
        <v>224</v>
      </c>
      <c r="F972" s="146"/>
      <c r="G972" s="311">
        <f t="shared" si="222"/>
        <v>165.5</v>
      </c>
      <c r="H972" s="321">
        <f>H973</f>
        <v>165.5</v>
      </c>
      <c r="I972" s="321">
        <f t="shared" ref="I972:K974" si="223">I973</f>
        <v>0</v>
      </c>
      <c r="J972" s="321">
        <f t="shared" si="223"/>
        <v>0</v>
      </c>
      <c r="K972" s="321">
        <f t="shared" si="223"/>
        <v>0</v>
      </c>
    </row>
    <row r="973" spans="1:12" ht="25.5" customHeight="1">
      <c r="A973" s="204"/>
      <c r="B973" s="101" t="s">
        <v>216</v>
      </c>
      <c r="C973" s="146" t="s">
        <v>33</v>
      </c>
      <c r="D973" s="146" t="s">
        <v>114</v>
      </c>
      <c r="E973" s="225" t="s">
        <v>225</v>
      </c>
      <c r="F973" s="146"/>
      <c r="G973" s="311">
        <f t="shared" si="222"/>
        <v>165.5</v>
      </c>
      <c r="H973" s="321">
        <f>H974</f>
        <v>165.5</v>
      </c>
      <c r="I973" s="321">
        <f t="shared" si="223"/>
        <v>0</v>
      </c>
      <c r="J973" s="321">
        <f t="shared" si="223"/>
        <v>0</v>
      </c>
      <c r="K973" s="321">
        <f t="shared" si="223"/>
        <v>0</v>
      </c>
    </row>
    <row r="974" spans="1:12" ht="51" customHeight="1">
      <c r="A974" s="204"/>
      <c r="B974" s="205" t="s">
        <v>223</v>
      </c>
      <c r="C974" s="146" t="s">
        <v>33</v>
      </c>
      <c r="D974" s="146" t="s">
        <v>114</v>
      </c>
      <c r="E974" s="225" t="s">
        <v>225</v>
      </c>
      <c r="F974" s="146" t="s">
        <v>49</v>
      </c>
      <c r="G974" s="311">
        <f t="shared" si="222"/>
        <v>165.5</v>
      </c>
      <c r="H974" s="312">
        <f>H975</f>
        <v>165.5</v>
      </c>
      <c r="I974" s="312">
        <f t="shared" si="223"/>
        <v>0</v>
      </c>
      <c r="J974" s="312">
        <f t="shared" si="223"/>
        <v>0</v>
      </c>
      <c r="K974" s="312">
        <f t="shared" si="223"/>
        <v>0</v>
      </c>
    </row>
    <row r="975" spans="1:12" s="215" customFormat="1" ht="51" customHeight="1">
      <c r="A975" s="204"/>
      <c r="B975" s="205" t="s">
        <v>226</v>
      </c>
      <c r="C975" s="146" t="s">
        <v>33</v>
      </c>
      <c r="D975" s="146" t="s">
        <v>114</v>
      </c>
      <c r="E975" s="225" t="s">
        <v>225</v>
      </c>
      <c r="F975" s="146" t="s">
        <v>227</v>
      </c>
      <c r="G975" s="308">
        <f t="shared" si="222"/>
        <v>165.5</v>
      </c>
      <c r="H975" s="312">
        <f>'приложение 8.4.'!I1138</f>
        <v>165.5</v>
      </c>
      <c r="I975" s="312">
        <f>'приложение 8.4.'!J1138</f>
        <v>0</v>
      </c>
      <c r="J975" s="312">
        <f>'приложение 8.4.'!K1138</f>
        <v>0</v>
      </c>
      <c r="K975" s="312">
        <f>'приложение 8.4.'!L1138</f>
        <v>0</v>
      </c>
      <c r="L975" s="147"/>
    </row>
    <row r="976" spans="1:12" s="215" customFormat="1" ht="51" hidden="1" customHeight="1">
      <c r="A976" s="6"/>
      <c r="B976" s="101" t="s">
        <v>98</v>
      </c>
      <c r="C976" s="12" t="s">
        <v>33</v>
      </c>
      <c r="D976" s="12" t="s">
        <v>114</v>
      </c>
      <c r="E976" s="2" t="s">
        <v>249</v>
      </c>
      <c r="F976" s="12"/>
      <c r="G976" s="152">
        <f t="shared" si="222"/>
        <v>0</v>
      </c>
      <c r="H976" s="153">
        <f>H977</f>
        <v>0</v>
      </c>
      <c r="I976" s="153">
        <f>I977</f>
        <v>0</v>
      </c>
      <c r="J976" s="153">
        <f>J977</f>
        <v>0</v>
      </c>
      <c r="K976" s="153">
        <f>K977</f>
        <v>0</v>
      </c>
    </row>
    <row r="977" spans="1:13" s="215" customFormat="1" ht="38.25" hidden="1" customHeight="1">
      <c r="A977" s="6"/>
      <c r="B977" s="10" t="s">
        <v>250</v>
      </c>
      <c r="C977" s="12" t="s">
        <v>33</v>
      </c>
      <c r="D977" s="12" t="s">
        <v>114</v>
      </c>
      <c r="E977" s="12" t="s">
        <v>251</v>
      </c>
      <c r="F977" s="12"/>
      <c r="G977" s="152">
        <f t="shared" si="222"/>
        <v>0</v>
      </c>
      <c r="H977" s="153">
        <f>H978+I886</f>
        <v>0</v>
      </c>
      <c r="I977" s="153">
        <f>I978+I985</f>
        <v>0</v>
      </c>
      <c r="J977" s="153">
        <v>0</v>
      </c>
      <c r="K977" s="153">
        <f>K978+L886</f>
        <v>0</v>
      </c>
    </row>
    <row r="978" spans="1:13" s="215" customFormat="1" ht="89.25" hidden="1" customHeight="1">
      <c r="A978" s="6"/>
      <c r="B978" s="10" t="s">
        <v>503</v>
      </c>
      <c r="C978" s="12" t="s">
        <v>33</v>
      </c>
      <c r="D978" s="12" t="s">
        <v>114</v>
      </c>
      <c r="E978" s="12" t="s">
        <v>646</v>
      </c>
      <c r="F978" s="12"/>
      <c r="G978" s="159">
        <f t="shared" ref="G978:G984" si="224">H978+I978+J978+K978</f>
        <v>0</v>
      </c>
      <c r="H978" s="153">
        <f>H979+H981+H983</f>
        <v>0</v>
      </c>
      <c r="I978" s="153">
        <f>I979+I981+I983</f>
        <v>0</v>
      </c>
      <c r="J978" s="153">
        <f>J979+J981+J983</f>
        <v>0</v>
      </c>
      <c r="K978" s="153">
        <f>K979+K981+K983</f>
        <v>0</v>
      </c>
    </row>
    <row r="979" spans="1:13" s="194" customFormat="1" ht="18.75" hidden="1" customHeight="1">
      <c r="A979" s="6"/>
      <c r="B979" s="1" t="s">
        <v>55</v>
      </c>
      <c r="C979" s="12" t="s">
        <v>33</v>
      </c>
      <c r="D979" s="12" t="s">
        <v>114</v>
      </c>
      <c r="E979" s="12" t="s">
        <v>647</v>
      </c>
      <c r="F979" s="2" t="s">
        <v>56</v>
      </c>
      <c r="G979" s="159">
        <f t="shared" si="224"/>
        <v>0</v>
      </c>
      <c r="H979" s="301">
        <f>H980</f>
        <v>0</v>
      </c>
      <c r="I979" s="301">
        <f>I980</f>
        <v>0</v>
      </c>
      <c r="J979" s="301">
        <f>J980</f>
        <v>0</v>
      </c>
      <c r="K979" s="301">
        <f>K980</f>
        <v>0</v>
      </c>
    </row>
    <row r="980" spans="1:13" s="143" customFormat="1" ht="38.25" hidden="1" customHeight="1">
      <c r="A980" s="6"/>
      <c r="B980" s="1" t="s">
        <v>104</v>
      </c>
      <c r="C980" s="12" t="s">
        <v>33</v>
      </c>
      <c r="D980" s="12" t="s">
        <v>114</v>
      </c>
      <c r="E980" s="12" t="s">
        <v>647</v>
      </c>
      <c r="F980" s="2" t="s">
        <v>105</v>
      </c>
      <c r="G980" s="159">
        <f t="shared" si="224"/>
        <v>0</v>
      </c>
      <c r="H980" s="301">
        <f>'приложение 8.4.'!I1143</f>
        <v>0</v>
      </c>
      <c r="I980" s="301">
        <f>'приложение 8.4.'!J1143</f>
        <v>0</v>
      </c>
      <c r="J980" s="301">
        <f>'приложение 8.4.'!K1143</f>
        <v>0</v>
      </c>
      <c r="K980" s="301">
        <f>'приложение 8.4.'!L1143</f>
        <v>0</v>
      </c>
    </row>
    <row r="981" spans="1:13" s="143" customFormat="1" ht="38.25" hidden="1" customHeight="1">
      <c r="A981" s="6"/>
      <c r="B981" s="1" t="s">
        <v>650</v>
      </c>
      <c r="C981" s="12" t="s">
        <v>33</v>
      </c>
      <c r="D981" s="12" t="s">
        <v>114</v>
      </c>
      <c r="E981" s="12" t="s">
        <v>647</v>
      </c>
      <c r="F981" s="2" t="s">
        <v>57</v>
      </c>
      <c r="G981" s="159">
        <f t="shared" si="224"/>
        <v>0</v>
      </c>
      <c r="H981" s="301">
        <f>H982</f>
        <v>0</v>
      </c>
      <c r="I981" s="301">
        <f>I982</f>
        <v>0</v>
      </c>
      <c r="J981" s="301">
        <f>J982</f>
        <v>0</v>
      </c>
      <c r="K981" s="301">
        <f>K982</f>
        <v>0</v>
      </c>
    </row>
    <row r="982" spans="1:13" s="143" customFormat="1" ht="38.25" hidden="1" customHeight="1">
      <c r="A982" s="6"/>
      <c r="B982" s="1" t="s">
        <v>111</v>
      </c>
      <c r="C982" s="12" t="s">
        <v>33</v>
      </c>
      <c r="D982" s="12" t="s">
        <v>114</v>
      </c>
      <c r="E982" s="12" t="s">
        <v>647</v>
      </c>
      <c r="F982" s="2" t="s">
        <v>59</v>
      </c>
      <c r="G982" s="159">
        <f t="shared" si="224"/>
        <v>0</v>
      </c>
      <c r="H982" s="301">
        <f>'приложение 8.4.'!I1148+'приложение 8.4.'!I1446</f>
        <v>0</v>
      </c>
      <c r="I982" s="301">
        <f>'приложение 8.4.'!J1148+'приложение 8.4.'!J1446</f>
        <v>0</v>
      </c>
      <c r="J982" s="301">
        <f>'приложение 8.4.'!K1148+'приложение 8.4.'!K1446</f>
        <v>0</v>
      </c>
      <c r="K982" s="301">
        <f>'приложение 8.4.'!L1148+'приложение 8.4.'!L1446</f>
        <v>0</v>
      </c>
    </row>
    <row r="983" spans="1:13" s="143" customFormat="1" ht="12.75" hidden="1" customHeight="1">
      <c r="A983" s="6"/>
      <c r="B983" s="20" t="s">
        <v>71</v>
      </c>
      <c r="C983" s="12" t="s">
        <v>33</v>
      </c>
      <c r="D983" s="12" t="s">
        <v>114</v>
      </c>
      <c r="E983" s="12" t="s">
        <v>647</v>
      </c>
      <c r="F983" s="2" t="s">
        <v>72</v>
      </c>
      <c r="G983" s="159">
        <f t="shared" si="224"/>
        <v>0</v>
      </c>
      <c r="H983" s="301">
        <f>H984</f>
        <v>0</v>
      </c>
      <c r="I983" s="301">
        <f>I984</f>
        <v>0</v>
      </c>
      <c r="J983" s="301">
        <f>J984</f>
        <v>0</v>
      </c>
      <c r="K983" s="301">
        <f>K984</f>
        <v>0</v>
      </c>
    </row>
    <row r="984" spans="1:13" s="144" customFormat="1" ht="33" hidden="1" customHeight="1">
      <c r="A984" s="6"/>
      <c r="B984" s="20" t="s">
        <v>73</v>
      </c>
      <c r="C984" s="12" t="s">
        <v>33</v>
      </c>
      <c r="D984" s="12" t="s">
        <v>114</v>
      </c>
      <c r="E984" s="12" t="s">
        <v>647</v>
      </c>
      <c r="F984" s="2" t="s">
        <v>74</v>
      </c>
      <c r="G984" s="159">
        <f t="shared" si="224"/>
        <v>0</v>
      </c>
      <c r="H984" s="301">
        <f>'приложение 8.4.'!I1152</f>
        <v>0</v>
      </c>
      <c r="I984" s="301">
        <f>'приложение 8.4.'!J1152</f>
        <v>0</v>
      </c>
      <c r="J984" s="301">
        <f>'приложение 8.4.'!K1152</f>
        <v>0</v>
      </c>
      <c r="K984" s="301">
        <f>'приложение 8.4.'!L1152</f>
        <v>0</v>
      </c>
      <c r="M984" s="270"/>
    </row>
    <row r="985" spans="1:13" s="143" customFormat="1" ht="153" hidden="1" customHeight="1">
      <c r="A985" s="6"/>
      <c r="B985" s="10" t="s">
        <v>504</v>
      </c>
      <c r="C985" s="12" t="s">
        <v>33</v>
      </c>
      <c r="D985" s="12" t="s">
        <v>114</v>
      </c>
      <c r="E985" s="19" t="s">
        <v>651</v>
      </c>
      <c r="F985" s="12"/>
      <c r="G985" s="159">
        <f>H985+I985+J985+K985</f>
        <v>0</v>
      </c>
      <c r="H985" s="153">
        <f>H986+H988</f>
        <v>0</v>
      </c>
      <c r="I985" s="153">
        <f>I986+I988</f>
        <v>0</v>
      </c>
      <c r="J985" s="153">
        <f>J986+J988</f>
        <v>0</v>
      </c>
      <c r="K985" s="153">
        <f>K986+K988</f>
        <v>0</v>
      </c>
    </row>
    <row r="986" spans="1:13" s="143" customFormat="1" ht="89.25" hidden="1" customHeight="1">
      <c r="A986" s="6"/>
      <c r="B986" s="1" t="s">
        <v>55</v>
      </c>
      <c r="C986" s="12" t="s">
        <v>33</v>
      </c>
      <c r="D986" s="12" t="s">
        <v>114</v>
      </c>
      <c r="E986" s="19" t="s">
        <v>651</v>
      </c>
      <c r="F986" s="2" t="s">
        <v>56</v>
      </c>
      <c r="G986" s="159">
        <f>H986+I986+J986+K986</f>
        <v>0</v>
      </c>
      <c r="H986" s="301">
        <f>H987</f>
        <v>0</v>
      </c>
      <c r="I986" s="301">
        <f>I987</f>
        <v>0</v>
      </c>
      <c r="J986" s="301">
        <f>J987</f>
        <v>0</v>
      </c>
      <c r="K986" s="301">
        <f>K987</f>
        <v>0</v>
      </c>
    </row>
    <row r="987" spans="1:13" s="143" customFormat="1" ht="38.25" hidden="1" customHeight="1">
      <c r="A987" s="6"/>
      <c r="B987" s="1" t="s">
        <v>104</v>
      </c>
      <c r="C987" s="12" t="s">
        <v>33</v>
      </c>
      <c r="D987" s="12" t="s">
        <v>114</v>
      </c>
      <c r="E987" s="19" t="s">
        <v>651</v>
      </c>
      <c r="F987" s="2" t="s">
        <v>105</v>
      </c>
      <c r="G987" s="159">
        <f>H987+I987+J987+K987</f>
        <v>0</v>
      </c>
      <c r="H987" s="301">
        <f>'приложение 8.4.'!I1156</f>
        <v>0</v>
      </c>
      <c r="I987" s="301">
        <f>'приложение 8.4.'!J1156</f>
        <v>0</v>
      </c>
      <c r="J987" s="301">
        <f>'приложение 8.4.'!K1156</f>
        <v>0</v>
      </c>
      <c r="K987" s="301">
        <f>'приложение 8.4.'!L1156</f>
        <v>0</v>
      </c>
    </row>
    <row r="988" spans="1:13" s="143" customFormat="1" ht="38.25" hidden="1" customHeight="1">
      <c r="A988" s="6"/>
      <c r="B988" s="1" t="s">
        <v>650</v>
      </c>
      <c r="C988" s="12" t="s">
        <v>33</v>
      </c>
      <c r="D988" s="12" t="s">
        <v>114</v>
      </c>
      <c r="E988" s="19" t="s">
        <v>651</v>
      </c>
      <c r="F988" s="2" t="s">
        <v>57</v>
      </c>
      <c r="G988" s="159">
        <f>H988+I988+J988+K988</f>
        <v>0</v>
      </c>
      <c r="H988" s="301">
        <f>H989</f>
        <v>0</v>
      </c>
      <c r="I988" s="301">
        <f>I989</f>
        <v>0</v>
      </c>
      <c r="J988" s="301">
        <f>J989</f>
        <v>0</v>
      </c>
      <c r="K988" s="301">
        <f>K989</f>
        <v>0</v>
      </c>
    </row>
    <row r="989" spans="1:13" s="143" customFormat="1" ht="38.25" hidden="1" customHeight="1">
      <c r="A989" s="6"/>
      <c r="B989" s="1" t="s">
        <v>111</v>
      </c>
      <c r="C989" s="12" t="s">
        <v>33</v>
      </c>
      <c r="D989" s="12" t="s">
        <v>114</v>
      </c>
      <c r="E989" s="19" t="s">
        <v>651</v>
      </c>
      <c r="F989" s="2" t="s">
        <v>59</v>
      </c>
      <c r="G989" s="159">
        <f>H989+I989+J989+K989</f>
        <v>0</v>
      </c>
      <c r="H989" s="301">
        <f>'приложение 8.4.'!I1160</f>
        <v>0</v>
      </c>
      <c r="I989" s="301">
        <f>'приложение 8.4.'!J1160</f>
        <v>0</v>
      </c>
      <c r="J989" s="301">
        <f>'приложение 8.4.'!K1160</f>
        <v>0</v>
      </c>
      <c r="K989" s="301">
        <f>'приложение 8.4.'!L1160</f>
        <v>0</v>
      </c>
    </row>
    <row r="990" spans="1:13" s="215" customFormat="1" ht="12.75" customHeight="1">
      <c r="A990" s="187"/>
      <c r="B990" s="186" t="s">
        <v>36</v>
      </c>
      <c r="C990" s="104" t="s">
        <v>41</v>
      </c>
      <c r="D990" s="104" t="s">
        <v>15</v>
      </c>
      <c r="E990" s="104"/>
      <c r="F990" s="104"/>
      <c r="G990" s="308">
        <f>SUM(H990:K990)</f>
        <v>0</v>
      </c>
      <c r="H990" s="308">
        <f>H991</f>
        <v>0</v>
      </c>
      <c r="I990" s="308">
        <f>I991</f>
        <v>0</v>
      </c>
      <c r="J990" s="308">
        <f>J991</f>
        <v>0</v>
      </c>
      <c r="K990" s="308">
        <f>K991</f>
        <v>0</v>
      </c>
      <c r="L990" s="147"/>
    </row>
    <row r="991" spans="1:13" ht="12.75" customHeight="1">
      <c r="A991" s="187"/>
      <c r="B991" s="186" t="s">
        <v>44</v>
      </c>
      <c r="C991" s="104" t="s">
        <v>41</v>
      </c>
      <c r="D991" s="104" t="s">
        <v>16</v>
      </c>
      <c r="E991" s="104"/>
      <c r="F991" s="104"/>
      <c r="G991" s="308">
        <f>SUM(H991:K991)</f>
        <v>0</v>
      </c>
      <c r="H991" s="308">
        <f>H992+H1001</f>
        <v>0</v>
      </c>
      <c r="I991" s="308">
        <f>I992+I1001</f>
        <v>0</v>
      </c>
      <c r="J991" s="308">
        <f>J992+J1001</f>
        <v>0</v>
      </c>
      <c r="K991" s="308">
        <f>K992+K1001</f>
        <v>0</v>
      </c>
    </row>
    <row r="992" spans="1:13" ht="51" customHeight="1">
      <c r="A992" s="145"/>
      <c r="B992" s="101" t="s">
        <v>515</v>
      </c>
      <c r="C992" s="102" t="s">
        <v>41</v>
      </c>
      <c r="D992" s="102" t="s">
        <v>16</v>
      </c>
      <c r="E992" s="102" t="s">
        <v>220</v>
      </c>
      <c r="F992" s="102"/>
      <c r="G992" s="308">
        <f>H992+I992+J992+K992</f>
        <v>0</v>
      </c>
      <c r="H992" s="309">
        <f t="shared" ref="H992:K993" si="225">H993</f>
        <v>0</v>
      </c>
      <c r="I992" s="309">
        <f t="shared" si="225"/>
        <v>0</v>
      </c>
      <c r="J992" s="309">
        <f t="shared" si="225"/>
        <v>0</v>
      </c>
      <c r="K992" s="309">
        <f t="shared" si="225"/>
        <v>0</v>
      </c>
    </row>
    <row r="993" spans="1:12" ht="38.25" customHeight="1">
      <c r="A993" s="145"/>
      <c r="B993" s="101" t="s">
        <v>240</v>
      </c>
      <c r="C993" s="102" t="s">
        <v>41</v>
      </c>
      <c r="D993" s="102" t="s">
        <v>16</v>
      </c>
      <c r="E993" s="102" t="s">
        <v>222</v>
      </c>
      <c r="F993" s="102"/>
      <c r="G993" s="308">
        <f>SUM(H993:K993)</f>
        <v>0</v>
      </c>
      <c r="H993" s="309">
        <f t="shared" si="225"/>
        <v>0</v>
      </c>
      <c r="I993" s="309">
        <f t="shared" si="225"/>
        <v>0</v>
      </c>
      <c r="J993" s="309">
        <f t="shared" si="225"/>
        <v>0</v>
      </c>
      <c r="K993" s="309">
        <f t="shared" si="225"/>
        <v>0</v>
      </c>
    </row>
    <row r="994" spans="1:12" ht="25.5" customHeight="1">
      <c r="A994" s="187"/>
      <c r="B994" s="101" t="s">
        <v>216</v>
      </c>
      <c r="C994" s="102" t="s">
        <v>41</v>
      </c>
      <c r="D994" s="102" t="s">
        <v>16</v>
      </c>
      <c r="E994" s="102" t="s">
        <v>548</v>
      </c>
      <c r="F994" s="102"/>
      <c r="G994" s="308">
        <f t="shared" ref="G994:G1000" si="226">H994+I994+J994+K994</f>
        <v>0</v>
      </c>
      <c r="H994" s="309">
        <f>H995+H997+H999</f>
        <v>0</v>
      </c>
      <c r="I994" s="309">
        <f>I995+I997+I999</f>
        <v>0</v>
      </c>
      <c r="J994" s="309">
        <f>J995+J997+J999</f>
        <v>0</v>
      </c>
      <c r="K994" s="309">
        <f>K995+K997+K999</f>
        <v>0</v>
      </c>
    </row>
    <row r="995" spans="1:12" s="215" customFormat="1" ht="38.25" customHeight="1">
      <c r="A995" s="141"/>
      <c r="B995" s="109" t="s">
        <v>86</v>
      </c>
      <c r="C995" s="110" t="s">
        <v>41</v>
      </c>
      <c r="D995" s="110" t="s">
        <v>16</v>
      </c>
      <c r="E995" s="110" t="s">
        <v>548</v>
      </c>
      <c r="F995" s="110" t="s">
        <v>57</v>
      </c>
      <c r="G995" s="160">
        <f>H995+I995+J995+K995</f>
        <v>990.4</v>
      </c>
      <c r="H995" s="161">
        <f>H996</f>
        <v>990.4</v>
      </c>
      <c r="I995" s="161">
        <f>I996</f>
        <v>0</v>
      </c>
      <c r="J995" s="161">
        <f>J996</f>
        <v>0</v>
      </c>
      <c r="K995" s="161">
        <f>K996</f>
        <v>0</v>
      </c>
    </row>
    <row r="996" spans="1:12" s="215" customFormat="1" ht="38.25" customHeight="1">
      <c r="A996" s="141"/>
      <c r="B996" s="109" t="s">
        <v>111</v>
      </c>
      <c r="C996" s="110" t="s">
        <v>41</v>
      </c>
      <c r="D996" s="110" t="s">
        <v>16</v>
      </c>
      <c r="E996" s="110" t="s">
        <v>548</v>
      </c>
      <c r="F996" s="110" t="s">
        <v>59</v>
      </c>
      <c r="G996" s="160">
        <f>H996+I996+J996+K996</f>
        <v>990.4</v>
      </c>
      <c r="H996" s="161">
        <f>'приложение 8.4.'!I1168</f>
        <v>990.4</v>
      </c>
      <c r="I996" s="161">
        <f>'приложение 8.4.'!J1168</f>
        <v>0</v>
      </c>
      <c r="J996" s="161">
        <f>'приложение 8.4.'!K1168</f>
        <v>0</v>
      </c>
      <c r="K996" s="161">
        <f>'приложение 8.4.'!L1168</f>
        <v>0</v>
      </c>
    </row>
    <row r="997" spans="1:12" ht="38.25" customHeight="1">
      <c r="A997" s="219"/>
      <c r="B997" s="210" t="s">
        <v>343</v>
      </c>
      <c r="C997" s="110" t="s">
        <v>41</v>
      </c>
      <c r="D997" s="110" t="s">
        <v>16</v>
      </c>
      <c r="E997" s="110" t="s">
        <v>548</v>
      </c>
      <c r="F997" s="139" t="s">
        <v>77</v>
      </c>
      <c r="G997" s="313">
        <f t="shared" si="226"/>
        <v>-990.4</v>
      </c>
      <c r="H997" s="314">
        <f>H998</f>
        <v>-990.4</v>
      </c>
      <c r="I997" s="314">
        <f>I998</f>
        <v>0</v>
      </c>
      <c r="J997" s="314">
        <f>J998</f>
        <v>0</v>
      </c>
      <c r="K997" s="314">
        <f>K998</f>
        <v>0</v>
      </c>
      <c r="L997" s="215"/>
    </row>
    <row r="998" spans="1:12" ht="12.75" customHeight="1">
      <c r="A998" s="219"/>
      <c r="B998" s="210" t="s">
        <v>35</v>
      </c>
      <c r="C998" s="110" t="s">
        <v>41</v>
      </c>
      <c r="D998" s="110" t="s">
        <v>16</v>
      </c>
      <c r="E998" s="110" t="s">
        <v>548</v>
      </c>
      <c r="F998" s="139" t="s">
        <v>78</v>
      </c>
      <c r="G998" s="313">
        <f t="shared" si="226"/>
        <v>-990.4</v>
      </c>
      <c r="H998" s="314">
        <f>'приложение 8.4.'!I1171</f>
        <v>-990.4</v>
      </c>
      <c r="I998" s="314">
        <f>'приложение 8.4.'!J1171</f>
        <v>0</v>
      </c>
      <c r="J998" s="314">
        <f>'приложение 8.4.'!K1171</f>
        <v>0</v>
      </c>
      <c r="K998" s="314">
        <f>'приложение 8.4.'!L1171</f>
        <v>0</v>
      </c>
      <c r="L998" s="215"/>
    </row>
    <row r="999" spans="1:12" ht="51" hidden="1" customHeight="1">
      <c r="A999" s="148"/>
      <c r="B999" s="205" t="s">
        <v>247</v>
      </c>
      <c r="C999" s="102" t="s">
        <v>41</v>
      </c>
      <c r="D999" s="102" t="s">
        <v>16</v>
      </c>
      <c r="E999" s="102" t="s">
        <v>548</v>
      </c>
      <c r="F999" s="102" t="s">
        <v>49</v>
      </c>
      <c r="G999" s="308">
        <f t="shared" si="226"/>
        <v>0</v>
      </c>
      <c r="H999" s="309">
        <f>H1000</f>
        <v>0</v>
      </c>
      <c r="I999" s="309">
        <f>I1000</f>
        <v>0</v>
      </c>
      <c r="J999" s="309">
        <f>J1000</f>
        <v>0</v>
      </c>
      <c r="K999" s="309">
        <f>K1000</f>
        <v>0</v>
      </c>
    </row>
    <row r="1000" spans="1:12" ht="12.75" hidden="1" customHeight="1">
      <c r="A1000" s="148"/>
      <c r="B1000" s="205" t="s">
        <v>51</v>
      </c>
      <c r="C1000" s="102" t="s">
        <v>41</v>
      </c>
      <c r="D1000" s="102" t="s">
        <v>16</v>
      </c>
      <c r="E1000" s="102" t="s">
        <v>548</v>
      </c>
      <c r="F1000" s="102" t="s">
        <v>50</v>
      </c>
      <c r="G1000" s="308">
        <f t="shared" si="226"/>
        <v>0</v>
      </c>
      <c r="H1000" s="309">
        <f>'приложение 8.4.'!I1174</f>
        <v>0</v>
      </c>
      <c r="I1000" s="309">
        <f>'приложение 8.4.'!J1174</f>
        <v>0</v>
      </c>
      <c r="J1000" s="309">
        <f>'приложение 8.4.'!K1174</f>
        <v>0</v>
      </c>
      <c r="K1000" s="309">
        <f>'приложение 8.4.'!L1174</f>
        <v>0</v>
      </c>
    </row>
    <row r="1001" spans="1:12" ht="63.75" hidden="1" customHeight="1">
      <c r="A1001" s="204"/>
      <c r="B1001" s="205" t="s">
        <v>157</v>
      </c>
      <c r="C1001" s="146" t="s">
        <v>41</v>
      </c>
      <c r="D1001" s="146" t="s">
        <v>16</v>
      </c>
      <c r="E1001" s="225" t="s">
        <v>224</v>
      </c>
      <c r="F1001" s="146"/>
      <c r="G1001" s="311">
        <f>SUM(H1001:K1001)</f>
        <v>0</v>
      </c>
      <c r="H1001" s="321">
        <f>H1002</f>
        <v>0</v>
      </c>
      <c r="I1001" s="321">
        <f t="shared" ref="I1001:K1003" si="227">I1002</f>
        <v>0</v>
      </c>
      <c r="J1001" s="321">
        <f t="shared" si="227"/>
        <v>0</v>
      </c>
      <c r="K1001" s="321">
        <f t="shared" si="227"/>
        <v>0</v>
      </c>
    </row>
    <row r="1002" spans="1:12" ht="25.5" hidden="1" customHeight="1">
      <c r="A1002" s="204"/>
      <c r="B1002" s="101" t="s">
        <v>216</v>
      </c>
      <c r="C1002" s="146" t="s">
        <v>41</v>
      </c>
      <c r="D1002" s="146" t="s">
        <v>16</v>
      </c>
      <c r="E1002" s="225" t="s">
        <v>225</v>
      </c>
      <c r="F1002" s="146"/>
      <c r="G1002" s="311">
        <f>SUM(H1002:K1002)</f>
        <v>0</v>
      </c>
      <c r="H1002" s="321">
        <f>H1003</f>
        <v>0</v>
      </c>
      <c r="I1002" s="321">
        <f t="shared" si="227"/>
        <v>0</v>
      </c>
      <c r="J1002" s="321">
        <f t="shared" si="227"/>
        <v>0</v>
      </c>
      <c r="K1002" s="321">
        <f t="shared" si="227"/>
        <v>0</v>
      </c>
    </row>
    <row r="1003" spans="1:12" ht="51" hidden="1" customHeight="1">
      <c r="A1003" s="204"/>
      <c r="B1003" s="205" t="s">
        <v>223</v>
      </c>
      <c r="C1003" s="146" t="s">
        <v>41</v>
      </c>
      <c r="D1003" s="146" t="s">
        <v>16</v>
      </c>
      <c r="E1003" s="225" t="s">
        <v>225</v>
      </c>
      <c r="F1003" s="146" t="s">
        <v>49</v>
      </c>
      <c r="G1003" s="311">
        <f>SUM(H1003:K1003)</f>
        <v>0</v>
      </c>
      <c r="H1003" s="312">
        <f>H1004</f>
        <v>0</v>
      </c>
      <c r="I1003" s="312">
        <f t="shared" si="227"/>
        <v>0</v>
      </c>
      <c r="J1003" s="312">
        <f t="shared" si="227"/>
        <v>0</v>
      </c>
      <c r="K1003" s="312">
        <f t="shared" si="227"/>
        <v>0</v>
      </c>
    </row>
    <row r="1004" spans="1:12" ht="51" hidden="1" customHeight="1">
      <c r="A1004" s="204"/>
      <c r="B1004" s="205" t="s">
        <v>226</v>
      </c>
      <c r="C1004" s="146" t="s">
        <v>41</v>
      </c>
      <c r="D1004" s="146" t="s">
        <v>16</v>
      </c>
      <c r="E1004" s="225" t="s">
        <v>225</v>
      </c>
      <c r="F1004" s="146" t="s">
        <v>227</v>
      </c>
      <c r="G1004" s="311">
        <f>SUM(H1004:K1004)</f>
        <v>0</v>
      </c>
      <c r="H1004" s="312">
        <f>'приложение 8.4.'!I1179</f>
        <v>0</v>
      </c>
      <c r="I1004" s="312">
        <f>'приложение 8.4.'!J1179</f>
        <v>0</v>
      </c>
      <c r="J1004" s="312">
        <f>'приложение 8.4.'!K1179</f>
        <v>0</v>
      </c>
      <c r="K1004" s="312">
        <f>'приложение 8.4.'!L1179</f>
        <v>0</v>
      </c>
    </row>
    <row r="1005" spans="1:12" ht="12.75" customHeight="1">
      <c r="A1005" s="200"/>
      <c r="B1005" s="201" t="s">
        <v>85</v>
      </c>
      <c r="C1005" s="202" t="s">
        <v>38</v>
      </c>
      <c r="D1005" s="202" t="s">
        <v>15</v>
      </c>
      <c r="E1005" s="202"/>
      <c r="F1005" s="202"/>
      <c r="G1005" s="311">
        <f t="shared" ref="G1005:K1009" si="228">G1006</f>
        <v>150</v>
      </c>
      <c r="H1005" s="311">
        <f t="shared" si="228"/>
        <v>0</v>
      </c>
      <c r="I1005" s="311">
        <f t="shared" si="228"/>
        <v>0</v>
      </c>
      <c r="J1005" s="311">
        <f t="shared" si="228"/>
        <v>0</v>
      </c>
      <c r="K1005" s="311">
        <f t="shared" si="228"/>
        <v>150</v>
      </c>
    </row>
    <row r="1006" spans="1:12" ht="24.75" customHeight="1">
      <c r="A1006" s="200"/>
      <c r="B1006" s="201" t="s">
        <v>32</v>
      </c>
      <c r="C1006" s="202" t="s">
        <v>38</v>
      </c>
      <c r="D1006" s="202" t="s">
        <v>16</v>
      </c>
      <c r="E1006" s="202"/>
      <c r="F1006" s="202"/>
      <c r="G1006" s="311">
        <f>SUM(H1006:K1006)</f>
        <v>150</v>
      </c>
      <c r="H1006" s="311">
        <f>H1007</f>
        <v>0</v>
      </c>
      <c r="I1006" s="311">
        <f t="shared" si="228"/>
        <v>0</v>
      </c>
      <c r="J1006" s="311">
        <f t="shared" si="228"/>
        <v>0</v>
      </c>
      <c r="K1006" s="311">
        <f t="shared" si="228"/>
        <v>150</v>
      </c>
    </row>
    <row r="1007" spans="1:12" ht="38.25" customHeight="1">
      <c r="A1007" s="204"/>
      <c r="B1007" s="205" t="s">
        <v>243</v>
      </c>
      <c r="C1007" s="146" t="s">
        <v>38</v>
      </c>
      <c r="D1007" s="146" t="s">
        <v>16</v>
      </c>
      <c r="E1007" s="146" t="s">
        <v>244</v>
      </c>
      <c r="F1007" s="146"/>
      <c r="G1007" s="311">
        <f t="shared" ref="G1007:G1013" si="229">H1007+I1007+J1007+K1007</f>
        <v>150</v>
      </c>
      <c r="H1007" s="312">
        <f>H1008+H1011</f>
        <v>0</v>
      </c>
      <c r="I1007" s="312">
        <f>I1008+I1011</f>
        <v>0</v>
      </c>
      <c r="J1007" s="312">
        <f>J1008+J1011</f>
        <v>0</v>
      </c>
      <c r="K1007" s="312">
        <f>K1008+K1011</f>
        <v>150</v>
      </c>
    </row>
    <row r="1008" spans="1:12" ht="38.25" hidden="1" customHeight="1">
      <c r="A1008" s="200"/>
      <c r="B1008" s="205" t="s">
        <v>200</v>
      </c>
      <c r="C1008" s="146" t="s">
        <v>38</v>
      </c>
      <c r="D1008" s="146" t="s">
        <v>16</v>
      </c>
      <c r="E1008" s="225" t="s">
        <v>245</v>
      </c>
      <c r="F1008" s="146"/>
      <c r="G1008" s="311">
        <f t="shared" si="229"/>
        <v>0</v>
      </c>
      <c r="H1008" s="312">
        <f>H1009</f>
        <v>0</v>
      </c>
      <c r="I1008" s="312">
        <f t="shared" si="228"/>
        <v>0</v>
      </c>
      <c r="J1008" s="312">
        <f t="shared" si="228"/>
        <v>0</v>
      </c>
      <c r="K1008" s="312">
        <f t="shared" si="228"/>
        <v>0</v>
      </c>
    </row>
    <row r="1009" spans="1:13" ht="51" hidden="1" customHeight="1">
      <c r="A1009" s="204"/>
      <c r="B1009" s="205" t="s">
        <v>88</v>
      </c>
      <c r="C1009" s="146" t="s">
        <v>38</v>
      </c>
      <c r="D1009" s="146" t="s">
        <v>16</v>
      </c>
      <c r="E1009" s="225" t="s">
        <v>245</v>
      </c>
      <c r="F1009" s="146" t="s">
        <v>49</v>
      </c>
      <c r="G1009" s="311">
        <f t="shared" si="229"/>
        <v>0</v>
      </c>
      <c r="H1009" s="312">
        <f>H1010</f>
        <v>0</v>
      </c>
      <c r="I1009" s="312">
        <f t="shared" si="228"/>
        <v>0</v>
      </c>
      <c r="J1009" s="312">
        <f t="shared" si="228"/>
        <v>0</v>
      </c>
      <c r="K1009" s="312">
        <f t="shared" si="228"/>
        <v>0</v>
      </c>
    </row>
    <row r="1010" spans="1:13" ht="12.75" hidden="1" customHeight="1">
      <c r="A1010" s="204"/>
      <c r="B1010" s="205" t="s">
        <v>51</v>
      </c>
      <c r="C1010" s="146" t="s">
        <v>38</v>
      </c>
      <c r="D1010" s="146" t="s">
        <v>16</v>
      </c>
      <c r="E1010" s="225" t="s">
        <v>245</v>
      </c>
      <c r="F1010" s="146" t="s">
        <v>50</v>
      </c>
      <c r="G1010" s="311">
        <f t="shared" si="229"/>
        <v>0</v>
      </c>
      <c r="H1010" s="312">
        <f>'приложение 8.4.'!I1185</f>
        <v>0</v>
      </c>
      <c r="I1010" s="312">
        <f>'приложение 8.4.'!J1185</f>
        <v>0</v>
      </c>
      <c r="J1010" s="312">
        <f>'приложение 8.4.'!K1185</f>
        <v>0</v>
      </c>
      <c r="K1010" s="312">
        <f>'приложение 8.4.'!L1185</f>
        <v>0</v>
      </c>
    </row>
    <row r="1011" spans="1:13" s="62" customFormat="1" ht="63" customHeight="1">
      <c r="A1011" s="63"/>
      <c r="B1011" s="210" t="s">
        <v>587</v>
      </c>
      <c r="C1011" s="12" t="s">
        <v>38</v>
      </c>
      <c r="D1011" s="12" t="s">
        <v>16</v>
      </c>
      <c r="E1011" s="19" t="s">
        <v>691</v>
      </c>
      <c r="F1011" s="12"/>
      <c r="G1011" s="152">
        <f t="shared" si="229"/>
        <v>150</v>
      </c>
      <c r="H1011" s="153">
        <f t="shared" ref="H1011:K1012" si="230">H1012</f>
        <v>0</v>
      </c>
      <c r="I1011" s="153">
        <f t="shared" si="230"/>
        <v>0</v>
      </c>
      <c r="J1011" s="153">
        <f t="shared" si="230"/>
        <v>0</v>
      </c>
      <c r="K1011" s="153">
        <f t="shared" si="230"/>
        <v>150</v>
      </c>
      <c r="M1011" s="336"/>
    </row>
    <row r="1012" spans="1:13" s="62" customFormat="1" ht="51">
      <c r="A1012" s="63"/>
      <c r="B1012" s="10" t="s">
        <v>88</v>
      </c>
      <c r="C1012" s="12" t="s">
        <v>38</v>
      </c>
      <c r="D1012" s="12" t="s">
        <v>16</v>
      </c>
      <c r="E1012" s="19" t="s">
        <v>691</v>
      </c>
      <c r="F1012" s="12" t="s">
        <v>49</v>
      </c>
      <c r="G1012" s="152">
        <f t="shared" si="229"/>
        <v>150</v>
      </c>
      <c r="H1012" s="153">
        <f t="shared" si="230"/>
        <v>0</v>
      </c>
      <c r="I1012" s="153">
        <f t="shared" si="230"/>
        <v>0</v>
      </c>
      <c r="J1012" s="153">
        <f t="shared" si="230"/>
        <v>0</v>
      </c>
      <c r="K1012" s="153">
        <f t="shared" si="230"/>
        <v>150</v>
      </c>
      <c r="M1012" s="336"/>
    </row>
    <row r="1013" spans="1:13" s="62" customFormat="1">
      <c r="A1013" s="63"/>
      <c r="B1013" s="10" t="s">
        <v>51</v>
      </c>
      <c r="C1013" s="12" t="s">
        <v>38</v>
      </c>
      <c r="D1013" s="12" t="s">
        <v>16</v>
      </c>
      <c r="E1013" s="19" t="s">
        <v>691</v>
      </c>
      <c r="F1013" s="12" t="s">
        <v>50</v>
      </c>
      <c r="G1013" s="152">
        <f t="shared" si="229"/>
        <v>150</v>
      </c>
      <c r="H1013" s="153">
        <f>'приложение 8.4.'!I1189</f>
        <v>0</v>
      </c>
      <c r="I1013" s="153">
        <f>'приложение 8.4.'!J1189</f>
        <v>0</v>
      </c>
      <c r="J1013" s="153">
        <f>'приложение 8.4.'!K1189</f>
        <v>0</v>
      </c>
      <c r="K1013" s="153">
        <f>'приложение 8.4.'!L1189</f>
        <v>150</v>
      </c>
      <c r="M1013" s="336"/>
    </row>
    <row r="1014" spans="1:13" ht="14.25" customHeight="1">
      <c r="A1014" s="187"/>
      <c r="B1014" s="186" t="s">
        <v>137</v>
      </c>
      <c r="C1014" s="104" t="s">
        <v>122</v>
      </c>
      <c r="D1014" s="104" t="s">
        <v>15</v>
      </c>
      <c r="E1014" s="104"/>
      <c r="F1014" s="104"/>
      <c r="G1014" s="308">
        <f t="shared" ref="G1014:G1019" si="231">SUM(H1014:K1014)</f>
        <v>-4744</v>
      </c>
      <c r="H1014" s="308">
        <f t="shared" ref="H1014:K1019" si="232">H1015</f>
        <v>-4744</v>
      </c>
      <c r="I1014" s="308">
        <f>I1018</f>
        <v>0</v>
      </c>
      <c r="J1014" s="308">
        <f>J1018</f>
        <v>0</v>
      </c>
      <c r="K1014" s="308">
        <f>K1018</f>
        <v>0</v>
      </c>
    </row>
    <row r="1015" spans="1:13" ht="13.5" customHeight="1">
      <c r="A1015" s="187"/>
      <c r="B1015" s="101" t="s">
        <v>451</v>
      </c>
      <c r="C1015" s="102" t="s">
        <v>122</v>
      </c>
      <c r="D1015" s="102" t="s">
        <v>14</v>
      </c>
      <c r="E1015" s="102"/>
      <c r="F1015" s="102"/>
      <c r="G1015" s="309">
        <f>SUM(H1015:K1015)</f>
        <v>-4744</v>
      </c>
      <c r="H1015" s="309">
        <f t="shared" si="232"/>
        <v>-4744</v>
      </c>
      <c r="I1015" s="309">
        <f t="shared" si="232"/>
        <v>0</v>
      </c>
      <c r="J1015" s="309">
        <f t="shared" si="232"/>
        <v>0</v>
      </c>
      <c r="K1015" s="309">
        <f t="shared" si="232"/>
        <v>0</v>
      </c>
    </row>
    <row r="1016" spans="1:13" ht="114.75" customHeight="1">
      <c r="A1016" s="148"/>
      <c r="B1016" s="198" t="s">
        <v>133</v>
      </c>
      <c r="C1016" s="102" t="s">
        <v>122</v>
      </c>
      <c r="D1016" s="102" t="s">
        <v>14</v>
      </c>
      <c r="E1016" s="102" t="s">
        <v>288</v>
      </c>
      <c r="F1016" s="102"/>
      <c r="G1016" s="308">
        <f t="shared" si="231"/>
        <v>-4744</v>
      </c>
      <c r="H1016" s="309">
        <f t="shared" si="232"/>
        <v>-4744</v>
      </c>
      <c r="I1016" s="309">
        <f>I1018</f>
        <v>0</v>
      </c>
      <c r="J1016" s="309">
        <f>J1018</f>
        <v>0</v>
      </c>
      <c r="K1016" s="309">
        <f>K1018</f>
        <v>0</v>
      </c>
    </row>
    <row r="1017" spans="1:13" ht="38.25" customHeight="1">
      <c r="A1017" s="148"/>
      <c r="B1017" s="198" t="s">
        <v>295</v>
      </c>
      <c r="C1017" s="102" t="s">
        <v>122</v>
      </c>
      <c r="D1017" s="102" t="s">
        <v>14</v>
      </c>
      <c r="E1017" s="102" t="s">
        <v>296</v>
      </c>
      <c r="F1017" s="102"/>
      <c r="G1017" s="308">
        <f t="shared" si="231"/>
        <v>-4744</v>
      </c>
      <c r="H1017" s="309">
        <f t="shared" si="232"/>
        <v>-4744</v>
      </c>
      <c r="I1017" s="309">
        <f t="shared" si="232"/>
        <v>0</v>
      </c>
      <c r="J1017" s="309">
        <f t="shared" si="232"/>
        <v>0</v>
      </c>
      <c r="K1017" s="309">
        <f t="shared" si="232"/>
        <v>0</v>
      </c>
    </row>
    <row r="1018" spans="1:13" ht="25.5" customHeight="1">
      <c r="A1018" s="148"/>
      <c r="B1018" s="101" t="s">
        <v>272</v>
      </c>
      <c r="C1018" s="102" t="s">
        <v>122</v>
      </c>
      <c r="D1018" s="102" t="s">
        <v>14</v>
      </c>
      <c r="E1018" s="102" t="s">
        <v>297</v>
      </c>
      <c r="F1018" s="102"/>
      <c r="G1018" s="308">
        <f t="shared" si="231"/>
        <v>-4744</v>
      </c>
      <c r="H1018" s="309">
        <f t="shared" si="232"/>
        <v>-4744</v>
      </c>
      <c r="I1018" s="309">
        <f t="shared" si="232"/>
        <v>0</v>
      </c>
      <c r="J1018" s="309">
        <f t="shared" si="232"/>
        <v>0</v>
      </c>
      <c r="K1018" s="309">
        <f t="shared" si="232"/>
        <v>0</v>
      </c>
    </row>
    <row r="1019" spans="1:13" ht="25.5" customHeight="1">
      <c r="A1019" s="148"/>
      <c r="B1019" s="101" t="s">
        <v>138</v>
      </c>
      <c r="C1019" s="102" t="s">
        <v>122</v>
      </c>
      <c r="D1019" s="102" t="s">
        <v>14</v>
      </c>
      <c r="E1019" s="102" t="s">
        <v>297</v>
      </c>
      <c r="F1019" s="102" t="s">
        <v>139</v>
      </c>
      <c r="G1019" s="308">
        <f t="shared" si="231"/>
        <v>-4744</v>
      </c>
      <c r="H1019" s="309">
        <f t="shared" si="232"/>
        <v>-4744</v>
      </c>
      <c r="I1019" s="309">
        <f t="shared" si="232"/>
        <v>0</v>
      </c>
      <c r="J1019" s="309">
        <f t="shared" si="232"/>
        <v>0</v>
      </c>
      <c r="K1019" s="309">
        <f t="shared" si="232"/>
        <v>0</v>
      </c>
    </row>
    <row r="1020" spans="1:13" ht="25.5" customHeight="1">
      <c r="A1020" s="148"/>
      <c r="B1020" s="101" t="s">
        <v>298</v>
      </c>
      <c r="C1020" s="102" t="s">
        <v>122</v>
      </c>
      <c r="D1020" s="102" t="s">
        <v>14</v>
      </c>
      <c r="E1020" s="102" t="s">
        <v>297</v>
      </c>
      <c r="F1020" s="102" t="s">
        <v>140</v>
      </c>
      <c r="G1020" s="308">
        <f>SUM(H1020:K1020)</f>
        <v>-4744</v>
      </c>
      <c r="H1020" s="309">
        <f>'приложение 8.4.'!I1490</f>
        <v>-4744</v>
      </c>
      <c r="I1020" s="309">
        <f>'приложение 8.4.'!J1490</f>
        <v>0</v>
      </c>
      <c r="J1020" s="309">
        <f>'приложение 8.4.'!K1490</f>
        <v>0</v>
      </c>
      <c r="K1020" s="309">
        <f>'приложение 8.4.'!L1490</f>
        <v>0</v>
      </c>
    </row>
    <row r="1021" spans="1:13" ht="12.75" customHeight="1">
      <c r="A1021" s="187"/>
      <c r="B1021" s="184" t="s">
        <v>0</v>
      </c>
      <c r="C1021" s="184"/>
      <c r="D1021" s="104"/>
      <c r="E1021" s="104"/>
      <c r="F1021" s="104"/>
      <c r="G1021" s="322">
        <f>SUM(H1021:K1021)</f>
        <v>305017.90000000002</v>
      </c>
      <c r="H1021" s="308">
        <f>H13+H139+H208+H405+H564+H573+H790+H884+H899+H990+H1005+H1014</f>
        <v>56368.1</v>
      </c>
      <c r="I1021" s="308">
        <f>I13+I139+I208+I405+I564+I573+I790+I884+I899+I990+I1005+I1014</f>
        <v>541.79999999999973</v>
      </c>
      <c r="J1021" s="308">
        <f>J13+J139+J208+J405+J564+J573+J790+J884+J899+J990+J1005+J1014</f>
        <v>244722.6</v>
      </c>
      <c r="K1021" s="308">
        <f>K13+K139+K208+K405+K564+K573+K790+K884+K899+K990+K1005+K1014</f>
        <v>3385.3999999999996</v>
      </c>
    </row>
    <row r="1022" spans="1:13">
      <c r="G1022" s="227"/>
      <c r="H1022" s="227"/>
      <c r="I1022" s="227"/>
      <c r="J1022" s="227"/>
      <c r="K1022" s="227"/>
    </row>
    <row r="1023" spans="1:13">
      <c r="G1023" s="222"/>
      <c r="H1023" s="222"/>
      <c r="I1023" s="222"/>
      <c r="J1023" s="222"/>
      <c r="K1023" s="222"/>
    </row>
    <row r="1024" spans="1:13">
      <c r="G1024" s="227"/>
      <c r="H1024" s="227"/>
      <c r="I1024" s="227"/>
      <c r="J1024" s="227"/>
      <c r="K1024" s="227"/>
    </row>
    <row r="1025" spans="8:8">
      <c r="H1025" s="307"/>
    </row>
  </sheetData>
  <autoFilter ref="A12:M1021"/>
  <mergeCells count="8">
    <mergeCell ref="A9:K9"/>
    <mergeCell ref="J1:K1"/>
    <mergeCell ref="I2:K2"/>
    <mergeCell ref="J3:K3"/>
    <mergeCell ref="A6:K6"/>
    <mergeCell ref="A7:K7"/>
    <mergeCell ref="A8:K8"/>
    <mergeCell ref="H4:K4"/>
  </mergeCells>
  <pageMargins left="0.39370078740157483" right="0.23622047244094491" top="0.11811023622047245" bottom="0.31496062992125984" header="0.31496062992125984" footer="0.15748031496062992"/>
  <pageSetup paperSize="9" scale="74" firstPageNumber="23" fitToHeight="22" orientation="portrait" r:id="rId1"/>
  <headerFooter>
    <oddHeader>&amp;Я</oddHeader>
    <oddFooter>&amp;Ь&amp;Ф</oddFooter>
  </headerFooter>
  <rowBreaks count="2" manualBreakCount="2">
    <brk id="479" max="10" man="1"/>
    <brk id="4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="80" zoomScaleNormal="80" workbookViewId="0">
      <pane xSplit="1" ySplit="8" topLeftCell="B752" activePane="bottomRight" state="frozen"/>
      <selection pane="topRight" activeCell="B1" sqref="B1"/>
      <selection pane="bottomLeft" activeCell="A9" sqref="A9"/>
      <selection pane="bottomRight" activeCell="D647" sqref="D647"/>
    </sheetView>
  </sheetViews>
  <sheetFormatPr defaultRowHeight="12.75"/>
  <cols>
    <col min="1" max="1" width="63.140625" style="113" customWidth="1"/>
    <col min="2" max="2" width="14.7109375" style="113" customWidth="1"/>
    <col min="3" max="3" width="8.28515625" style="113" customWidth="1"/>
    <col min="4" max="4" width="17.28515625" style="156" customWidth="1"/>
  </cols>
  <sheetData>
    <row r="1" spans="1:4" ht="15.75">
      <c r="B1" s="79"/>
      <c r="C1" s="363" t="s">
        <v>710</v>
      </c>
      <c r="D1" s="363"/>
    </row>
    <row r="2" spans="1:4" ht="15.75">
      <c r="B2" s="363" t="s">
        <v>125</v>
      </c>
      <c r="C2" s="363"/>
      <c r="D2" s="363"/>
    </row>
    <row r="3" spans="1:4" ht="15.75">
      <c r="B3" s="79"/>
      <c r="C3" s="364" t="s">
        <v>575</v>
      </c>
      <c r="D3" s="364"/>
    </row>
    <row r="4" spans="1:4" ht="18" customHeight="1">
      <c r="A4" s="360"/>
      <c r="B4" s="362"/>
      <c r="C4" s="362"/>
      <c r="D4" s="362"/>
    </row>
    <row r="5" spans="1:4" ht="87.75" customHeight="1">
      <c r="A5" s="365" t="s">
        <v>611</v>
      </c>
      <c r="B5" s="366"/>
      <c r="C5" s="366"/>
      <c r="D5" s="366"/>
    </row>
    <row r="6" spans="1:4" ht="15.75">
      <c r="B6" s="79"/>
      <c r="C6" s="149"/>
      <c r="D6" s="154" t="s">
        <v>11</v>
      </c>
    </row>
    <row r="7" spans="1:4" s="116" customFormat="1" ht="28.5" customHeight="1">
      <c r="A7" s="115" t="s">
        <v>3</v>
      </c>
      <c r="B7" s="114" t="s">
        <v>8</v>
      </c>
      <c r="C7" s="114" t="s">
        <v>9</v>
      </c>
      <c r="D7" s="155" t="s">
        <v>520</v>
      </c>
    </row>
    <row r="8" spans="1:4" s="135" customFormat="1" ht="11.25">
      <c r="A8" s="134">
        <v>1</v>
      </c>
      <c r="B8" s="80">
        <v>2</v>
      </c>
      <c r="C8" s="80">
        <v>3</v>
      </c>
      <c r="D8" s="293">
        <v>4</v>
      </c>
    </row>
    <row r="9" spans="1:4" s="165" customFormat="1" ht="42.75">
      <c r="A9" s="163" t="s">
        <v>599</v>
      </c>
      <c r="B9" s="166" t="s">
        <v>602</v>
      </c>
      <c r="C9" s="164"/>
      <c r="D9" s="323">
        <f>D10</f>
        <v>1800</v>
      </c>
    </row>
    <row r="10" spans="1:4" s="165" customFormat="1" ht="28.5">
      <c r="A10" s="163" t="s">
        <v>600</v>
      </c>
      <c r="B10" s="166" t="s">
        <v>603</v>
      </c>
      <c r="C10" s="164"/>
      <c r="D10" s="323">
        <f>D11+D16+D19</f>
        <v>1800</v>
      </c>
    </row>
    <row r="11" spans="1:4" s="135" customFormat="1" ht="13.5" customHeight="1">
      <c r="A11" s="150" t="s">
        <v>601</v>
      </c>
      <c r="B11" s="167" t="s">
        <v>604</v>
      </c>
      <c r="C11" s="2"/>
      <c r="D11" s="324">
        <f>D12+D14</f>
        <v>1800</v>
      </c>
    </row>
    <row r="12" spans="1:4" s="135" customFormat="1" ht="25.5" hidden="1">
      <c r="A12" s="109" t="s">
        <v>86</v>
      </c>
      <c r="B12" s="272" t="s">
        <v>604</v>
      </c>
      <c r="C12" s="110" t="s">
        <v>57</v>
      </c>
      <c r="D12" s="324">
        <f>D13</f>
        <v>0</v>
      </c>
    </row>
    <row r="13" spans="1:4" s="135" customFormat="1" ht="25.5" hidden="1">
      <c r="A13" s="109" t="s">
        <v>111</v>
      </c>
      <c r="B13" s="272" t="s">
        <v>604</v>
      </c>
      <c r="C13" s="110" t="s">
        <v>59</v>
      </c>
      <c r="D13" s="324">
        <f>'приложение 5.4.'!G890</f>
        <v>0</v>
      </c>
    </row>
    <row r="14" spans="1:4" s="135" customFormat="1" ht="25.5">
      <c r="A14" s="10" t="s">
        <v>343</v>
      </c>
      <c r="B14" s="167" t="s">
        <v>604</v>
      </c>
      <c r="C14" s="12" t="s">
        <v>77</v>
      </c>
      <c r="D14" s="324">
        <f>D15</f>
        <v>1800</v>
      </c>
    </row>
    <row r="15" spans="1:4" s="135" customFormat="1">
      <c r="A15" s="10" t="s">
        <v>35</v>
      </c>
      <c r="B15" s="167" t="s">
        <v>604</v>
      </c>
      <c r="C15" s="12" t="s">
        <v>78</v>
      </c>
      <c r="D15" s="324">
        <f>'приложение 5.4.'!G892</f>
        <v>1800</v>
      </c>
    </row>
    <row r="16" spans="1:4" s="135" customFormat="1" ht="51" hidden="1">
      <c r="A16" s="10" t="s">
        <v>634</v>
      </c>
      <c r="B16" s="304" t="s">
        <v>635</v>
      </c>
      <c r="C16" s="2"/>
      <c r="D16" s="324">
        <f>D17</f>
        <v>0</v>
      </c>
    </row>
    <row r="17" spans="1:4" s="135" customFormat="1" ht="25.5" hidden="1">
      <c r="A17" s="10" t="s">
        <v>343</v>
      </c>
      <c r="B17" s="304" t="s">
        <v>635</v>
      </c>
      <c r="C17" s="12" t="s">
        <v>77</v>
      </c>
      <c r="D17" s="324">
        <f>D18</f>
        <v>0</v>
      </c>
    </row>
    <row r="18" spans="1:4" s="135" customFormat="1" hidden="1">
      <c r="A18" s="10" t="s">
        <v>35</v>
      </c>
      <c r="B18" s="304" t="s">
        <v>635</v>
      </c>
      <c r="C18" s="12" t="s">
        <v>78</v>
      </c>
      <c r="D18" s="324">
        <f>'приложение 5.4.'!G895</f>
        <v>0</v>
      </c>
    </row>
    <row r="19" spans="1:4" s="135" customFormat="1" ht="63.75" hidden="1">
      <c r="A19" s="10" t="s">
        <v>636</v>
      </c>
      <c r="B19" s="304" t="s">
        <v>637</v>
      </c>
      <c r="C19" s="2"/>
      <c r="D19" s="324">
        <f>D20</f>
        <v>0</v>
      </c>
    </row>
    <row r="20" spans="1:4" s="135" customFormat="1" ht="25.5" hidden="1">
      <c r="A20" s="10" t="s">
        <v>343</v>
      </c>
      <c r="B20" s="304" t="s">
        <v>637</v>
      </c>
      <c r="C20" s="12" t="s">
        <v>77</v>
      </c>
      <c r="D20" s="324">
        <f>D21</f>
        <v>0</v>
      </c>
    </row>
    <row r="21" spans="1:4" s="135" customFormat="1" hidden="1">
      <c r="A21" s="10" t="s">
        <v>35</v>
      </c>
      <c r="B21" s="304" t="s">
        <v>637</v>
      </c>
      <c r="C21" s="12" t="s">
        <v>78</v>
      </c>
      <c r="D21" s="324">
        <f>'приложение 5.4.'!G898</f>
        <v>0</v>
      </c>
    </row>
    <row r="22" spans="1:4" s="97" customFormat="1" ht="28.5">
      <c r="A22" s="95" t="s">
        <v>161</v>
      </c>
      <c r="B22" s="96" t="s">
        <v>300</v>
      </c>
      <c r="C22" s="96"/>
      <c r="D22" s="294">
        <f>D23+D76+D84+D108+D127</f>
        <v>-4512</v>
      </c>
    </row>
    <row r="23" spans="1:4" s="121" customFormat="1" ht="13.5">
      <c r="A23" s="99" t="s">
        <v>301</v>
      </c>
      <c r="B23" s="100" t="s">
        <v>302</v>
      </c>
      <c r="C23" s="120"/>
      <c r="D23" s="295">
        <f>D24+D41+D60</f>
        <v>-13358.3</v>
      </c>
    </row>
    <row r="24" spans="1:4" s="118" customFormat="1">
      <c r="A24" s="101" t="s">
        <v>303</v>
      </c>
      <c r="B24" s="102" t="s">
        <v>304</v>
      </c>
      <c r="C24" s="117"/>
      <c r="D24" s="292">
        <f>D25+D28+D31+D34+D38</f>
        <v>-8543</v>
      </c>
    </row>
    <row r="25" spans="1:4" s="118" customFormat="1" ht="34.5" hidden="1" customHeight="1">
      <c r="A25" s="101" t="s">
        <v>200</v>
      </c>
      <c r="B25" s="102" t="s">
        <v>305</v>
      </c>
      <c r="C25" s="117"/>
      <c r="D25" s="292">
        <f>D26</f>
        <v>0</v>
      </c>
    </row>
    <row r="26" spans="1:4" s="118" customFormat="1" ht="31.5" hidden="1" customHeight="1">
      <c r="A26" s="101" t="s">
        <v>88</v>
      </c>
      <c r="B26" s="102" t="s">
        <v>305</v>
      </c>
      <c r="C26" s="102" t="s">
        <v>49</v>
      </c>
      <c r="D26" s="292">
        <f>D27</f>
        <v>0</v>
      </c>
    </row>
    <row r="27" spans="1:4" s="118" customFormat="1" hidden="1">
      <c r="A27" s="101" t="s">
        <v>51</v>
      </c>
      <c r="B27" s="102" t="s">
        <v>305</v>
      </c>
      <c r="C27" s="102" t="s">
        <v>50</v>
      </c>
      <c r="D27" s="292">
        <f>'приложение 5.4.'!G579</f>
        <v>0</v>
      </c>
    </row>
    <row r="28" spans="1:4" s="118" customFormat="1" hidden="1">
      <c r="A28" s="101" t="s">
        <v>216</v>
      </c>
      <c r="B28" s="102" t="s">
        <v>544</v>
      </c>
      <c r="C28" s="102"/>
      <c r="D28" s="292">
        <f>D29</f>
        <v>0</v>
      </c>
    </row>
    <row r="29" spans="1:4" s="118" customFormat="1" ht="25.5" hidden="1">
      <c r="A29" s="101" t="s">
        <v>88</v>
      </c>
      <c r="B29" s="102" t="s">
        <v>544</v>
      </c>
      <c r="C29" s="102" t="s">
        <v>49</v>
      </c>
      <c r="D29" s="292">
        <f>D30</f>
        <v>0</v>
      </c>
    </row>
    <row r="30" spans="1:4" s="118" customFormat="1" hidden="1">
      <c r="A30" s="101" t="s">
        <v>51</v>
      </c>
      <c r="B30" s="102" t="s">
        <v>544</v>
      </c>
      <c r="C30" s="102" t="s">
        <v>50</v>
      </c>
      <c r="D30" s="292">
        <f>'приложение 5.4.'!G588</f>
        <v>0</v>
      </c>
    </row>
    <row r="31" spans="1:4" s="118" customFormat="1" ht="84.75" customHeight="1">
      <c r="A31" s="103" t="s">
        <v>505</v>
      </c>
      <c r="B31" s="102" t="s">
        <v>306</v>
      </c>
      <c r="C31" s="102"/>
      <c r="D31" s="292">
        <f>D32</f>
        <v>-4040</v>
      </c>
    </row>
    <row r="32" spans="1:4" s="118" customFormat="1" ht="25.5">
      <c r="A32" s="101" t="s">
        <v>88</v>
      </c>
      <c r="B32" s="102" t="s">
        <v>306</v>
      </c>
      <c r="C32" s="102" t="s">
        <v>49</v>
      </c>
      <c r="D32" s="292">
        <f>D33</f>
        <v>-4040</v>
      </c>
    </row>
    <row r="33" spans="1:4" s="118" customFormat="1">
      <c r="A33" s="101" t="s">
        <v>51</v>
      </c>
      <c r="B33" s="102" t="s">
        <v>306</v>
      </c>
      <c r="C33" s="102" t="s">
        <v>50</v>
      </c>
      <c r="D33" s="292">
        <f>'приложение 5.4.'!G582</f>
        <v>-4040</v>
      </c>
    </row>
    <row r="34" spans="1:4" s="118" customFormat="1" ht="75.75" customHeight="1">
      <c r="A34" s="90" t="s">
        <v>574</v>
      </c>
      <c r="B34" s="102" t="s">
        <v>534</v>
      </c>
      <c r="C34" s="102"/>
      <c r="D34" s="292">
        <f>D35</f>
        <v>-4753</v>
      </c>
    </row>
    <row r="35" spans="1:4" s="118" customFormat="1">
      <c r="A35" s="84" t="s">
        <v>146</v>
      </c>
      <c r="B35" s="102" t="s">
        <v>534</v>
      </c>
      <c r="C35" s="81" t="s">
        <v>147</v>
      </c>
      <c r="D35" s="292">
        <f>D36+D37</f>
        <v>-4753</v>
      </c>
    </row>
    <row r="36" spans="1:4" s="118" customFormat="1">
      <c r="A36" s="87" t="s">
        <v>163</v>
      </c>
      <c r="B36" s="102" t="s">
        <v>534</v>
      </c>
      <c r="C36" s="81" t="s">
        <v>164</v>
      </c>
      <c r="D36" s="292">
        <f>'приложение 5.4.'!G935</f>
        <v>-4753</v>
      </c>
    </row>
    <row r="37" spans="1:4" s="118" customFormat="1" ht="24" hidden="1" customHeight="1">
      <c r="A37" s="84" t="s">
        <v>148</v>
      </c>
      <c r="B37" s="102" t="s">
        <v>534</v>
      </c>
      <c r="C37" s="81" t="s">
        <v>149</v>
      </c>
      <c r="D37" s="292">
        <f>'приложение 5.4.'!G936</f>
        <v>0</v>
      </c>
    </row>
    <row r="38" spans="1:4" s="118" customFormat="1" ht="24" customHeight="1">
      <c r="A38" s="94" t="s">
        <v>680</v>
      </c>
      <c r="B38" s="12" t="s">
        <v>681</v>
      </c>
      <c r="C38" s="16"/>
      <c r="D38" s="292">
        <f>D39</f>
        <v>250</v>
      </c>
    </row>
    <row r="39" spans="1:4" s="118" customFormat="1" ht="24" customHeight="1">
      <c r="A39" s="10" t="s">
        <v>88</v>
      </c>
      <c r="B39" s="12" t="s">
        <v>681</v>
      </c>
      <c r="C39" s="12" t="s">
        <v>49</v>
      </c>
      <c r="D39" s="292">
        <f>D40</f>
        <v>250</v>
      </c>
    </row>
    <row r="40" spans="1:4" s="118" customFormat="1" ht="24" customHeight="1">
      <c r="A40" s="10" t="s">
        <v>51</v>
      </c>
      <c r="B40" s="12" t="s">
        <v>681</v>
      </c>
      <c r="C40" s="12" t="s">
        <v>50</v>
      </c>
      <c r="D40" s="292">
        <f>'приложение 5.4.'!G585</f>
        <v>250</v>
      </c>
    </row>
    <row r="41" spans="1:4">
      <c r="A41" s="101" t="s">
        <v>307</v>
      </c>
      <c r="B41" s="102" t="s">
        <v>308</v>
      </c>
      <c r="C41" s="117"/>
      <c r="D41" s="325">
        <f>D42+D45+D48+D51+D54+D57</f>
        <v>-4737.3</v>
      </c>
    </row>
    <row r="42" spans="1:4" ht="24.75" customHeight="1">
      <c r="A42" s="101" t="s">
        <v>200</v>
      </c>
      <c r="B42" s="102" t="s">
        <v>310</v>
      </c>
      <c r="C42" s="102"/>
      <c r="D42" s="325">
        <f>D43</f>
        <v>-60.3</v>
      </c>
    </row>
    <row r="43" spans="1:4" ht="25.5">
      <c r="A43" s="101" t="s">
        <v>88</v>
      </c>
      <c r="B43" s="102" t="s">
        <v>310</v>
      </c>
      <c r="C43" s="102" t="s">
        <v>49</v>
      </c>
      <c r="D43" s="325">
        <f>D44</f>
        <v>-60.3</v>
      </c>
    </row>
    <row r="44" spans="1:4">
      <c r="A44" s="101" t="s">
        <v>51</v>
      </c>
      <c r="B44" s="102" t="s">
        <v>310</v>
      </c>
      <c r="C44" s="102" t="s">
        <v>50</v>
      </c>
      <c r="D44" s="325">
        <f>'приложение 5.4.'!G613</f>
        <v>-60.3</v>
      </c>
    </row>
    <row r="45" spans="1:4">
      <c r="A45" s="101" t="s">
        <v>216</v>
      </c>
      <c r="B45" s="102" t="s">
        <v>542</v>
      </c>
      <c r="C45" s="102"/>
      <c r="D45" s="292">
        <f>D46</f>
        <v>300</v>
      </c>
    </row>
    <row r="46" spans="1:4" ht="25.5" customHeight="1">
      <c r="A46" s="101" t="s">
        <v>88</v>
      </c>
      <c r="B46" s="102" t="s">
        <v>542</v>
      </c>
      <c r="C46" s="102" t="s">
        <v>49</v>
      </c>
      <c r="D46" s="292">
        <f>D47</f>
        <v>300</v>
      </c>
    </row>
    <row r="47" spans="1:4">
      <c r="A47" s="101" t="s">
        <v>51</v>
      </c>
      <c r="B47" s="102" t="s">
        <v>542</v>
      </c>
      <c r="C47" s="102" t="s">
        <v>50</v>
      </c>
      <c r="D47" s="292">
        <f>'приложение 5.4.'!G625</f>
        <v>300</v>
      </c>
    </row>
    <row r="48" spans="1:4" ht="140.25" hidden="1" customHeight="1">
      <c r="A48" s="90" t="s">
        <v>493</v>
      </c>
      <c r="B48" s="102" t="s">
        <v>311</v>
      </c>
      <c r="C48" s="102"/>
      <c r="D48" s="292">
        <f>D49</f>
        <v>0</v>
      </c>
    </row>
    <row r="49" spans="1:4" ht="25.5" hidden="1">
      <c r="A49" s="101" t="s">
        <v>88</v>
      </c>
      <c r="B49" s="102" t="s">
        <v>311</v>
      </c>
      <c r="C49" s="102" t="s">
        <v>49</v>
      </c>
      <c r="D49" s="292">
        <f>D50</f>
        <v>0</v>
      </c>
    </row>
    <row r="50" spans="1:4" hidden="1">
      <c r="A50" s="101" t="s">
        <v>51</v>
      </c>
      <c r="B50" s="102" t="s">
        <v>311</v>
      </c>
      <c r="C50" s="102" t="s">
        <v>50</v>
      </c>
      <c r="D50" s="292">
        <f>'приложение 5.4.'!G616</f>
        <v>0</v>
      </c>
    </row>
    <row r="51" spans="1:4" ht="51" customHeight="1">
      <c r="A51" s="103" t="s">
        <v>506</v>
      </c>
      <c r="B51" s="102" t="s">
        <v>312</v>
      </c>
      <c r="C51" s="102"/>
      <c r="D51" s="292">
        <f>D52</f>
        <v>-4457</v>
      </c>
    </row>
    <row r="52" spans="1:4" ht="23.25" customHeight="1">
      <c r="A52" s="101" t="s">
        <v>88</v>
      </c>
      <c r="B52" s="102" t="s">
        <v>312</v>
      </c>
      <c r="C52" s="102" t="s">
        <v>49</v>
      </c>
      <c r="D52" s="292">
        <f>D53</f>
        <v>-4457</v>
      </c>
    </row>
    <row r="53" spans="1:4">
      <c r="A53" s="101" t="s">
        <v>51</v>
      </c>
      <c r="B53" s="102" t="s">
        <v>312</v>
      </c>
      <c r="C53" s="102" t="s">
        <v>50</v>
      </c>
      <c r="D53" s="292">
        <f>'приложение 5.4.'!G619</f>
        <v>-4457</v>
      </c>
    </row>
    <row r="54" spans="1:4" ht="78.75" customHeight="1">
      <c r="A54" s="103" t="s">
        <v>507</v>
      </c>
      <c r="B54" s="102" t="s">
        <v>313</v>
      </c>
      <c r="C54" s="102"/>
      <c r="D54" s="292">
        <f>D55</f>
        <v>-520</v>
      </c>
    </row>
    <row r="55" spans="1:4" ht="25.5">
      <c r="A55" s="101" t="s">
        <v>88</v>
      </c>
      <c r="B55" s="102" t="s">
        <v>313</v>
      </c>
      <c r="C55" s="102" t="s">
        <v>49</v>
      </c>
      <c r="D55" s="292">
        <f>D56</f>
        <v>-520</v>
      </c>
    </row>
    <row r="56" spans="1:4">
      <c r="A56" s="101" t="s">
        <v>51</v>
      </c>
      <c r="B56" s="102" t="s">
        <v>313</v>
      </c>
      <c r="C56" s="102" t="s">
        <v>50</v>
      </c>
      <c r="D56" s="292">
        <f>'приложение 5.4.'!G622</f>
        <v>-520</v>
      </c>
    </row>
    <row r="57" spans="1:4" ht="25.5" hidden="1">
      <c r="A57" s="109" t="s">
        <v>675</v>
      </c>
      <c r="B57" s="110" t="s">
        <v>676</v>
      </c>
      <c r="C57" s="110"/>
      <c r="D57" s="292">
        <f>D58</f>
        <v>0</v>
      </c>
    </row>
    <row r="58" spans="1:4" ht="25.5" hidden="1">
      <c r="A58" s="109" t="s">
        <v>88</v>
      </c>
      <c r="B58" s="110" t="s">
        <v>676</v>
      </c>
      <c r="C58" s="110" t="s">
        <v>49</v>
      </c>
      <c r="D58" s="292">
        <f>D59</f>
        <v>0</v>
      </c>
    </row>
    <row r="59" spans="1:4" hidden="1">
      <c r="A59" s="109" t="s">
        <v>51</v>
      </c>
      <c r="B59" s="110" t="s">
        <v>676</v>
      </c>
      <c r="C59" s="110" t="s">
        <v>50</v>
      </c>
      <c r="D59" s="292">
        <f>'приложение 5.4.'!G628</f>
        <v>0</v>
      </c>
    </row>
    <row r="60" spans="1:4">
      <c r="A60" s="101" t="s">
        <v>323</v>
      </c>
      <c r="B60" s="102" t="s">
        <v>324</v>
      </c>
      <c r="C60" s="104"/>
      <c r="D60" s="292">
        <f>D61+D64+D71</f>
        <v>-78</v>
      </c>
    </row>
    <row r="61" spans="1:4" s="118" customFormat="1" ht="25.5" hidden="1">
      <c r="A61" s="101" t="s">
        <v>200</v>
      </c>
      <c r="B61" s="102" t="s">
        <v>325</v>
      </c>
      <c r="C61" s="102"/>
      <c r="D61" s="292">
        <f>D62</f>
        <v>0</v>
      </c>
    </row>
    <row r="62" spans="1:4" s="118" customFormat="1" ht="25.5" hidden="1">
      <c r="A62" s="101" t="s">
        <v>88</v>
      </c>
      <c r="B62" s="102" t="s">
        <v>325</v>
      </c>
      <c r="C62" s="102" t="s">
        <v>49</v>
      </c>
      <c r="D62" s="292">
        <f>D63</f>
        <v>0</v>
      </c>
    </row>
    <row r="63" spans="1:4" s="118" customFormat="1" hidden="1">
      <c r="A63" s="101" t="s">
        <v>66</v>
      </c>
      <c r="B63" s="102" t="s">
        <v>325</v>
      </c>
      <c r="C63" s="102" t="s">
        <v>64</v>
      </c>
      <c r="D63" s="292">
        <f>'приложение 5.4.'!G762</f>
        <v>0</v>
      </c>
    </row>
    <row r="64" spans="1:4" hidden="1">
      <c r="A64" s="101" t="s">
        <v>124</v>
      </c>
      <c r="B64" s="102" t="s">
        <v>328</v>
      </c>
      <c r="C64" s="102"/>
      <c r="D64" s="292">
        <f>D65+D67+D69</f>
        <v>0</v>
      </c>
    </row>
    <row r="65" spans="1:4" ht="39" customHeight="1">
      <c r="A65" s="101" t="s">
        <v>55</v>
      </c>
      <c r="B65" s="102" t="s">
        <v>328</v>
      </c>
      <c r="C65" s="102" t="s">
        <v>56</v>
      </c>
      <c r="D65" s="292">
        <f>D66</f>
        <v>333.6</v>
      </c>
    </row>
    <row r="66" spans="1:4">
      <c r="A66" s="101" t="s">
        <v>104</v>
      </c>
      <c r="B66" s="102" t="s">
        <v>328</v>
      </c>
      <c r="C66" s="102" t="s">
        <v>105</v>
      </c>
      <c r="D66" s="292">
        <f>'приложение 5.4.'!G765</f>
        <v>333.6</v>
      </c>
    </row>
    <row r="67" spans="1:4" ht="13.5" customHeight="1">
      <c r="A67" s="101" t="s">
        <v>86</v>
      </c>
      <c r="B67" s="102" t="s">
        <v>328</v>
      </c>
      <c r="C67" s="102" t="s">
        <v>57</v>
      </c>
      <c r="D67" s="292">
        <f>D68</f>
        <v>-333.6</v>
      </c>
    </row>
    <row r="68" spans="1:4" ht="25.5">
      <c r="A68" s="101" t="s">
        <v>58</v>
      </c>
      <c r="B68" s="102" t="s">
        <v>328</v>
      </c>
      <c r="C68" s="102" t="s">
        <v>59</v>
      </c>
      <c r="D68" s="292">
        <f>'приложение 5.4.'!G767</f>
        <v>-333.6</v>
      </c>
    </row>
    <row r="69" spans="1:4" hidden="1">
      <c r="A69" s="105" t="s">
        <v>71</v>
      </c>
      <c r="B69" s="102" t="s">
        <v>328</v>
      </c>
      <c r="C69" s="102" t="s">
        <v>72</v>
      </c>
      <c r="D69" s="292">
        <f>D70</f>
        <v>0</v>
      </c>
    </row>
    <row r="70" spans="1:4" hidden="1">
      <c r="A70" s="105" t="s">
        <v>73</v>
      </c>
      <c r="B70" s="102" t="s">
        <v>328</v>
      </c>
      <c r="C70" s="102" t="s">
        <v>74</v>
      </c>
      <c r="D70" s="292">
        <f>'приложение 5.4.'!G769</f>
        <v>0</v>
      </c>
    </row>
    <row r="71" spans="1:4" s="118" customFormat="1" ht="76.5">
      <c r="A71" s="90" t="s">
        <v>573</v>
      </c>
      <c r="B71" s="102" t="s">
        <v>572</v>
      </c>
      <c r="C71" s="102"/>
      <c r="D71" s="292">
        <f>D72+D74</f>
        <v>-78</v>
      </c>
    </row>
    <row r="72" spans="1:4" s="118" customFormat="1" ht="51">
      <c r="A72" s="101" t="s">
        <v>55</v>
      </c>
      <c r="B72" s="110" t="s">
        <v>572</v>
      </c>
      <c r="C72" s="102" t="s">
        <v>56</v>
      </c>
      <c r="D72" s="292">
        <f>D73</f>
        <v>-78</v>
      </c>
    </row>
    <row r="73" spans="1:4" s="118" customFormat="1">
      <c r="A73" s="101" t="s">
        <v>104</v>
      </c>
      <c r="B73" s="110" t="s">
        <v>572</v>
      </c>
      <c r="C73" s="102" t="s">
        <v>105</v>
      </c>
      <c r="D73" s="292">
        <f>'приложение 5.4.'!G772</f>
        <v>-78</v>
      </c>
    </row>
    <row r="74" spans="1:4" s="118" customFormat="1" ht="25.5" hidden="1">
      <c r="A74" s="101" t="s">
        <v>86</v>
      </c>
      <c r="B74" s="110" t="s">
        <v>572</v>
      </c>
      <c r="C74" s="102" t="s">
        <v>57</v>
      </c>
      <c r="D74" s="292">
        <f>D75</f>
        <v>0</v>
      </c>
    </row>
    <row r="75" spans="1:4" s="118" customFormat="1" ht="25.5" hidden="1">
      <c r="A75" s="101" t="s">
        <v>58</v>
      </c>
      <c r="B75" s="110" t="s">
        <v>572</v>
      </c>
      <c r="C75" s="102" t="s">
        <v>59</v>
      </c>
      <c r="D75" s="292">
        <f>'приложение 5.4.'!G774</f>
        <v>0</v>
      </c>
    </row>
    <row r="76" spans="1:4" s="119" customFormat="1" ht="13.5">
      <c r="A76" s="99" t="s">
        <v>326</v>
      </c>
      <c r="B76" s="100" t="s">
        <v>327</v>
      </c>
      <c r="C76" s="100"/>
      <c r="D76" s="326">
        <f>D77+D81</f>
        <v>81</v>
      </c>
    </row>
    <row r="77" spans="1:4" s="118" customFormat="1">
      <c r="A77" s="101" t="s">
        <v>216</v>
      </c>
      <c r="B77" s="102" t="s">
        <v>540</v>
      </c>
      <c r="C77" s="102"/>
      <c r="D77" s="325">
        <f>D78</f>
        <v>30.999999999999996</v>
      </c>
    </row>
    <row r="78" spans="1:4" s="118" customFormat="1" ht="25.5">
      <c r="A78" s="101" t="s">
        <v>88</v>
      </c>
      <c r="B78" s="102" t="s">
        <v>540</v>
      </c>
      <c r="C78" s="102" t="s">
        <v>49</v>
      </c>
      <c r="D78" s="325">
        <f>D79+D80</f>
        <v>30.999999999999996</v>
      </c>
    </row>
    <row r="79" spans="1:4" s="118" customFormat="1">
      <c r="A79" s="101" t="s">
        <v>51</v>
      </c>
      <c r="B79" s="102" t="s">
        <v>540</v>
      </c>
      <c r="C79" s="102" t="s">
        <v>50</v>
      </c>
      <c r="D79" s="325">
        <f>'приложение 5.4.'!G778+'приложение 5.4.'!G632+'приложение 5.4.'!G592</f>
        <v>-16.8</v>
      </c>
    </row>
    <row r="80" spans="1:4" s="118" customFormat="1">
      <c r="A80" s="101" t="s">
        <v>66</v>
      </c>
      <c r="B80" s="102" t="s">
        <v>540</v>
      </c>
      <c r="C80" s="102" t="s">
        <v>64</v>
      </c>
      <c r="D80" s="325">
        <f>'приложение 5.4.'!G633+'приложение 5.4.'!G779</f>
        <v>47.8</v>
      </c>
    </row>
    <row r="81" spans="1:4" s="118" customFormat="1" ht="38.25">
      <c r="A81" s="341" t="s">
        <v>680</v>
      </c>
      <c r="B81" s="343" t="s">
        <v>699</v>
      </c>
      <c r="C81" s="344"/>
      <c r="D81" s="325">
        <f>D82</f>
        <v>50</v>
      </c>
    </row>
    <row r="82" spans="1:4" s="118" customFormat="1" ht="25.5">
      <c r="A82" s="349" t="s">
        <v>88</v>
      </c>
      <c r="B82" s="343" t="s">
        <v>699</v>
      </c>
      <c r="C82" s="351" t="s">
        <v>49</v>
      </c>
      <c r="D82" s="325">
        <f>D83</f>
        <v>50</v>
      </c>
    </row>
    <row r="83" spans="1:4" s="118" customFormat="1">
      <c r="A83" s="349" t="s">
        <v>51</v>
      </c>
      <c r="B83" s="343" t="s">
        <v>699</v>
      </c>
      <c r="C83" s="351" t="s">
        <v>50</v>
      </c>
      <c r="D83" s="325">
        <f>'приложение 5.4.'!G595</f>
        <v>50</v>
      </c>
    </row>
    <row r="84" spans="1:4" s="106" customFormat="1" ht="27">
      <c r="A84" s="99" t="s">
        <v>315</v>
      </c>
      <c r="B84" s="100" t="s">
        <v>316</v>
      </c>
      <c r="C84" s="100"/>
      <c r="D84" s="326">
        <f>D85+D88+D91+D99+D104</f>
        <v>8686.2999999999993</v>
      </c>
    </row>
    <row r="85" spans="1:4" ht="65.25" customHeight="1">
      <c r="A85" s="90" t="s">
        <v>508</v>
      </c>
      <c r="B85" s="102" t="s">
        <v>317</v>
      </c>
      <c r="C85" s="102"/>
      <c r="D85" s="325">
        <f>D86</f>
        <v>-1528</v>
      </c>
    </row>
    <row r="86" spans="1:4" ht="25.5">
      <c r="A86" s="101" t="s">
        <v>88</v>
      </c>
      <c r="B86" s="102" t="s">
        <v>317</v>
      </c>
      <c r="C86" s="102" t="s">
        <v>49</v>
      </c>
      <c r="D86" s="292">
        <f>D87</f>
        <v>-1528</v>
      </c>
    </row>
    <row r="87" spans="1:4">
      <c r="A87" s="101" t="s">
        <v>51</v>
      </c>
      <c r="B87" s="102" t="s">
        <v>317</v>
      </c>
      <c r="C87" s="102" t="s">
        <v>50</v>
      </c>
      <c r="D87" s="292">
        <f>'приложение 5.4.'!G637</f>
        <v>-1528</v>
      </c>
    </row>
    <row r="88" spans="1:4" ht="94.5" customHeight="1">
      <c r="A88" s="90" t="s">
        <v>509</v>
      </c>
      <c r="B88" s="102" t="s">
        <v>318</v>
      </c>
      <c r="C88" s="102"/>
      <c r="D88" s="292">
        <f>D89</f>
        <v>8354</v>
      </c>
    </row>
    <row r="89" spans="1:4" ht="25.5">
      <c r="A89" s="101" t="s">
        <v>88</v>
      </c>
      <c r="B89" s="102" t="s">
        <v>318</v>
      </c>
      <c r="C89" s="102" t="s">
        <v>49</v>
      </c>
      <c r="D89" s="292">
        <f>D90</f>
        <v>8354</v>
      </c>
    </row>
    <row r="90" spans="1:4">
      <c r="A90" s="101" t="s">
        <v>51</v>
      </c>
      <c r="B90" s="102" t="s">
        <v>318</v>
      </c>
      <c r="C90" s="102" t="s">
        <v>50</v>
      </c>
      <c r="D90" s="292">
        <f>'приложение 5.4.'!G640</f>
        <v>8354</v>
      </c>
    </row>
    <row r="91" spans="1:4">
      <c r="A91" s="101" t="s">
        <v>216</v>
      </c>
      <c r="B91" s="102" t="s">
        <v>543</v>
      </c>
      <c r="C91" s="102"/>
      <c r="D91" s="325">
        <f>D92+D94+D96</f>
        <v>460.30000000000007</v>
      </c>
    </row>
    <row r="92" spans="1:4" s="118" customFormat="1" ht="25.5">
      <c r="A92" s="101" t="s">
        <v>86</v>
      </c>
      <c r="B92" s="102" t="s">
        <v>543</v>
      </c>
      <c r="C92" s="102" t="s">
        <v>57</v>
      </c>
      <c r="D92" s="325">
        <f>D93</f>
        <v>-48.4</v>
      </c>
    </row>
    <row r="93" spans="1:4" s="118" customFormat="1" ht="25.5">
      <c r="A93" s="101" t="s">
        <v>58</v>
      </c>
      <c r="B93" s="102" t="s">
        <v>543</v>
      </c>
      <c r="C93" s="102" t="s">
        <v>59</v>
      </c>
      <c r="D93" s="325">
        <f>'приложение 5.4.'!G599+'приложение 5.4.'!G643</f>
        <v>-48.4</v>
      </c>
    </row>
    <row r="94" spans="1:4" s="118" customFormat="1" ht="25.5">
      <c r="A94" s="210" t="s">
        <v>343</v>
      </c>
      <c r="B94" s="110" t="s">
        <v>543</v>
      </c>
      <c r="C94" s="139" t="s">
        <v>77</v>
      </c>
      <c r="D94" s="325">
        <f>D95</f>
        <v>-800</v>
      </c>
    </row>
    <row r="95" spans="1:4" s="118" customFormat="1">
      <c r="A95" s="210" t="s">
        <v>35</v>
      </c>
      <c r="B95" s="110" t="s">
        <v>543</v>
      </c>
      <c r="C95" s="139" t="s">
        <v>78</v>
      </c>
      <c r="D95" s="325">
        <f>'приложение 5.4.'!H601</f>
        <v>-800</v>
      </c>
    </row>
    <row r="96" spans="1:4" ht="25.5">
      <c r="A96" s="101" t="s">
        <v>88</v>
      </c>
      <c r="B96" s="102" t="s">
        <v>543</v>
      </c>
      <c r="C96" s="102" t="s">
        <v>49</v>
      </c>
      <c r="D96" s="325">
        <f>D97+D98</f>
        <v>1308.7</v>
      </c>
    </row>
    <row r="97" spans="1:4">
      <c r="A97" s="101" t="s">
        <v>51</v>
      </c>
      <c r="B97" s="102" t="s">
        <v>543</v>
      </c>
      <c r="C97" s="102" t="s">
        <v>50</v>
      </c>
      <c r="D97" s="325">
        <f>'приложение 5.4.'!G645+'приложение 5.4.'!G603</f>
        <v>1308.7</v>
      </c>
    </row>
    <row r="98" spans="1:4" hidden="1">
      <c r="A98" s="101" t="s">
        <v>66</v>
      </c>
      <c r="B98" s="102" t="s">
        <v>543</v>
      </c>
      <c r="C98" s="102" t="s">
        <v>64</v>
      </c>
      <c r="D98" s="325">
        <f>'приложение 5.4.'!G783</f>
        <v>0</v>
      </c>
    </row>
    <row r="99" spans="1:4" ht="25.5" hidden="1">
      <c r="A99" s="150" t="s">
        <v>632</v>
      </c>
      <c r="B99" s="2" t="s">
        <v>633</v>
      </c>
      <c r="C99" s="2"/>
      <c r="D99" s="325">
        <f>D100+D102</f>
        <v>0</v>
      </c>
    </row>
    <row r="100" spans="1:4" ht="25.5" hidden="1">
      <c r="A100" s="1" t="s">
        <v>86</v>
      </c>
      <c r="B100" s="2" t="s">
        <v>633</v>
      </c>
      <c r="C100" s="110" t="s">
        <v>57</v>
      </c>
      <c r="D100" s="325">
        <f>D101</f>
        <v>0</v>
      </c>
    </row>
    <row r="101" spans="1:4" ht="25.5" hidden="1">
      <c r="A101" s="109" t="s">
        <v>58</v>
      </c>
      <c r="B101" s="2" t="s">
        <v>633</v>
      </c>
      <c r="C101" s="110" t="s">
        <v>59</v>
      </c>
      <c r="D101" s="325">
        <f>'приложение 5.4.'!G786</f>
        <v>0</v>
      </c>
    </row>
    <row r="102" spans="1:4" ht="25.5" hidden="1">
      <c r="A102" s="101" t="s">
        <v>88</v>
      </c>
      <c r="B102" s="2" t="s">
        <v>633</v>
      </c>
      <c r="C102" s="102" t="s">
        <v>49</v>
      </c>
      <c r="D102" s="325">
        <f>D103</f>
        <v>0</v>
      </c>
    </row>
    <row r="103" spans="1:4" hidden="1">
      <c r="A103" s="101" t="s">
        <v>51</v>
      </c>
      <c r="B103" s="2" t="s">
        <v>633</v>
      </c>
      <c r="C103" s="102" t="s">
        <v>50</v>
      </c>
      <c r="D103" s="325">
        <f>'приложение 5.4.'!G648</f>
        <v>0</v>
      </c>
    </row>
    <row r="104" spans="1:4" ht="25.5">
      <c r="A104" s="150" t="s">
        <v>587</v>
      </c>
      <c r="B104" s="2" t="s">
        <v>592</v>
      </c>
      <c r="C104" s="2"/>
      <c r="D104" s="292">
        <f>D105</f>
        <v>1400</v>
      </c>
    </row>
    <row r="105" spans="1:4" ht="25.5">
      <c r="A105" s="1" t="s">
        <v>88</v>
      </c>
      <c r="B105" s="2" t="s">
        <v>592</v>
      </c>
      <c r="C105" s="2" t="s">
        <v>49</v>
      </c>
      <c r="D105" s="292">
        <f>D106+D107</f>
        <v>1400</v>
      </c>
    </row>
    <row r="106" spans="1:4">
      <c r="A106" s="1" t="s">
        <v>51</v>
      </c>
      <c r="B106" s="2" t="s">
        <v>592</v>
      </c>
      <c r="C106" s="2" t="s">
        <v>50</v>
      </c>
      <c r="D106" s="292">
        <f>'приложение 5.4.'!G606+'приложение 5.4.'!G651</f>
        <v>1400</v>
      </c>
    </row>
    <row r="107" spans="1:4">
      <c r="A107" s="101" t="s">
        <v>66</v>
      </c>
      <c r="B107" s="2" t="s">
        <v>592</v>
      </c>
      <c r="C107" s="102" t="s">
        <v>64</v>
      </c>
      <c r="D107" s="292">
        <f>'приложение 5.4.'!G789</f>
        <v>0</v>
      </c>
    </row>
    <row r="108" spans="1:4" s="98" customFormat="1" ht="27">
      <c r="A108" s="107" t="s">
        <v>205</v>
      </c>
      <c r="B108" s="100" t="s">
        <v>322</v>
      </c>
      <c r="C108" s="100"/>
      <c r="D108" s="326">
        <f>D109+D113+D116+D120+D124</f>
        <v>79</v>
      </c>
    </row>
    <row r="109" spans="1:4" ht="63.75" hidden="1">
      <c r="A109" s="90" t="s">
        <v>510</v>
      </c>
      <c r="B109" s="102" t="s">
        <v>319</v>
      </c>
      <c r="C109" s="104"/>
      <c r="D109" s="325">
        <f>D110</f>
        <v>0</v>
      </c>
    </row>
    <row r="110" spans="1:4" ht="25.5" hidden="1">
      <c r="A110" s="101" t="s">
        <v>88</v>
      </c>
      <c r="B110" s="102" t="s">
        <v>319</v>
      </c>
      <c r="C110" s="102" t="s">
        <v>49</v>
      </c>
      <c r="D110" s="325">
        <f>D111+D112</f>
        <v>0</v>
      </c>
    </row>
    <row r="111" spans="1:4" hidden="1">
      <c r="A111" s="101" t="s">
        <v>51</v>
      </c>
      <c r="B111" s="102" t="s">
        <v>319</v>
      </c>
      <c r="C111" s="102" t="s">
        <v>50</v>
      </c>
      <c r="D111" s="325">
        <f>'приложение 5.4.'!G708</f>
        <v>0</v>
      </c>
    </row>
    <row r="112" spans="1:4" hidden="1">
      <c r="A112" s="87" t="s">
        <v>66</v>
      </c>
      <c r="B112" s="102" t="s">
        <v>319</v>
      </c>
      <c r="C112" s="102" t="s">
        <v>64</v>
      </c>
      <c r="D112" s="325">
        <f>'приложение 5.4.'!G709</f>
        <v>0</v>
      </c>
    </row>
    <row r="113" spans="1:4" ht="64.5" hidden="1" customHeight="1">
      <c r="A113" s="90" t="s">
        <v>511</v>
      </c>
      <c r="B113" s="102" t="s">
        <v>320</v>
      </c>
      <c r="C113" s="102"/>
      <c r="D113" s="325">
        <f>D114</f>
        <v>0</v>
      </c>
    </row>
    <row r="114" spans="1:4" ht="25.5" hidden="1">
      <c r="A114" s="101" t="s">
        <v>88</v>
      </c>
      <c r="B114" s="102" t="s">
        <v>320</v>
      </c>
      <c r="C114" s="102" t="s">
        <v>49</v>
      </c>
      <c r="D114" s="325">
        <f>D115</f>
        <v>0</v>
      </c>
    </row>
    <row r="115" spans="1:4" hidden="1">
      <c r="A115" s="101" t="s">
        <v>51</v>
      </c>
      <c r="B115" s="102" t="s">
        <v>320</v>
      </c>
      <c r="C115" s="102" t="s">
        <v>50</v>
      </c>
      <c r="D115" s="325">
        <f>'приложение 5.4.'!G712</f>
        <v>0</v>
      </c>
    </row>
    <row r="116" spans="1:4" ht="51" hidden="1">
      <c r="A116" s="90" t="s">
        <v>494</v>
      </c>
      <c r="B116" s="102" t="s">
        <v>321</v>
      </c>
      <c r="C116" s="102"/>
      <c r="D116" s="292">
        <f>D117</f>
        <v>0</v>
      </c>
    </row>
    <row r="117" spans="1:4" ht="25.5" hidden="1">
      <c r="A117" s="101" t="s">
        <v>88</v>
      </c>
      <c r="B117" s="102" t="s">
        <v>321</v>
      </c>
      <c r="C117" s="102" t="s">
        <v>49</v>
      </c>
      <c r="D117" s="292">
        <f>D118+D119</f>
        <v>0</v>
      </c>
    </row>
    <row r="118" spans="1:4" hidden="1">
      <c r="A118" s="101" t="s">
        <v>51</v>
      </c>
      <c r="B118" s="102" t="s">
        <v>321</v>
      </c>
      <c r="C118" s="102" t="s">
        <v>50</v>
      </c>
      <c r="D118" s="292">
        <f>'приложение 5.4.'!G715</f>
        <v>0</v>
      </c>
    </row>
    <row r="119" spans="1:4" hidden="1">
      <c r="A119" s="101" t="s">
        <v>66</v>
      </c>
      <c r="B119" s="102" t="s">
        <v>321</v>
      </c>
      <c r="C119" s="102" t="s">
        <v>64</v>
      </c>
      <c r="D119" s="292">
        <f>'приложение 5.4.'!G716</f>
        <v>0</v>
      </c>
    </row>
    <row r="120" spans="1:4">
      <c r="A120" s="101" t="s">
        <v>216</v>
      </c>
      <c r="B120" s="102" t="s">
        <v>541</v>
      </c>
      <c r="C120" s="102"/>
      <c r="D120" s="325">
        <f>D121</f>
        <v>-31</v>
      </c>
    </row>
    <row r="121" spans="1:4" ht="25.5">
      <c r="A121" s="101" t="s">
        <v>88</v>
      </c>
      <c r="B121" s="102" t="s">
        <v>541</v>
      </c>
      <c r="C121" s="102" t="s">
        <v>49</v>
      </c>
      <c r="D121" s="325">
        <f>D122+D123</f>
        <v>-31</v>
      </c>
    </row>
    <row r="122" spans="1:4">
      <c r="A122" s="101" t="s">
        <v>51</v>
      </c>
      <c r="B122" s="102" t="s">
        <v>541</v>
      </c>
      <c r="C122" s="102" t="s">
        <v>50</v>
      </c>
      <c r="D122" s="325">
        <f>'приложение 5.4.'!G719</f>
        <v>-31</v>
      </c>
    </row>
    <row r="123" spans="1:4" hidden="1">
      <c r="A123" s="101" t="s">
        <v>66</v>
      </c>
      <c r="B123" s="102" t="s">
        <v>541</v>
      </c>
      <c r="C123" s="102" t="s">
        <v>64</v>
      </c>
      <c r="D123" s="325">
        <f>'приложение 5.4.'!G720</f>
        <v>0</v>
      </c>
    </row>
    <row r="124" spans="1:4" ht="38.25">
      <c r="A124" s="210" t="s">
        <v>703</v>
      </c>
      <c r="B124" s="110" t="s">
        <v>705</v>
      </c>
      <c r="C124" s="139"/>
      <c r="D124" s="325">
        <f>D125</f>
        <v>110</v>
      </c>
    </row>
    <row r="125" spans="1:4" ht="25.5">
      <c r="A125" s="109" t="s">
        <v>88</v>
      </c>
      <c r="B125" s="110" t="s">
        <v>705</v>
      </c>
      <c r="C125" s="110" t="s">
        <v>49</v>
      </c>
      <c r="D125" s="325">
        <f>D126</f>
        <v>110</v>
      </c>
    </row>
    <row r="126" spans="1:4">
      <c r="A126" s="109" t="s">
        <v>51</v>
      </c>
      <c r="B126" s="110" t="s">
        <v>705</v>
      </c>
      <c r="C126" s="110" t="s">
        <v>50</v>
      </c>
      <c r="D126" s="325">
        <f>'приложение 5.4.'!G723</f>
        <v>110</v>
      </c>
    </row>
    <row r="127" spans="1:4" ht="40.5" hidden="1">
      <c r="A127" s="137" t="s">
        <v>528</v>
      </c>
      <c r="B127" s="100" t="s">
        <v>529</v>
      </c>
      <c r="C127" s="100"/>
      <c r="D127" s="295">
        <f>D128+D133+D140</f>
        <v>0</v>
      </c>
    </row>
    <row r="128" spans="1:4" ht="76.5" hidden="1">
      <c r="A128" s="87" t="s">
        <v>502</v>
      </c>
      <c r="B128" s="88" t="s">
        <v>530</v>
      </c>
      <c r="C128" s="88"/>
      <c r="D128" s="292">
        <f>D129+D131</f>
        <v>0</v>
      </c>
    </row>
    <row r="129" spans="1:4" ht="25.5" hidden="1">
      <c r="A129" s="101" t="s">
        <v>86</v>
      </c>
      <c r="B129" s="88" t="s">
        <v>530</v>
      </c>
      <c r="C129" s="81" t="s">
        <v>57</v>
      </c>
      <c r="D129" s="292">
        <f>D130</f>
        <v>0</v>
      </c>
    </row>
    <row r="130" spans="1:4" ht="25.5" hidden="1">
      <c r="A130" s="84" t="s">
        <v>111</v>
      </c>
      <c r="B130" s="88" t="s">
        <v>530</v>
      </c>
      <c r="C130" s="81" t="s">
        <v>59</v>
      </c>
      <c r="D130" s="292">
        <f>'приложение 5.4.'!G940</f>
        <v>0</v>
      </c>
    </row>
    <row r="131" spans="1:4" hidden="1">
      <c r="A131" s="87" t="s">
        <v>146</v>
      </c>
      <c r="B131" s="88" t="s">
        <v>530</v>
      </c>
      <c r="C131" s="88" t="s">
        <v>147</v>
      </c>
      <c r="D131" s="292">
        <f>D132</f>
        <v>0</v>
      </c>
    </row>
    <row r="132" spans="1:4" hidden="1">
      <c r="A132" s="87" t="s">
        <v>163</v>
      </c>
      <c r="B132" s="88" t="s">
        <v>530</v>
      </c>
      <c r="C132" s="88" t="s">
        <v>164</v>
      </c>
      <c r="D132" s="292">
        <f>'приложение 5.4.'!G942</f>
        <v>0</v>
      </c>
    </row>
    <row r="133" spans="1:4" ht="38.25" hidden="1">
      <c r="A133" s="87" t="s">
        <v>503</v>
      </c>
      <c r="B133" s="93" t="s">
        <v>531</v>
      </c>
      <c r="C133" s="88"/>
      <c r="D133" s="292">
        <f>D134+D136+D138</f>
        <v>0</v>
      </c>
    </row>
    <row r="134" spans="1:4" ht="51" hidden="1">
      <c r="A134" s="84" t="s">
        <v>55</v>
      </c>
      <c r="B134" s="93" t="s">
        <v>531</v>
      </c>
      <c r="C134" s="81" t="s">
        <v>56</v>
      </c>
      <c r="D134" s="292">
        <f>D135</f>
        <v>0</v>
      </c>
    </row>
    <row r="135" spans="1:4" hidden="1">
      <c r="A135" s="84" t="s">
        <v>104</v>
      </c>
      <c r="B135" s="93" t="s">
        <v>531</v>
      </c>
      <c r="C135" s="81" t="s">
        <v>105</v>
      </c>
      <c r="D135" s="292">
        <f>'приложение 5.4.'!G962</f>
        <v>0</v>
      </c>
    </row>
    <row r="136" spans="1:4" ht="25.5" hidden="1">
      <c r="A136" s="101" t="s">
        <v>86</v>
      </c>
      <c r="B136" s="93" t="s">
        <v>531</v>
      </c>
      <c r="C136" s="81" t="s">
        <v>57</v>
      </c>
      <c r="D136" s="292">
        <f>D137</f>
        <v>0</v>
      </c>
    </row>
    <row r="137" spans="1:4" ht="25.5" hidden="1">
      <c r="A137" s="84" t="s">
        <v>111</v>
      </c>
      <c r="B137" s="93" t="s">
        <v>531</v>
      </c>
      <c r="C137" s="81" t="s">
        <v>59</v>
      </c>
      <c r="D137" s="292">
        <f>'приложение 5.4.'!G964</f>
        <v>0</v>
      </c>
    </row>
    <row r="138" spans="1:4" hidden="1">
      <c r="A138" s="86" t="s">
        <v>71</v>
      </c>
      <c r="B138" s="93" t="s">
        <v>531</v>
      </c>
      <c r="C138" s="81" t="s">
        <v>72</v>
      </c>
      <c r="D138" s="292">
        <f>D139</f>
        <v>0</v>
      </c>
    </row>
    <row r="139" spans="1:4" hidden="1">
      <c r="A139" s="86" t="s">
        <v>73</v>
      </c>
      <c r="B139" s="93" t="s">
        <v>531</v>
      </c>
      <c r="C139" s="81" t="s">
        <v>74</v>
      </c>
      <c r="D139" s="292">
        <f>'приложение 5.4.'!G966</f>
        <v>0</v>
      </c>
    </row>
    <row r="140" spans="1:4" ht="76.5" hidden="1">
      <c r="A140" s="87" t="s">
        <v>504</v>
      </c>
      <c r="B140" s="93" t="s">
        <v>532</v>
      </c>
      <c r="C140" s="88"/>
      <c r="D140" s="292">
        <f>D141+D143</f>
        <v>0</v>
      </c>
    </row>
    <row r="141" spans="1:4" ht="51" hidden="1">
      <c r="A141" s="84" t="s">
        <v>55</v>
      </c>
      <c r="B141" s="93" t="s">
        <v>532</v>
      </c>
      <c r="C141" s="81" t="s">
        <v>56</v>
      </c>
      <c r="D141" s="292">
        <f>D142</f>
        <v>0</v>
      </c>
    </row>
    <row r="142" spans="1:4" hidden="1">
      <c r="A142" s="84" t="s">
        <v>104</v>
      </c>
      <c r="B142" s="93" t="s">
        <v>532</v>
      </c>
      <c r="C142" s="81" t="s">
        <v>105</v>
      </c>
      <c r="D142" s="292">
        <f>'приложение 5.4.'!G969</f>
        <v>0</v>
      </c>
    </row>
    <row r="143" spans="1:4" ht="25.5" hidden="1">
      <c r="A143" s="101" t="s">
        <v>86</v>
      </c>
      <c r="B143" s="93" t="s">
        <v>532</v>
      </c>
      <c r="C143" s="81" t="s">
        <v>57</v>
      </c>
      <c r="D143" s="292">
        <f>D144</f>
        <v>0</v>
      </c>
    </row>
    <row r="144" spans="1:4" ht="25.5" hidden="1">
      <c r="A144" s="84" t="s">
        <v>111</v>
      </c>
      <c r="B144" s="93" t="s">
        <v>532</v>
      </c>
      <c r="C144" s="81" t="s">
        <v>59</v>
      </c>
      <c r="D144" s="292">
        <f>'приложение 5.4.'!G971</f>
        <v>0</v>
      </c>
    </row>
    <row r="145" spans="1:4" s="122" customFormat="1" ht="29.25">
      <c r="A145" s="95" t="s">
        <v>95</v>
      </c>
      <c r="B145" s="96" t="s">
        <v>228</v>
      </c>
      <c r="C145" s="96"/>
      <c r="D145" s="327">
        <f>D146+D176+D192+D223</f>
        <v>495.29999999999995</v>
      </c>
    </row>
    <row r="146" spans="1:4" s="121" customFormat="1" ht="13.5">
      <c r="A146" s="99" t="s">
        <v>409</v>
      </c>
      <c r="B146" s="100" t="s">
        <v>410</v>
      </c>
      <c r="C146" s="100"/>
      <c r="D146" s="326">
        <f>D147+D157+D161+D165+D172</f>
        <v>231.3</v>
      </c>
    </row>
    <row r="147" spans="1:4" s="118" customFormat="1" ht="25.5">
      <c r="A147" s="101" t="s">
        <v>411</v>
      </c>
      <c r="B147" s="102" t="s">
        <v>412</v>
      </c>
      <c r="C147" s="102"/>
      <c r="D147" s="325">
        <f>D148+D151+D154</f>
        <v>-1.7</v>
      </c>
    </row>
    <row r="148" spans="1:4" s="118" customFormat="1" ht="66" customHeight="1">
      <c r="A148" s="112" t="s">
        <v>457</v>
      </c>
      <c r="B148" s="110" t="s">
        <v>458</v>
      </c>
      <c r="C148" s="110"/>
      <c r="D148" s="325">
        <f>D149</f>
        <v>-1.7</v>
      </c>
    </row>
    <row r="149" spans="1:4" s="118" customFormat="1" ht="25.5">
      <c r="A149" s="109" t="s">
        <v>246</v>
      </c>
      <c r="B149" s="110" t="s">
        <v>458</v>
      </c>
      <c r="C149" s="110" t="s">
        <v>49</v>
      </c>
      <c r="D149" s="325">
        <f>D150</f>
        <v>-1.7</v>
      </c>
    </row>
    <row r="150" spans="1:4" s="118" customFormat="1">
      <c r="A150" s="109" t="s">
        <v>66</v>
      </c>
      <c r="B150" s="110" t="s">
        <v>458</v>
      </c>
      <c r="C150" s="110" t="s">
        <v>64</v>
      </c>
      <c r="D150" s="325">
        <f>'приложение 5.4.'!G797</f>
        <v>-1.7</v>
      </c>
    </row>
    <row r="151" spans="1:4" s="118" customFormat="1" ht="63.75" hidden="1">
      <c r="A151" s="101" t="s">
        <v>495</v>
      </c>
      <c r="B151" s="102" t="s">
        <v>413</v>
      </c>
      <c r="C151" s="102"/>
      <c r="D151" s="325">
        <f>D152</f>
        <v>0</v>
      </c>
    </row>
    <row r="152" spans="1:4" s="118" customFormat="1" ht="25.5" hidden="1">
      <c r="A152" s="101" t="s">
        <v>246</v>
      </c>
      <c r="B152" s="102" t="s">
        <v>413</v>
      </c>
      <c r="C152" s="102" t="s">
        <v>49</v>
      </c>
      <c r="D152" s="325">
        <f>D153</f>
        <v>0</v>
      </c>
    </row>
    <row r="153" spans="1:4" s="118" customFormat="1" hidden="1">
      <c r="A153" s="101" t="s">
        <v>66</v>
      </c>
      <c r="B153" s="102" t="s">
        <v>413</v>
      </c>
      <c r="C153" s="102" t="s">
        <v>64</v>
      </c>
      <c r="D153" s="325">
        <f>'приложение 5.4.'!G800</f>
        <v>0</v>
      </c>
    </row>
    <row r="154" spans="1:4" s="118" customFormat="1" ht="64.5" hidden="1" customHeight="1">
      <c r="A154" s="101" t="s">
        <v>496</v>
      </c>
      <c r="B154" s="102" t="s">
        <v>414</v>
      </c>
      <c r="C154" s="102"/>
      <c r="D154" s="325">
        <f>D155</f>
        <v>0</v>
      </c>
    </row>
    <row r="155" spans="1:4" s="118" customFormat="1" ht="25.5" hidden="1">
      <c r="A155" s="101" t="s">
        <v>246</v>
      </c>
      <c r="B155" s="102" t="s">
        <v>414</v>
      </c>
      <c r="C155" s="102" t="s">
        <v>49</v>
      </c>
      <c r="D155" s="325">
        <f>D156</f>
        <v>0</v>
      </c>
    </row>
    <row r="156" spans="1:4" s="118" customFormat="1" hidden="1">
      <c r="A156" s="101" t="s">
        <v>66</v>
      </c>
      <c r="B156" s="102" t="s">
        <v>414</v>
      </c>
      <c r="C156" s="102" t="s">
        <v>64</v>
      </c>
      <c r="D156" s="325">
        <f>'приложение 5.4.'!G803</f>
        <v>0</v>
      </c>
    </row>
    <row r="157" spans="1:4" s="118" customFormat="1" ht="25.5" hidden="1">
      <c r="A157" s="101" t="s">
        <v>415</v>
      </c>
      <c r="B157" s="102" t="s">
        <v>416</v>
      </c>
      <c r="C157" s="102"/>
      <c r="D157" s="325">
        <f>D158</f>
        <v>0</v>
      </c>
    </row>
    <row r="158" spans="1:4" s="118" customFormat="1" hidden="1">
      <c r="A158" s="101" t="s">
        <v>216</v>
      </c>
      <c r="B158" s="102" t="s">
        <v>556</v>
      </c>
      <c r="C158" s="102"/>
      <c r="D158" s="325">
        <f>D159</f>
        <v>0</v>
      </c>
    </row>
    <row r="159" spans="1:4" s="118" customFormat="1" ht="25.5" hidden="1">
      <c r="A159" s="101" t="s">
        <v>246</v>
      </c>
      <c r="B159" s="102" t="s">
        <v>556</v>
      </c>
      <c r="C159" s="102" t="s">
        <v>49</v>
      </c>
      <c r="D159" s="325">
        <f>D160</f>
        <v>0</v>
      </c>
    </row>
    <row r="160" spans="1:4" s="118" customFormat="1" hidden="1">
      <c r="A160" s="101" t="s">
        <v>66</v>
      </c>
      <c r="B160" s="102" t="s">
        <v>556</v>
      </c>
      <c r="C160" s="102" t="s">
        <v>64</v>
      </c>
      <c r="D160" s="325">
        <f>'приложение 5.4.'!G807</f>
        <v>0</v>
      </c>
    </row>
    <row r="161" spans="1:4" s="118" customFormat="1" hidden="1">
      <c r="A161" s="101" t="s">
        <v>417</v>
      </c>
      <c r="B161" s="102" t="s">
        <v>418</v>
      </c>
      <c r="C161" s="102"/>
      <c r="D161" s="325">
        <f>D162</f>
        <v>0</v>
      </c>
    </row>
    <row r="162" spans="1:4" s="118" customFormat="1" hidden="1">
      <c r="A162" s="101" t="s">
        <v>216</v>
      </c>
      <c r="B162" s="102" t="s">
        <v>555</v>
      </c>
      <c r="C162" s="102"/>
      <c r="D162" s="325">
        <f>D163</f>
        <v>0</v>
      </c>
    </row>
    <row r="163" spans="1:4" s="118" customFormat="1" ht="25.5" hidden="1">
      <c r="A163" s="101" t="s">
        <v>246</v>
      </c>
      <c r="B163" s="102" t="s">
        <v>555</v>
      </c>
      <c r="C163" s="102" t="s">
        <v>49</v>
      </c>
      <c r="D163" s="325">
        <f>D164</f>
        <v>0</v>
      </c>
    </row>
    <row r="164" spans="1:4" s="118" customFormat="1" hidden="1">
      <c r="A164" s="101" t="s">
        <v>66</v>
      </c>
      <c r="B164" s="102" t="s">
        <v>555</v>
      </c>
      <c r="C164" s="102" t="s">
        <v>64</v>
      </c>
      <c r="D164" s="325">
        <f>'приложение 5.4.'!G811</f>
        <v>0</v>
      </c>
    </row>
    <row r="165" spans="1:4" s="118" customFormat="1" ht="25.5" hidden="1">
      <c r="A165" s="101" t="s">
        <v>419</v>
      </c>
      <c r="B165" s="102" t="s">
        <v>420</v>
      </c>
      <c r="C165" s="102"/>
      <c r="D165" s="325">
        <f>D166+D169</f>
        <v>0</v>
      </c>
    </row>
    <row r="166" spans="1:4" s="118" customFormat="1" ht="25.5" hidden="1">
      <c r="A166" s="101" t="s">
        <v>200</v>
      </c>
      <c r="B166" s="102" t="s">
        <v>421</v>
      </c>
      <c r="C166" s="102"/>
      <c r="D166" s="325">
        <f>D167</f>
        <v>0</v>
      </c>
    </row>
    <row r="167" spans="1:4" s="118" customFormat="1" ht="25.5" hidden="1">
      <c r="A167" s="101" t="s">
        <v>88</v>
      </c>
      <c r="B167" s="102" t="s">
        <v>421</v>
      </c>
      <c r="C167" s="102" t="s">
        <v>49</v>
      </c>
      <c r="D167" s="325">
        <f>D168</f>
        <v>0</v>
      </c>
    </row>
    <row r="168" spans="1:4" s="118" customFormat="1" hidden="1">
      <c r="A168" s="101" t="s">
        <v>66</v>
      </c>
      <c r="B168" s="102" t="s">
        <v>421</v>
      </c>
      <c r="C168" s="102" t="s">
        <v>64</v>
      </c>
      <c r="D168" s="325">
        <f>'приложение 5.4.'!G815</f>
        <v>0</v>
      </c>
    </row>
    <row r="169" spans="1:4" s="118" customFormat="1" ht="144.75" hidden="1" customHeight="1">
      <c r="A169" s="101" t="s">
        <v>493</v>
      </c>
      <c r="B169" s="102" t="s">
        <v>422</v>
      </c>
      <c r="C169" s="102"/>
      <c r="D169" s="325">
        <f>D170</f>
        <v>0</v>
      </c>
    </row>
    <row r="170" spans="1:4" s="118" customFormat="1" ht="25.5" hidden="1">
      <c r="A170" s="101" t="s">
        <v>88</v>
      </c>
      <c r="B170" s="102" t="s">
        <v>422</v>
      </c>
      <c r="C170" s="102" t="s">
        <v>49</v>
      </c>
      <c r="D170" s="325">
        <f>D171</f>
        <v>0</v>
      </c>
    </row>
    <row r="171" spans="1:4" s="118" customFormat="1" ht="13.5" hidden="1" customHeight="1">
      <c r="A171" s="101" t="s">
        <v>66</v>
      </c>
      <c r="B171" s="102" t="s">
        <v>422</v>
      </c>
      <c r="C171" s="102" t="s">
        <v>64</v>
      </c>
      <c r="D171" s="325">
        <f>'приложение 5.4.'!G818</f>
        <v>0</v>
      </c>
    </row>
    <row r="172" spans="1:4" s="118" customFormat="1" ht="25.5">
      <c r="A172" s="10" t="s">
        <v>688</v>
      </c>
      <c r="B172" s="12" t="s">
        <v>689</v>
      </c>
      <c r="C172" s="12"/>
      <c r="D172" s="325">
        <f>D173</f>
        <v>233</v>
      </c>
    </row>
    <row r="173" spans="1:4" s="118" customFormat="1" ht="25.5">
      <c r="A173" s="210" t="s">
        <v>587</v>
      </c>
      <c r="B173" s="12" t="s">
        <v>690</v>
      </c>
      <c r="C173" s="12"/>
      <c r="D173" s="325">
        <f>D174</f>
        <v>233</v>
      </c>
    </row>
    <row r="174" spans="1:4" s="118" customFormat="1" ht="25.5">
      <c r="A174" s="10" t="s">
        <v>246</v>
      </c>
      <c r="B174" s="12" t="s">
        <v>690</v>
      </c>
      <c r="C174" s="12" t="s">
        <v>49</v>
      </c>
      <c r="D174" s="325">
        <f>D175</f>
        <v>233</v>
      </c>
    </row>
    <row r="175" spans="1:4" s="118" customFormat="1">
      <c r="A175" s="10" t="s">
        <v>66</v>
      </c>
      <c r="B175" s="12" t="s">
        <v>690</v>
      </c>
      <c r="C175" s="12" t="s">
        <v>64</v>
      </c>
      <c r="D175" s="325">
        <f>'приложение 5.4.'!G822</f>
        <v>233</v>
      </c>
    </row>
    <row r="176" spans="1:4" s="121" customFormat="1" ht="13.5" hidden="1">
      <c r="A176" s="99" t="s">
        <v>423</v>
      </c>
      <c r="B176" s="100" t="s">
        <v>424</v>
      </c>
      <c r="C176" s="100"/>
      <c r="D176" s="326">
        <f>D177+D184+D188</f>
        <v>0</v>
      </c>
    </row>
    <row r="177" spans="1:4" s="118" customFormat="1" hidden="1">
      <c r="A177" s="101" t="s">
        <v>425</v>
      </c>
      <c r="B177" s="102" t="s">
        <v>426</v>
      </c>
      <c r="C177" s="102"/>
      <c r="D177" s="325">
        <f>D178+D181</f>
        <v>0</v>
      </c>
    </row>
    <row r="178" spans="1:4" s="118" customFormat="1" ht="25.5" hidden="1">
      <c r="A178" s="101" t="s">
        <v>200</v>
      </c>
      <c r="B178" s="102" t="s">
        <v>427</v>
      </c>
      <c r="C178" s="102"/>
      <c r="D178" s="325">
        <f>D179</f>
        <v>0</v>
      </c>
    </row>
    <row r="179" spans="1:4" s="118" customFormat="1" ht="25.5" hidden="1">
      <c r="A179" s="101" t="s">
        <v>88</v>
      </c>
      <c r="B179" s="102" t="s">
        <v>427</v>
      </c>
      <c r="C179" s="102" t="s">
        <v>49</v>
      </c>
      <c r="D179" s="325">
        <f>D180</f>
        <v>0</v>
      </c>
    </row>
    <row r="180" spans="1:4" s="118" customFormat="1" hidden="1">
      <c r="A180" s="101" t="s">
        <v>66</v>
      </c>
      <c r="B180" s="102" t="s">
        <v>427</v>
      </c>
      <c r="C180" s="102" t="s">
        <v>64</v>
      </c>
      <c r="D180" s="325">
        <f>'приложение 5.4.'!G827</f>
        <v>0</v>
      </c>
    </row>
    <row r="181" spans="1:4" s="118" customFormat="1" ht="145.5" hidden="1" customHeight="1">
      <c r="A181" s="101" t="s">
        <v>493</v>
      </c>
      <c r="B181" s="102" t="s">
        <v>428</v>
      </c>
      <c r="C181" s="102"/>
      <c r="D181" s="325">
        <f>D182</f>
        <v>0</v>
      </c>
    </row>
    <row r="182" spans="1:4" s="118" customFormat="1" ht="25.5" hidden="1">
      <c r="A182" s="101" t="s">
        <v>88</v>
      </c>
      <c r="B182" s="102" t="s">
        <v>428</v>
      </c>
      <c r="C182" s="102" t="s">
        <v>49</v>
      </c>
      <c r="D182" s="325">
        <f>D183</f>
        <v>0</v>
      </c>
    </row>
    <row r="183" spans="1:4" s="118" customFormat="1" hidden="1">
      <c r="A183" s="101" t="s">
        <v>66</v>
      </c>
      <c r="B183" s="102" t="s">
        <v>428</v>
      </c>
      <c r="C183" s="102" t="s">
        <v>64</v>
      </c>
      <c r="D183" s="325">
        <f>'приложение 5.4.'!G830</f>
        <v>0</v>
      </c>
    </row>
    <row r="184" spans="1:4" s="118" customFormat="1">
      <c r="A184" s="101" t="s">
        <v>429</v>
      </c>
      <c r="B184" s="102" t="s">
        <v>430</v>
      </c>
      <c r="C184" s="102"/>
      <c r="D184" s="325">
        <f>D185</f>
        <v>-30</v>
      </c>
    </row>
    <row r="185" spans="1:4" s="118" customFormat="1">
      <c r="A185" s="101" t="s">
        <v>216</v>
      </c>
      <c r="B185" s="102" t="s">
        <v>554</v>
      </c>
      <c r="C185" s="102"/>
      <c r="D185" s="325">
        <f>D186</f>
        <v>-30</v>
      </c>
    </row>
    <row r="186" spans="1:4" s="118" customFormat="1" ht="25.5">
      <c r="A186" s="101" t="s">
        <v>246</v>
      </c>
      <c r="B186" s="102" t="s">
        <v>554</v>
      </c>
      <c r="C186" s="102" t="s">
        <v>49</v>
      </c>
      <c r="D186" s="325">
        <f>D187</f>
        <v>-30</v>
      </c>
    </row>
    <row r="187" spans="1:4" s="118" customFormat="1">
      <c r="A187" s="101" t="s">
        <v>66</v>
      </c>
      <c r="B187" s="102" t="s">
        <v>554</v>
      </c>
      <c r="C187" s="102" t="s">
        <v>64</v>
      </c>
      <c r="D187" s="325">
        <f>'приложение 5.4.'!G834</f>
        <v>-30</v>
      </c>
    </row>
    <row r="188" spans="1:4" s="118" customFormat="1" ht="25.5">
      <c r="A188" s="10" t="s">
        <v>677</v>
      </c>
      <c r="B188" s="12" t="s">
        <v>678</v>
      </c>
      <c r="C188" s="12"/>
      <c r="D188" s="325">
        <f>D189</f>
        <v>30</v>
      </c>
    </row>
    <row r="189" spans="1:4" s="118" customFormat="1">
      <c r="A189" s="10" t="s">
        <v>538</v>
      </c>
      <c r="B189" s="12" t="s">
        <v>679</v>
      </c>
      <c r="C189" s="12"/>
      <c r="D189" s="325">
        <f>D190</f>
        <v>30</v>
      </c>
    </row>
    <row r="190" spans="1:4" s="118" customFormat="1" ht="25.5">
      <c r="A190" s="10" t="s">
        <v>88</v>
      </c>
      <c r="B190" s="12" t="s">
        <v>679</v>
      </c>
      <c r="C190" s="12" t="s">
        <v>49</v>
      </c>
      <c r="D190" s="325">
        <f>D191</f>
        <v>30</v>
      </c>
    </row>
    <row r="191" spans="1:4" s="118" customFormat="1">
      <c r="A191" s="10" t="s">
        <v>66</v>
      </c>
      <c r="B191" s="12" t="s">
        <v>679</v>
      </c>
      <c r="C191" s="12" t="s">
        <v>64</v>
      </c>
      <c r="D191" s="325">
        <f>'приложение 5.4.'!G838</f>
        <v>30</v>
      </c>
    </row>
    <row r="192" spans="1:4" s="121" customFormat="1" ht="13.5">
      <c r="A192" s="99" t="s">
        <v>229</v>
      </c>
      <c r="B192" s="100" t="s">
        <v>230</v>
      </c>
      <c r="C192" s="100"/>
      <c r="D192" s="326">
        <f>D193+D208</f>
        <v>-1062.4000000000001</v>
      </c>
    </row>
    <row r="193" spans="1:4" s="118" customFormat="1" ht="25.5">
      <c r="A193" s="101" t="s">
        <v>231</v>
      </c>
      <c r="B193" s="102" t="s">
        <v>232</v>
      </c>
      <c r="C193" s="102"/>
      <c r="D193" s="325">
        <f>D194+D199+D202+D205</f>
        <v>-1062.4000000000001</v>
      </c>
    </row>
    <row r="194" spans="1:4" s="118" customFormat="1">
      <c r="A194" s="1" t="s">
        <v>538</v>
      </c>
      <c r="B194" s="2" t="s">
        <v>593</v>
      </c>
      <c r="C194" s="2"/>
      <c r="D194" s="325">
        <f>D195+D197</f>
        <v>-1062.4000000000001</v>
      </c>
    </row>
    <row r="195" spans="1:4" s="118" customFormat="1" ht="25.5">
      <c r="A195" s="109" t="s">
        <v>86</v>
      </c>
      <c r="B195" s="110" t="s">
        <v>593</v>
      </c>
      <c r="C195" s="139" t="s">
        <v>57</v>
      </c>
      <c r="D195" s="325">
        <f>D196</f>
        <v>-861.1</v>
      </c>
    </row>
    <row r="196" spans="1:4" s="118" customFormat="1" ht="25.5">
      <c r="A196" s="210" t="s">
        <v>111</v>
      </c>
      <c r="B196" s="110" t="s">
        <v>593</v>
      </c>
      <c r="C196" s="139" t="s">
        <v>59</v>
      </c>
      <c r="D196" s="325">
        <f>'приложение 5.4.'!G657</f>
        <v>-861.1</v>
      </c>
    </row>
    <row r="197" spans="1:4" s="118" customFormat="1" ht="25.5">
      <c r="A197" s="1" t="s">
        <v>88</v>
      </c>
      <c r="B197" s="2" t="s">
        <v>593</v>
      </c>
      <c r="C197" s="2" t="s">
        <v>49</v>
      </c>
      <c r="D197" s="325">
        <f>D198</f>
        <v>-201.30000000000007</v>
      </c>
    </row>
    <row r="198" spans="1:4" s="118" customFormat="1">
      <c r="A198" s="1" t="s">
        <v>51</v>
      </c>
      <c r="B198" s="2" t="s">
        <v>593</v>
      </c>
      <c r="C198" s="2" t="s">
        <v>50</v>
      </c>
      <c r="D198" s="325">
        <f>'приложение 5.4.'!H659</f>
        <v>-201.30000000000007</v>
      </c>
    </row>
    <row r="199" spans="1:4" s="118" customFormat="1" ht="84.75" hidden="1" customHeight="1">
      <c r="A199" s="101" t="s">
        <v>491</v>
      </c>
      <c r="B199" s="102" t="s">
        <v>233</v>
      </c>
      <c r="C199" s="102"/>
      <c r="D199" s="325">
        <f>D200</f>
        <v>0</v>
      </c>
    </row>
    <row r="200" spans="1:4" s="118" customFormat="1" ht="25.5" hidden="1">
      <c r="A200" s="101" t="s">
        <v>88</v>
      </c>
      <c r="B200" s="102" t="s">
        <v>233</v>
      </c>
      <c r="C200" s="102" t="s">
        <v>49</v>
      </c>
      <c r="D200" s="325">
        <f>D201</f>
        <v>0</v>
      </c>
    </row>
    <row r="201" spans="1:4" s="118" customFormat="1" hidden="1">
      <c r="A201" s="101" t="s">
        <v>51</v>
      </c>
      <c r="B201" s="102" t="s">
        <v>233</v>
      </c>
      <c r="C201" s="102" t="s">
        <v>50</v>
      </c>
      <c r="D201" s="325">
        <f>'приложение 5.4.'!G662</f>
        <v>0</v>
      </c>
    </row>
    <row r="202" spans="1:4" s="118" customFormat="1" ht="76.5" hidden="1" customHeight="1">
      <c r="A202" s="101" t="s">
        <v>492</v>
      </c>
      <c r="B202" s="102" t="s">
        <v>234</v>
      </c>
      <c r="C202" s="102"/>
      <c r="D202" s="325">
        <f>D203</f>
        <v>0</v>
      </c>
    </row>
    <row r="203" spans="1:4" s="118" customFormat="1" ht="25.5" hidden="1">
      <c r="A203" s="101" t="s">
        <v>88</v>
      </c>
      <c r="B203" s="102" t="s">
        <v>234</v>
      </c>
      <c r="C203" s="102" t="s">
        <v>49</v>
      </c>
      <c r="D203" s="325">
        <f>D204</f>
        <v>0</v>
      </c>
    </row>
    <row r="204" spans="1:4" s="118" customFormat="1" hidden="1">
      <c r="A204" s="101" t="s">
        <v>51</v>
      </c>
      <c r="B204" s="102" t="s">
        <v>234</v>
      </c>
      <c r="C204" s="102" t="s">
        <v>50</v>
      </c>
      <c r="D204" s="325">
        <f>'приложение 5.4.'!G665</f>
        <v>0</v>
      </c>
    </row>
    <row r="205" spans="1:4" s="118" customFormat="1" ht="25.5" hidden="1">
      <c r="A205" s="150" t="s">
        <v>587</v>
      </c>
      <c r="B205" s="19" t="s">
        <v>591</v>
      </c>
      <c r="C205" s="12"/>
      <c r="D205" s="325">
        <f>D206</f>
        <v>0</v>
      </c>
    </row>
    <row r="206" spans="1:4" s="118" customFormat="1" ht="25.5" hidden="1">
      <c r="A206" s="10" t="s">
        <v>223</v>
      </c>
      <c r="B206" s="19" t="s">
        <v>591</v>
      </c>
      <c r="C206" s="12" t="s">
        <v>49</v>
      </c>
      <c r="D206" s="325">
        <f>D207</f>
        <v>0</v>
      </c>
    </row>
    <row r="207" spans="1:4" s="118" customFormat="1" hidden="1">
      <c r="A207" s="10" t="s">
        <v>51</v>
      </c>
      <c r="B207" s="19" t="s">
        <v>591</v>
      </c>
      <c r="C207" s="12" t="s">
        <v>50</v>
      </c>
      <c r="D207" s="325">
        <f>'приложение 5.4.'!G668</f>
        <v>0</v>
      </c>
    </row>
    <row r="208" spans="1:4" s="118" customFormat="1" ht="25.5" hidden="1">
      <c r="A208" s="101" t="s">
        <v>235</v>
      </c>
      <c r="B208" s="102" t="s">
        <v>236</v>
      </c>
      <c r="C208" s="102"/>
      <c r="D208" s="325">
        <f>D209+D212+D215+D219</f>
        <v>0</v>
      </c>
    </row>
    <row r="209" spans="1:4" s="118" customFormat="1" ht="25.5" hidden="1">
      <c r="A209" s="101" t="s">
        <v>200</v>
      </c>
      <c r="B209" s="102" t="s">
        <v>237</v>
      </c>
      <c r="C209" s="102"/>
      <c r="D209" s="325">
        <f>D210</f>
        <v>0</v>
      </c>
    </row>
    <row r="210" spans="1:4" s="118" customFormat="1" ht="25.5" hidden="1">
      <c r="A210" s="101" t="s">
        <v>88</v>
      </c>
      <c r="B210" s="102" t="s">
        <v>237</v>
      </c>
      <c r="C210" s="102" t="s">
        <v>49</v>
      </c>
      <c r="D210" s="325">
        <f>D211</f>
        <v>0</v>
      </c>
    </row>
    <row r="211" spans="1:4" s="118" customFormat="1" hidden="1">
      <c r="A211" s="101" t="s">
        <v>51</v>
      </c>
      <c r="B211" s="102" t="s">
        <v>237</v>
      </c>
      <c r="C211" s="102" t="s">
        <v>50</v>
      </c>
      <c r="D211" s="325">
        <f>'приложение 5.4.'!G672</f>
        <v>0</v>
      </c>
    </row>
    <row r="212" spans="1:4" s="118" customFormat="1" ht="150" hidden="1" customHeight="1">
      <c r="A212" s="92" t="s">
        <v>493</v>
      </c>
      <c r="B212" s="102" t="s">
        <v>238</v>
      </c>
      <c r="C212" s="102"/>
      <c r="D212" s="325">
        <f>D213</f>
        <v>0</v>
      </c>
    </row>
    <row r="213" spans="1:4" s="118" customFormat="1" ht="25.5" hidden="1">
      <c r="A213" s="101" t="s">
        <v>88</v>
      </c>
      <c r="B213" s="102" t="s">
        <v>238</v>
      </c>
      <c r="C213" s="102" t="s">
        <v>49</v>
      </c>
      <c r="D213" s="325">
        <f>D214</f>
        <v>0</v>
      </c>
    </row>
    <row r="214" spans="1:4" s="118" customFormat="1" hidden="1">
      <c r="A214" s="101" t="s">
        <v>51</v>
      </c>
      <c r="B214" s="102" t="s">
        <v>238</v>
      </c>
      <c r="C214" s="102" t="s">
        <v>50</v>
      </c>
      <c r="D214" s="325">
        <f>'приложение 5.4.'!G675</f>
        <v>0</v>
      </c>
    </row>
    <row r="215" spans="1:4" s="118" customFormat="1" ht="25.5" hidden="1">
      <c r="A215" s="101" t="s">
        <v>405</v>
      </c>
      <c r="B215" s="102" t="s">
        <v>406</v>
      </c>
      <c r="C215" s="102"/>
      <c r="D215" s="325">
        <f>D216</f>
        <v>0</v>
      </c>
    </row>
    <row r="216" spans="1:4" s="118" customFormat="1" hidden="1">
      <c r="A216" s="101" t="s">
        <v>216</v>
      </c>
      <c r="B216" s="102" t="s">
        <v>566</v>
      </c>
      <c r="C216" s="102"/>
      <c r="D216" s="325">
        <f>D217</f>
        <v>0</v>
      </c>
    </row>
    <row r="217" spans="1:4" s="118" customFormat="1" ht="25.5" hidden="1">
      <c r="A217" s="101" t="s">
        <v>88</v>
      </c>
      <c r="B217" s="102" t="s">
        <v>566</v>
      </c>
      <c r="C217" s="102" t="s">
        <v>49</v>
      </c>
      <c r="D217" s="325">
        <f>D218</f>
        <v>0</v>
      </c>
    </row>
    <row r="218" spans="1:4" s="118" customFormat="1" hidden="1">
      <c r="A218" s="101" t="s">
        <v>51</v>
      </c>
      <c r="B218" s="102" t="s">
        <v>566</v>
      </c>
      <c r="C218" s="102" t="s">
        <v>50</v>
      </c>
      <c r="D218" s="325">
        <f>'приложение 5.4.'!G679</f>
        <v>0</v>
      </c>
    </row>
    <row r="219" spans="1:4" s="118" customFormat="1" ht="25.5" hidden="1">
      <c r="A219" s="101" t="s">
        <v>407</v>
      </c>
      <c r="B219" s="102" t="s">
        <v>408</v>
      </c>
      <c r="C219" s="102"/>
      <c r="D219" s="325">
        <f>D220</f>
        <v>0</v>
      </c>
    </row>
    <row r="220" spans="1:4" s="118" customFormat="1" hidden="1">
      <c r="A220" s="101" t="s">
        <v>216</v>
      </c>
      <c r="B220" s="102" t="s">
        <v>565</v>
      </c>
      <c r="C220" s="102"/>
      <c r="D220" s="325">
        <f>D221</f>
        <v>0</v>
      </c>
    </row>
    <row r="221" spans="1:4" s="118" customFormat="1" ht="25.5" hidden="1">
      <c r="A221" s="101" t="s">
        <v>88</v>
      </c>
      <c r="B221" s="102" t="s">
        <v>565</v>
      </c>
      <c r="C221" s="102" t="s">
        <v>49</v>
      </c>
      <c r="D221" s="325">
        <f>D222</f>
        <v>0</v>
      </c>
    </row>
    <row r="222" spans="1:4" s="118" customFormat="1" hidden="1">
      <c r="A222" s="101" t="s">
        <v>51</v>
      </c>
      <c r="B222" s="102" t="s">
        <v>565</v>
      </c>
      <c r="C222" s="102" t="s">
        <v>50</v>
      </c>
      <c r="D222" s="325">
        <f>'приложение 5.4.'!G683</f>
        <v>0</v>
      </c>
    </row>
    <row r="223" spans="1:4" s="121" customFormat="1" ht="27">
      <c r="A223" s="99" t="s">
        <v>431</v>
      </c>
      <c r="B223" s="100" t="s">
        <v>432</v>
      </c>
      <c r="C223" s="100"/>
      <c r="D223" s="326">
        <f>D224+D228+D232+D239+D246</f>
        <v>1326.4</v>
      </c>
    </row>
    <row r="224" spans="1:4" s="118" customFormat="1" ht="25.5" hidden="1">
      <c r="A224" s="101" t="s">
        <v>405</v>
      </c>
      <c r="B224" s="102" t="s">
        <v>433</v>
      </c>
      <c r="C224" s="102"/>
      <c r="D224" s="325">
        <f>D225</f>
        <v>0</v>
      </c>
    </row>
    <row r="225" spans="1:4" s="118" customFormat="1" hidden="1">
      <c r="A225" s="101" t="s">
        <v>216</v>
      </c>
      <c r="B225" s="102" t="s">
        <v>551</v>
      </c>
      <c r="C225" s="102"/>
      <c r="D225" s="325">
        <f>D226</f>
        <v>0</v>
      </c>
    </row>
    <row r="226" spans="1:4" s="118" customFormat="1" ht="25.5" hidden="1">
      <c r="A226" s="101" t="s">
        <v>246</v>
      </c>
      <c r="B226" s="102" t="s">
        <v>551</v>
      </c>
      <c r="C226" s="102" t="s">
        <v>49</v>
      </c>
      <c r="D226" s="325">
        <f>D227</f>
        <v>0</v>
      </c>
    </row>
    <row r="227" spans="1:4" s="118" customFormat="1" hidden="1">
      <c r="A227" s="101" t="s">
        <v>66</v>
      </c>
      <c r="B227" s="102" t="s">
        <v>551</v>
      </c>
      <c r="C227" s="102" t="s">
        <v>64</v>
      </c>
      <c r="D227" s="325">
        <f>'приложение 5.4.'!G843</f>
        <v>0</v>
      </c>
    </row>
    <row r="228" spans="1:4" s="118" customFormat="1" ht="25.5" hidden="1">
      <c r="A228" s="101" t="s">
        <v>434</v>
      </c>
      <c r="B228" s="102" t="s">
        <v>435</v>
      </c>
      <c r="C228" s="102"/>
      <c r="D228" s="325">
        <f>D229</f>
        <v>0</v>
      </c>
    </row>
    <row r="229" spans="1:4" s="118" customFormat="1" hidden="1">
      <c r="A229" s="101" t="s">
        <v>216</v>
      </c>
      <c r="B229" s="102" t="s">
        <v>550</v>
      </c>
      <c r="C229" s="102"/>
      <c r="D229" s="325">
        <f>D230</f>
        <v>0</v>
      </c>
    </row>
    <row r="230" spans="1:4" s="118" customFormat="1" ht="25.5" hidden="1">
      <c r="A230" s="101" t="s">
        <v>246</v>
      </c>
      <c r="B230" s="102" t="s">
        <v>550</v>
      </c>
      <c r="C230" s="102" t="s">
        <v>49</v>
      </c>
      <c r="D230" s="325">
        <f>D231</f>
        <v>0</v>
      </c>
    </row>
    <row r="231" spans="1:4" s="118" customFormat="1" hidden="1">
      <c r="A231" s="101" t="s">
        <v>66</v>
      </c>
      <c r="B231" s="102" t="s">
        <v>550</v>
      </c>
      <c r="C231" s="102" t="s">
        <v>64</v>
      </c>
      <c r="D231" s="325">
        <f>'приложение 5.4.'!G847</f>
        <v>0</v>
      </c>
    </row>
    <row r="232" spans="1:4" s="118" customFormat="1" ht="25.5" hidden="1">
      <c r="A232" s="101" t="s">
        <v>436</v>
      </c>
      <c r="B232" s="102" t="s">
        <v>437</v>
      </c>
      <c r="C232" s="102"/>
      <c r="D232" s="325">
        <f>D233+D236</f>
        <v>0</v>
      </c>
    </row>
    <row r="233" spans="1:4" s="118" customFormat="1" ht="25.5" hidden="1">
      <c r="A233" s="101" t="s">
        <v>200</v>
      </c>
      <c r="B233" s="102" t="s">
        <v>438</v>
      </c>
      <c r="C233" s="102"/>
      <c r="D233" s="325">
        <f>D234</f>
        <v>0</v>
      </c>
    </row>
    <row r="234" spans="1:4" s="118" customFormat="1" ht="25.5" hidden="1">
      <c r="A234" s="101" t="s">
        <v>88</v>
      </c>
      <c r="B234" s="102" t="s">
        <v>438</v>
      </c>
      <c r="C234" s="102" t="s">
        <v>49</v>
      </c>
      <c r="D234" s="325">
        <f>D235</f>
        <v>0</v>
      </c>
    </row>
    <row r="235" spans="1:4" s="118" customFormat="1" hidden="1">
      <c r="A235" s="101" t="s">
        <v>66</v>
      </c>
      <c r="B235" s="102" t="s">
        <v>438</v>
      </c>
      <c r="C235" s="102" t="s">
        <v>64</v>
      </c>
      <c r="D235" s="325">
        <f>'приложение 5.4.'!G851</f>
        <v>0</v>
      </c>
    </row>
    <row r="236" spans="1:4" s="118" customFormat="1" ht="147" hidden="1" customHeight="1">
      <c r="A236" s="101" t="s">
        <v>493</v>
      </c>
      <c r="B236" s="102" t="s">
        <v>439</v>
      </c>
      <c r="C236" s="102"/>
      <c r="D236" s="325">
        <f>D237</f>
        <v>0</v>
      </c>
    </row>
    <row r="237" spans="1:4" s="118" customFormat="1" ht="25.5" hidden="1">
      <c r="A237" s="101" t="s">
        <v>88</v>
      </c>
      <c r="B237" s="102" t="s">
        <v>439</v>
      </c>
      <c r="C237" s="102" t="s">
        <v>49</v>
      </c>
      <c r="D237" s="325">
        <f>D238</f>
        <v>0</v>
      </c>
    </row>
    <row r="238" spans="1:4" s="118" customFormat="1" hidden="1">
      <c r="A238" s="101" t="s">
        <v>66</v>
      </c>
      <c r="B238" s="102" t="s">
        <v>439</v>
      </c>
      <c r="C238" s="102" t="s">
        <v>64</v>
      </c>
      <c r="D238" s="325">
        <f>'приложение 5.4.'!G854</f>
        <v>0</v>
      </c>
    </row>
    <row r="239" spans="1:4" s="118" customFormat="1" ht="25.5">
      <c r="A239" s="10" t="s">
        <v>577</v>
      </c>
      <c r="B239" s="12" t="s">
        <v>576</v>
      </c>
      <c r="C239" s="102"/>
      <c r="D239" s="325">
        <f>D240+D243</f>
        <v>1026.4000000000001</v>
      </c>
    </row>
    <row r="240" spans="1:4" s="118" customFormat="1">
      <c r="A240" s="101" t="s">
        <v>216</v>
      </c>
      <c r="B240" s="12" t="s">
        <v>549</v>
      </c>
      <c r="C240" s="12"/>
      <c r="D240" s="325">
        <f>+D241</f>
        <v>1026.4000000000001</v>
      </c>
    </row>
    <row r="241" spans="1:4" s="118" customFormat="1" ht="25.5">
      <c r="A241" s="10" t="s">
        <v>88</v>
      </c>
      <c r="B241" s="12" t="s">
        <v>549</v>
      </c>
      <c r="C241" s="12" t="s">
        <v>49</v>
      </c>
      <c r="D241" s="325">
        <f>D242</f>
        <v>1026.4000000000001</v>
      </c>
    </row>
    <row r="242" spans="1:4" s="118" customFormat="1">
      <c r="A242" s="10" t="s">
        <v>66</v>
      </c>
      <c r="B242" s="12" t="s">
        <v>549</v>
      </c>
      <c r="C242" s="12" t="s">
        <v>64</v>
      </c>
      <c r="D242" s="325">
        <f>'приложение 5.4.'!G858</f>
        <v>1026.4000000000001</v>
      </c>
    </row>
    <row r="243" spans="1:4" s="118" customFormat="1" ht="25.5" hidden="1">
      <c r="A243" s="210" t="s">
        <v>587</v>
      </c>
      <c r="B243" s="139" t="s">
        <v>670</v>
      </c>
      <c r="C243" s="236"/>
      <c r="D243" s="325">
        <f>D244</f>
        <v>0</v>
      </c>
    </row>
    <row r="244" spans="1:4" s="118" customFormat="1" ht="25.5" hidden="1">
      <c r="A244" s="210" t="s">
        <v>223</v>
      </c>
      <c r="B244" s="139" t="s">
        <v>670</v>
      </c>
      <c r="C244" s="139" t="s">
        <v>49</v>
      </c>
      <c r="D244" s="325">
        <f>D245</f>
        <v>0</v>
      </c>
    </row>
    <row r="245" spans="1:4" s="118" customFormat="1" hidden="1">
      <c r="A245" s="210" t="s">
        <v>66</v>
      </c>
      <c r="B245" s="139" t="s">
        <v>670</v>
      </c>
      <c r="C245" s="139" t="s">
        <v>64</v>
      </c>
      <c r="D245" s="325">
        <f>'приложение 5.4.'!G861</f>
        <v>0</v>
      </c>
    </row>
    <row r="246" spans="1:4" s="118" customFormat="1" ht="25.5">
      <c r="A246" s="150" t="s">
        <v>578</v>
      </c>
      <c r="B246" s="12" t="s">
        <v>579</v>
      </c>
      <c r="C246" s="12"/>
      <c r="D246" s="325">
        <f>D247+D255</f>
        <v>300</v>
      </c>
    </row>
    <row r="247" spans="1:4" s="118" customFormat="1">
      <c r="A247" s="1" t="s">
        <v>538</v>
      </c>
      <c r="B247" s="12" t="s">
        <v>581</v>
      </c>
      <c r="C247" s="12"/>
      <c r="D247" s="325">
        <f>D248+D250+D253</f>
        <v>0</v>
      </c>
    </row>
    <row r="248" spans="1:4" s="118" customFormat="1" ht="25.5">
      <c r="A248" s="101" t="s">
        <v>86</v>
      </c>
      <c r="B248" s="12" t="s">
        <v>581</v>
      </c>
      <c r="C248" s="12" t="s">
        <v>57</v>
      </c>
      <c r="D248" s="325">
        <f>D249</f>
        <v>-896.2</v>
      </c>
    </row>
    <row r="249" spans="1:4" s="118" customFormat="1" ht="25.5">
      <c r="A249" s="1" t="s">
        <v>111</v>
      </c>
      <c r="B249" s="12" t="s">
        <v>581</v>
      </c>
      <c r="C249" s="12" t="s">
        <v>59</v>
      </c>
      <c r="D249" s="325">
        <f>'приложение 5.4.'!G865</f>
        <v>-896.2</v>
      </c>
    </row>
    <row r="250" spans="1:4" s="118" customFormat="1" ht="25.5">
      <c r="A250" s="10" t="s">
        <v>343</v>
      </c>
      <c r="B250" s="12" t="s">
        <v>581</v>
      </c>
      <c r="C250" s="151">
        <v>400</v>
      </c>
      <c r="D250" s="325">
        <f>D251+D252</f>
        <v>-884</v>
      </c>
    </row>
    <row r="251" spans="1:4" s="118" customFormat="1">
      <c r="A251" s="10" t="s">
        <v>35</v>
      </c>
      <c r="B251" s="12" t="s">
        <v>581</v>
      </c>
      <c r="C251" s="151">
        <v>410</v>
      </c>
      <c r="D251" s="325">
        <f>'приложение 5.4.'!G867</f>
        <v>-884</v>
      </c>
    </row>
    <row r="252" spans="1:4" s="118" customFormat="1" ht="76.5">
      <c r="A252" s="10" t="s">
        <v>582</v>
      </c>
      <c r="B252" s="12" t="s">
        <v>581</v>
      </c>
      <c r="C252" s="151">
        <v>460</v>
      </c>
      <c r="D252" s="325">
        <f>'приложение 5.4.'!G868</f>
        <v>0</v>
      </c>
    </row>
    <row r="253" spans="1:4" s="118" customFormat="1" ht="25.5">
      <c r="A253" s="210" t="s">
        <v>223</v>
      </c>
      <c r="B253" s="139" t="s">
        <v>581</v>
      </c>
      <c r="C253" s="139" t="s">
        <v>49</v>
      </c>
      <c r="D253" s="325">
        <f>D254</f>
        <v>1780.2</v>
      </c>
    </row>
    <row r="254" spans="1:4" s="118" customFormat="1">
      <c r="A254" s="210" t="s">
        <v>66</v>
      </c>
      <c r="B254" s="139" t="s">
        <v>581</v>
      </c>
      <c r="C254" s="139" t="s">
        <v>64</v>
      </c>
      <c r="D254" s="325">
        <f>'приложение 5.4.'!G870</f>
        <v>1780.2</v>
      </c>
    </row>
    <row r="255" spans="1:4" s="118" customFormat="1" ht="25.5">
      <c r="A255" s="210" t="s">
        <v>587</v>
      </c>
      <c r="B255" s="139" t="s">
        <v>671</v>
      </c>
      <c r="C255" s="236"/>
      <c r="D255" s="325">
        <f>D256</f>
        <v>300</v>
      </c>
    </row>
    <row r="256" spans="1:4" s="118" customFormat="1" ht="25.5">
      <c r="A256" s="210" t="s">
        <v>223</v>
      </c>
      <c r="B256" s="139" t="s">
        <v>671</v>
      </c>
      <c r="C256" s="139" t="s">
        <v>49</v>
      </c>
      <c r="D256" s="325">
        <f>D257</f>
        <v>300</v>
      </c>
    </row>
    <row r="257" spans="1:4" s="118" customFormat="1">
      <c r="A257" s="210" t="s">
        <v>66</v>
      </c>
      <c r="B257" s="139" t="s">
        <v>671</v>
      </c>
      <c r="C257" s="139" t="s">
        <v>64</v>
      </c>
      <c r="D257" s="325">
        <f>'приложение 5.4.'!G873</f>
        <v>300</v>
      </c>
    </row>
    <row r="258" spans="1:4" s="122" customFormat="1" ht="32.25" customHeight="1">
      <c r="A258" s="95" t="s">
        <v>515</v>
      </c>
      <c r="B258" s="96" t="s">
        <v>220</v>
      </c>
      <c r="C258" s="96"/>
      <c r="D258" s="327">
        <f>D259</f>
        <v>421.7</v>
      </c>
    </row>
    <row r="259" spans="1:4" s="121" customFormat="1" ht="27">
      <c r="A259" s="99" t="s">
        <v>240</v>
      </c>
      <c r="B259" s="100" t="s">
        <v>222</v>
      </c>
      <c r="C259" s="100"/>
      <c r="D259" s="326">
        <f>D260+D263+D270+D273</f>
        <v>421.7</v>
      </c>
    </row>
    <row r="260" spans="1:4" s="118" customFormat="1" ht="25.5" hidden="1">
      <c r="A260" s="101" t="s">
        <v>200</v>
      </c>
      <c r="B260" s="102" t="s">
        <v>241</v>
      </c>
      <c r="C260" s="102"/>
      <c r="D260" s="325">
        <f>D261</f>
        <v>0</v>
      </c>
    </row>
    <row r="261" spans="1:4" s="118" customFormat="1" ht="25.5" hidden="1">
      <c r="A261" s="101" t="s">
        <v>88</v>
      </c>
      <c r="B261" s="102" t="s">
        <v>241</v>
      </c>
      <c r="C261" s="102" t="s">
        <v>49</v>
      </c>
      <c r="D261" s="325">
        <f>D262</f>
        <v>0</v>
      </c>
    </row>
    <row r="262" spans="1:4" s="118" customFormat="1" hidden="1">
      <c r="A262" s="101" t="s">
        <v>51</v>
      </c>
      <c r="B262" s="102" t="s">
        <v>241</v>
      </c>
      <c r="C262" s="102" t="s">
        <v>50</v>
      </c>
      <c r="D262" s="325">
        <f>'приложение 5.4.'!G688</f>
        <v>0</v>
      </c>
    </row>
    <row r="263" spans="1:4" s="118" customFormat="1">
      <c r="A263" s="101" t="s">
        <v>216</v>
      </c>
      <c r="B263" s="108" t="s">
        <v>548</v>
      </c>
      <c r="C263" s="123"/>
      <c r="D263" s="325">
        <f>D264+D266+D268</f>
        <v>-30</v>
      </c>
    </row>
    <row r="264" spans="1:4" s="118" customFormat="1" ht="25.5">
      <c r="A264" s="109" t="s">
        <v>86</v>
      </c>
      <c r="B264" s="110" t="s">
        <v>548</v>
      </c>
      <c r="C264" s="110" t="s">
        <v>57</v>
      </c>
      <c r="D264" s="325">
        <f>D265</f>
        <v>990.4</v>
      </c>
    </row>
    <row r="265" spans="1:4" s="118" customFormat="1" ht="25.5">
      <c r="A265" s="109" t="s">
        <v>111</v>
      </c>
      <c r="B265" s="110" t="s">
        <v>548</v>
      </c>
      <c r="C265" s="110" t="s">
        <v>59</v>
      </c>
      <c r="D265" s="325">
        <f>'приложение 5.4.'!G996</f>
        <v>990.4</v>
      </c>
    </row>
    <row r="266" spans="1:4" s="118" customFormat="1" ht="25.5">
      <c r="A266" s="10" t="s">
        <v>343</v>
      </c>
      <c r="B266" s="2" t="s">
        <v>548</v>
      </c>
      <c r="C266" s="12" t="s">
        <v>77</v>
      </c>
      <c r="D266" s="325">
        <f>D267</f>
        <v>-990.4</v>
      </c>
    </row>
    <row r="267" spans="1:4" s="118" customFormat="1">
      <c r="A267" s="10" t="s">
        <v>35</v>
      </c>
      <c r="B267" s="2" t="s">
        <v>548</v>
      </c>
      <c r="C267" s="12" t="s">
        <v>78</v>
      </c>
      <c r="D267" s="325">
        <f>'приложение 5.4.'!G998</f>
        <v>-990.4</v>
      </c>
    </row>
    <row r="268" spans="1:4" s="118" customFormat="1" ht="25.5">
      <c r="A268" s="101" t="s">
        <v>223</v>
      </c>
      <c r="B268" s="108" t="s">
        <v>548</v>
      </c>
      <c r="C268" s="102" t="s">
        <v>49</v>
      </c>
      <c r="D268" s="325">
        <f>D269</f>
        <v>-30</v>
      </c>
    </row>
    <row r="269" spans="1:4" s="118" customFormat="1">
      <c r="A269" s="101" t="s">
        <v>51</v>
      </c>
      <c r="B269" s="108" t="s">
        <v>548</v>
      </c>
      <c r="C269" s="102" t="s">
        <v>50</v>
      </c>
      <c r="D269" s="325">
        <f>'приложение 5.4.'!G732+'приложение 5.4.'!G1000</f>
        <v>-30</v>
      </c>
    </row>
    <row r="270" spans="1:4" s="118" customFormat="1" ht="148.5" hidden="1" customHeight="1">
      <c r="A270" s="92" t="s">
        <v>493</v>
      </c>
      <c r="B270" s="102" t="s">
        <v>242</v>
      </c>
      <c r="C270" s="102"/>
      <c r="D270" s="325">
        <f>D271</f>
        <v>0</v>
      </c>
    </row>
    <row r="271" spans="1:4" s="118" customFormat="1" ht="25.5" hidden="1">
      <c r="A271" s="101" t="s">
        <v>88</v>
      </c>
      <c r="B271" s="102" t="s">
        <v>242</v>
      </c>
      <c r="C271" s="102" t="s">
        <v>49</v>
      </c>
      <c r="D271" s="325">
        <f>D272</f>
        <v>0</v>
      </c>
    </row>
    <row r="272" spans="1:4" s="118" customFormat="1" hidden="1">
      <c r="A272" s="101" t="s">
        <v>51</v>
      </c>
      <c r="B272" s="102" t="s">
        <v>242</v>
      </c>
      <c r="C272" s="102" t="s">
        <v>50</v>
      </c>
      <c r="D272" s="325">
        <f>'приложение 5.4.'!G691</f>
        <v>0</v>
      </c>
    </row>
    <row r="273" spans="1:4" s="118" customFormat="1" ht="25.5">
      <c r="A273" s="150" t="s">
        <v>587</v>
      </c>
      <c r="B273" s="19" t="s">
        <v>590</v>
      </c>
      <c r="C273" s="12"/>
      <c r="D273" s="325">
        <f>D274</f>
        <v>451.7</v>
      </c>
    </row>
    <row r="274" spans="1:4" s="118" customFormat="1" ht="25.5">
      <c r="A274" s="10" t="s">
        <v>223</v>
      </c>
      <c r="B274" s="19" t="s">
        <v>590</v>
      </c>
      <c r="C274" s="12" t="s">
        <v>49</v>
      </c>
      <c r="D274" s="325">
        <f>D275</f>
        <v>451.7</v>
      </c>
    </row>
    <row r="275" spans="1:4" s="118" customFormat="1">
      <c r="A275" s="10" t="s">
        <v>51</v>
      </c>
      <c r="B275" s="19" t="s">
        <v>590</v>
      </c>
      <c r="C275" s="12" t="s">
        <v>50</v>
      </c>
      <c r="D275" s="325">
        <f>'приложение 5.4.'!G735+'приложение 5.4.'!G694</f>
        <v>451.7</v>
      </c>
    </row>
    <row r="276" spans="1:4" s="122" customFormat="1" ht="43.5">
      <c r="A276" s="95" t="s">
        <v>157</v>
      </c>
      <c r="B276" s="111" t="s">
        <v>224</v>
      </c>
      <c r="C276" s="96"/>
      <c r="D276" s="327">
        <f>D277</f>
        <v>165.5</v>
      </c>
    </row>
    <row r="277" spans="1:4" s="118" customFormat="1">
      <c r="A277" s="101" t="s">
        <v>216</v>
      </c>
      <c r="B277" s="108" t="s">
        <v>225</v>
      </c>
      <c r="C277" s="102"/>
      <c r="D277" s="325">
        <f>D278</f>
        <v>165.5</v>
      </c>
    </row>
    <row r="278" spans="1:4" s="118" customFormat="1" ht="25.5">
      <c r="A278" s="101" t="s">
        <v>223</v>
      </c>
      <c r="B278" s="108" t="s">
        <v>225</v>
      </c>
      <c r="C278" s="102" t="s">
        <v>49</v>
      </c>
      <c r="D278" s="325">
        <f>D279</f>
        <v>165.5</v>
      </c>
    </row>
    <row r="279" spans="1:4" s="118" customFormat="1" ht="25.5">
      <c r="A279" s="101" t="s">
        <v>226</v>
      </c>
      <c r="B279" s="108" t="s">
        <v>225</v>
      </c>
      <c r="C279" s="102" t="s">
        <v>227</v>
      </c>
      <c r="D279" s="325">
        <f>'приложение 5.4.'!G698+'приложение 5.4.'!G739+'приложение 5.4.'!G877+'приложение 5.4.'!G975+'приложение 5.4.'!G1004</f>
        <v>165.5</v>
      </c>
    </row>
    <row r="280" spans="1:4" s="122" customFormat="1" ht="47.25" customHeight="1">
      <c r="A280" s="95" t="s">
        <v>373</v>
      </c>
      <c r="B280" s="96" t="s">
        <v>374</v>
      </c>
      <c r="C280" s="96"/>
      <c r="D280" s="327">
        <f>D281+D288+D291+D300+D303+D306+D309+D312+D315+D318+D321+D326+D294+D297</f>
        <v>272625.3</v>
      </c>
    </row>
    <row r="281" spans="1:4" s="118" customFormat="1">
      <c r="A281" s="101" t="s">
        <v>216</v>
      </c>
      <c r="B281" s="102" t="s">
        <v>375</v>
      </c>
      <c r="C281" s="102"/>
      <c r="D281" s="325">
        <f>D282+D284+D286</f>
        <v>3010</v>
      </c>
    </row>
    <row r="282" spans="1:4" s="118" customFormat="1" ht="25.5" hidden="1">
      <c r="A282" s="101" t="s">
        <v>86</v>
      </c>
      <c r="B282" s="102" t="s">
        <v>375</v>
      </c>
      <c r="C282" s="12" t="s">
        <v>57</v>
      </c>
      <c r="D282" s="325">
        <v>0</v>
      </c>
    </row>
    <row r="283" spans="1:4" s="118" customFormat="1" ht="25.5" hidden="1">
      <c r="A283" s="1" t="s">
        <v>111</v>
      </c>
      <c r="B283" s="102" t="s">
        <v>375</v>
      </c>
      <c r="C283" s="12" t="s">
        <v>59</v>
      </c>
      <c r="D283" s="325">
        <v>0</v>
      </c>
    </row>
    <row r="284" spans="1:4" s="118" customFormat="1" ht="25.5" hidden="1">
      <c r="A284" s="10" t="s">
        <v>343</v>
      </c>
      <c r="B284" s="102" t="s">
        <v>375</v>
      </c>
      <c r="C284" s="12" t="s">
        <v>77</v>
      </c>
      <c r="D284" s="325">
        <f>D285</f>
        <v>0</v>
      </c>
    </row>
    <row r="285" spans="1:4" s="118" customFormat="1" hidden="1">
      <c r="A285" s="10" t="s">
        <v>35</v>
      </c>
      <c r="B285" s="102" t="s">
        <v>375</v>
      </c>
      <c r="C285" s="12" t="s">
        <v>78</v>
      </c>
      <c r="D285" s="325">
        <f>'приложение 5.4.'!G412</f>
        <v>0</v>
      </c>
    </row>
    <row r="286" spans="1:4" s="118" customFormat="1">
      <c r="A286" s="101" t="s">
        <v>146</v>
      </c>
      <c r="B286" s="102" t="s">
        <v>375</v>
      </c>
      <c r="C286" s="102" t="s">
        <v>147</v>
      </c>
      <c r="D286" s="325">
        <f>D287</f>
        <v>3010</v>
      </c>
    </row>
    <row r="287" spans="1:4" s="118" customFormat="1" ht="25.5">
      <c r="A287" s="101" t="s">
        <v>148</v>
      </c>
      <c r="B287" s="102" t="s">
        <v>375</v>
      </c>
      <c r="C287" s="102" t="s">
        <v>149</v>
      </c>
      <c r="D287" s="325">
        <f>'приложение 5.4.'!G910</f>
        <v>3010</v>
      </c>
    </row>
    <row r="288" spans="1:4" s="118" customFormat="1" ht="76.5" hidden="1">
      <c r="A288" s="112" t="s">
        <v>519</v>
      </c>
      <c r="B288" s="102" t="s">
        <v>376</v>
      </c>
      <c r="C288" s="102"/>
      <c r="D288" s="325">
        <f>D289</f>
        <v>0</v>
      </c>
    </row>
    <row r="289" spans="1:4" s="118" customFormat="1" ht="25.5" hidden="1">
      <c r="A289" s="101" t="s">
        <v>343</v>
      </c>
      <c r="B289" s="102" t="s">
        <v>376</v>
      </c>
      <c r="C289" s="102" t="s">
        <v>77</v>
      </c>
      <c r="D289" s="325">
        <f>D290</f>
        <v>0</v>
      </c>
    </row>
    <row r="290" spans="1:4" s="118" customFormat="1" hidden="1">
      <c r="A290" s="101" t="s">
        <v>35</v>
      </c>
      <c r="B290" s="102" t="s">
        <v>376</v>
      </c>
      <c r="C290" s="102" t="s">
        <v>78</v>
      </c>
      <c r="D290" s="325">
        <f>'приложение 5.4.'!G415</f>
        <v>0</v>
      </c>
    </row>
    <row r="291" spans="1:4" s="118" customFormat="1" ht="76.5" hidden="1">
      <c r="A291" s="150" t="s">
        <v>583</v>
      </c>
      <c r="B291" s="12" t="s">
        <v>584</v>
      </c>
      <c r="C291" s="12"/>
      <c r="D291" s="325">
        <f>D292</f>
        <v>0</v>
      </c>
    </row>
    <row r="292" spans="1:4" s="118" customFormat="1" ht="25.5" hidden="1">
      <c r="A292" s="10" t="s">
        <v>343</v>
      </c>
      <c r="B292" s="12" t="s">
        <v>584</v>
      </c>
      <c r="C292" s="12" t="s">
        <v>77</v>
      </c>
      <c r="D292" s="325">
        <f>D293</f>
        <v>0</v>
      </c>
    </row>
    <row r="293" spans="1:4" s="118" customFormat="1" hidden="1">
      <c r="A293" s="10" t="s">
        <v>35</v>
      </c>
      <c r="B293" s="12" t="s">
        <v>584</v>
      </c>
      <c r="C293" s="12" t="s">
        <v>78</v>
      </c>
      <c r="D293" s="325">
        <f>'приложение 5.4.'!G418</f>
        <v>0</v>
      </c>
    </row>
    <row r="294" spans="1:4" s="118" customFormat="1" ht="51">
      <c r="A294" s="109" t="s">
        <v>662</v>
      </c>
      <c r="B294" s="110" t="s">
        <v>663</v>
      </c>
      <c r="C294" s="110"/>
      <c r="D294" s="325">
        <f>D295</f>
        <v>226103.6</v>
      </c>
    </row>
    <row r="295" spans="1:4" s="118" customFormat="1" ht="25.5">
      <c r="A295" s="109" t="s">
        <v>343</v>
      </c>
      <c r="B295" s="110" t="s">
        <v>663</v>
      </c>
      <c r="C295" s="110" t="s">
        <v>77</v>
      </c>
      <c r="D295" s="325">
        <f>D296</f>
        <v>226103.6</v>
      </c>
    </row>
    <row r="296" spans="1:4" s="118" customFormat="1">
      <c r="A296" s="109" t="s">
        <v>35</v>
      </c>
      <c r="B296" s="110" t="s">
        <v>663</v>
      </c>
      <c r="C296" s="110" t="s">
        <v>78</v>
      </c>
      <c r="D296" s="325">
        <f>'приложение 5.4.'!G421</f>
        <v>226103.6</v>
      </c>
    </row>
    <row r="297" spans="1:4" s="118" customFormat="1" ht="63.75">
      <c r="A297" s="109" t="s">
        <v>664</v>
      </c>
      <c r="B297" s="110" t="s">
        <v>665</v>
      </c>
      <c r="C297" s="110"/>
      <c r="D297" s="325">
        <f>D298</f>
        <v>27945.4</v>
      </c>
    </row>
    <row r="298" spans="1:4" s="118" customFormat="1" ht="25.5">
      <c r="A298" s="109" t="s">
        <v>343</v>
      </c>
      <c r="B298" s="110" t="s">
        <v>665</v>
      </c>
      <c r="C298" s="110" t="s">
        <v>77</v>
      </c>
      <c r="D298" s="325">
        <f>D299</f>
        <v>27945.4</v>
      </c>
    </row>
    <row r="299" spans="1:4" s="118" customFormat="1">
      <c r="A299" s="109" t="s">
        <v>35</v>
      </c>
      <c r="B299" s="110" t="s">
        <v>665</v>
      </c>
      <c r="C299" s="110" t="s">
        <v>78</v>
      </c>
      <c r="D299" s="325">
        <f>'приложение 5.4.'!G424</f>
        <v>27945.4</v>
      </c>
    </row>
    <row r="300" spans="1:4" s="118" customFormat="1" ht="141.75" hidden="1" customHeight="1">
      <c r="A300" s="101" t="s">
        <v>479</v>
      </c>
      <c r="B300" s="102" t="s">
        <v>377</v>
      </c>
      <c r="C300" s="102"/>
      <c r="D300" s="325">
        <f>D301</f>
        <v>0</v>
      </c>
    </row>
    <row r="301" spans="1:4" s="118" customFormat="1" ht="25.5" hidden="1">
      <c r="A301" s="101" t="s">
        <v>343</v>
      </c>
      <c r="B301" s="102" t="s">
        <v>377</v>
      </c>
      <c r="C301" s="102" t="s">
        <v>77</v>
      </c>
      <c r="D301" s="325">
        <f>D302</f>
        <v>0</v>
      </c>
    </row>
    <row r="302" spans="1:4" s="118" customFormat="1" hidden="1">
      <c r="A302" s="101" t="s">
        <v>35</v>
      </c>
      <c r="B302" s="102" t="s">
        <v>377</v>
      </c>
      <c r="C302" s="102" t="s">
        <v>78</v>
      </c>
      <c r="D302" s="325">
        <f>'приложение 5.4.'!G427</f>
        <v>0</v>
      </c>
    </row>
    <row r="303" spans="1:4" s="118" customFormat="1" ht="144.75" hidden="1" customHeight="1">
      <c r="A303" s="101" t="s">
        <v>480</v>
      </c>
      <c r="B303" s="102" t="s">
        <v>378</v>
      </c>
      <c r="C303" s="102"/>
      <c r="D303" s="325">
        <f>D304</f>
        <v>0</v>
      </c>
    </row>
    <row r="304" spans="1:4" s="118" customFormat="1" ht="25.5" hidden="1">
      <c r="A304" s="101" t="s">
        <v>343</v>
      </c>
      <c r="B304" s="102" t="s">
        <v>378</v>
      </c>
      <c r="C304" s="102" t="s">
        <v>77</v>
      </c>
      <c r="D304" s="325">
        <f>D305</f>
        <v>0</v>
      </c>
    </row>
    <row r="305" spans="1:4" s="118" customFormat="1" hidden="1">
      <c r="A305" s="101" t="s">
        <v>35</v>
      </c>
      <c r="B305" s="102" t="s">
        <v>378</v>
      </c>
      <c r="C305" s="102" t="s">
        <v>78</v>
      </c>
      <c r="D305" s="325">
        <f>'приложение 5.4.'!G430</f>
        <v>0</v>
      </c>
    </row>
    <row r="306" spans="1:4" s="118" customFormat="1" ht="38.25">
      <c r="A306" s="10" t="s">
        <v>682</v>
      </c>
      <c r="B306" s="12" t="s">
        <v>683</v>
      </c>
      <c r="C306" s="12"/>
      <c r="D306" s="325">
        <f>D307</f>
        <v>77.099999999999994</v>
      </c>
    </row>
    <row r="307" spans="1:4" s="118" customFormat="1">
      <c r="A307" s="10" t="s">
        <v>146</v>
      </c>
      <c r="B307" s="12" t="s">
        <v>683</v>
      </c>
      <c r="C307" s="12" t="s">
        <v>147</v>
      </c>
      <c r="D307" s="325">
        <f>D308</f>
        <v>77.099999999999994</v>
      </c>
    </row>
    <row r="308" spans="1:4" s="118" customFormat="1" ht="25.5">
      <c r="A308" s="10" t="s">
        <v>148</v>
      </c>
      <c r="B308" s="12" t="s">
        <v>683</v>
      </c>
      <c r="C308" s="12" t="s">
        <v>149</v>
      </c>
      <c r="D308" s="325">
        <f>'приложение 5.4.'!G913</f>
        <v>77.099999999999994</v>
      </c>
    </row>
    <row r="309" spans="1:4" s="118" customFormat="1" ht="94.5" customHeight="1">
      <c r="A309" s="101" t="s">
        <v>498</v>
      </c>
      <c r="B309" s="102" t="s">
        <v>443</v>
      </c>
      <c r="C309" s="102"/>
      <c r="D309" s="325">
        <f>D310</f>
        <v>-907.6</v>
      </c>
    </row>
    <row r="310" spans="1:4" s="118" customFormat="1">
      <c r="A310" s="101" t="s">
        <v>146</v>
      </c>
      <c r="B310" s="102" t="s">
        <v>443</v>
      </c>
      <c r="C310" s="102" t="s">
        <v>147</v>
      </c>
      <c r="D310" s="325">
        <f>D311</f>
        <v>-907.6</v>
      </c>
    </row>
    <row r="311" spans="1:4" s="118" customFormat="1" ht="25.5">
      <c r="A311" s="101" t="s">
        <v>148</v>
      </c>
      <c r="B311" s="102" t="s">
        <v>443</v>
      </c>
      <c r="C311" s="102" t="s">
        <v>149</v>
      </c>
      <c r="D311" s="325">
        <f>'приложение 5.4.'!G916</f>
        <v>-907.6</v>
      </c>
    </row>
    <row r="312" spans="1:4" s="118" customFormat="1" ht="143.25" hidden="1" customHeight="1">
      <c r="A312" s="101" t="s">
        <v>499</v>
      </c>
      <c r="B312" s="102" t="s">
        <v>444</v>
      </c>
      <c r="C312" s="102"/>
      <c r="D312" s="325">
        <f>D313</f>
        <v>0</v>
      </c>
    </row>
    <row r="313" spans="1:4" s="118" customFormat="1" hidden="1">
      <c r="A313" s="101" t="s">
        <v>146</v>
      </c>
      <c r="B313" s="102" t="s">
        <v>444</v>
      </c>
      <c r="C313" s="102" t="s">
        <v>147</v>
      </c>
      <c r="D313" s="325">
        <f>D314</f>
        <v>0</v>
      </c>
    </row>
    <row r="314" spans="1:4" s="118" customFormat="1" ht="25.5" hidden="1">
      <c r="A314" s="101" t="s">
        <v>148</v>
      </c>
      <c r="B314" s="102" t="s">
        <v>444</v>
      </c>
      <c r="C314" s="102" t="s">
        <v>149</v>
      </c>
      <c r="D314" s="325">
        <f>'приложение 5.4.'!G919</f>
        <v>0</v>
      </c>
    </row>
    <row r="315" spans="1:4" s="118" customFormat="1" ht="153" hidden="1">
      <c r="A315" s="101" t="s">
        <v>500</v>
      </c>
      <c r="B315" s="102" t="s">
        <v>445</v>
      </c>
      <c r="C315" s="102"/>
      <c r="D315" s="325">
        <f>D316</f>
        <v>0</v>
      </c>
    </row>
    <row r="316" spans="1:4" s="118" customFormat="1" hidden="1">
      <c r="A316" s="101" t="s">
        <v>146</v>
      </c>
      <c r="B316" s="102" t="s">
        <v>445</v>
      </c>
      <c r="C316" s="102" t="s">
        <v>147</v>
      </c>
      <c r="D316" s="325">
        <f>D317</f>
        <v>0</v>
      </c>
    </row>
    <row r="317" spans="1:4" s="118" customFormat="1" ht="25.5" hidden="1">
      <c r="A317" s="101" t="s">
        <v>148</v>
      </c>
      <c r="B317" s="102" t="s">
        <v>445</v>
      </c>
      <c r="C317" s="102" t="s">
        <v>149</v>
      </c>
      <c r="D317" s="325">
        <f>'приложение 5.4.'!G922</f>
        <v>0</v>
      </c>
    </row>
    <row r="318" spans="1:4" s="118" customFormat="1" ht="102">
      <c r="A318" s="289" t="s">
        <v>595</v>
      </c>
      <c r="B318" s="12" t="s">
        <v>596</v>
      </c>
      <c r="C318" s="12"/>
      <c r="D318" s="325">
        <f>D319</f>
        <v>907.6</v>
      </c>
    </row>
    <row r="319" spans="1:4" s="118" customFormat="1">
      <c r="A319" s="10" t="s">
        <v>146</v>
      </c>
      <c r="B319" s="12" t="s">
        <v>596</v>
      </c>
      <c r="C319" s="12" t="s">
        <v>147</v>
      </c>
      <c r="D319" s="325">
        <f>D320</f>
        <v>907.6</v>
      </c>
    </row>
    <row r="320" spans="1:4" s="118" customFormat="1" ht="25.5">
      <c r="A320" s="10" t="s">
        <v>148</v>
      </c>
      <c r="B320" s="12" t="s">
        <v>596</v>
      </c>
      <c r="C320" s="12" t="s">
        <v>149</v>
      </c>
      <c r="D320" s="325">
        <f>'приложение 5.4.'!G925</f>
        <v>907.6</v>
      </c>
    </row>
    <row r="321" spans="1:4" s="118" customFormat="1" ht="63.75">
      <c r="A321" s="87" t="s">
        <v>501</v>
      </c>
      <c r="B321" s="88" t="s">
        <v>527</v>
      </c>
      <c r="C321" s="88"/>
      <c r="D321" s="325">
        <f>D322+D324</f>
        <v>13969.9</v>
      </c>
    </row>
    <row r="322" spans="1:4" s="118" customFormat="1" hidden="1">
      <c r="A322" s="87" t="s">
        <v>146</v>
      </c>
      <c r="B322" s="88" t="s">
        <v>527</v>
      </c>
      <c r="C322" s="88" t="s">
        <v>147</v>
      </c>
      <c r="D322" s="325">
        <f>D323</f>
        <v>0</v>
      </c>
    </row>
    <row r="323" spans="1:4" s="118" customFormat="1" ht="25.5" hidden="1">
      <c r="A323" s="87" t="s">
        <v>148</v>
      </c>
      <c r="B323" s="88" t="s">
        <v>527</v>
      </c>
      <c r="C323" s="88" t="s">
        <v>149</v>
      </c>
      <c r="D323" s="325">
        <f>'приложение 5.4.'!G946</f>
        <v>0</v>
      </c>
    </row>
    <row r="324" spans="1:4" s="118" customFormat="1" ht="25.5">
      <c r="A324" s="10" t="s">
        <v>343</v>
      </c>
      <c r="B324" s="12" t="s">
        <v>527</v>
      </c>
      <c r="C324" s="12" t="s">
        <v>77</v>
      </c>
      <c r="D324" s="325">
        <f>D325</f>
        <v>13969.9</v>
      </c>
    </row>
    <row r="325" spans="1:4" s="118" customFormat="1">
      <c r="A325" s="10" t="s">
        <v>35</v>
      </c>
      <c r="B325" s="12" t="s">
        <v>527</v>
      </c>
      <c r="C325" s="12" t="s">
        <v>78</v>
      </c>
      <c r="D325" s="325">
        <f>'приложение 5.4.'!G948</f>
        <v>13969.9</v>
      </c>
    </row>
    <row r="326" spans="1:4" s="118" customFormat="1" ht="114.75">
      <c r="A326" s="94" t="s">
        <v>462</v>
      </c>
      <c r="B326" s="12" t="s">
        <v>533</v>
      </c>
      <c r="C326" s="12"/>
      <c r="D326" s="325">
        <f>D327</f>
        <v>1519.3000000000002</v>
      </c>
    </row>
    <row r="327" spans="1:4" s="118" customFormat="1">
      <c r="A327" s="10" t="s">
        <v>146</v>
      </c>
      <c r="B327" s="12" t="s">
        <v>533</v>
      </c>
      <c r="C327" s="12" t="s">
        <v>147</v>
      </c>
      <c r="D327" s="325">
        <f>D328</f>
        <v>1519.3000000000002</v>
      </c>
    </row>
    <row r="328" spans="1:4" s="118" customFormat="1" ht="25.5">
      <c r="A328" s="10" t="s">
        <v>148</v>
      </c>
      <c r="B328" s="12" t="s">
        <v>533</v>
      </c>
      <c r="C328" s="12" t="s">
        <v>149</v>
      </c>
      <c r="D328" s="325">
        <f>'приложение 5.4.'!G928</f>
        <v>1519.3000000000002</v>
      </c>
    </row>
    <row r="329" spans="1:4" s="122" customFormat="1" ht="43.5" hidden="1">
      <c r="A329" s="95" t="s">
        <v>514</v>
      </c>
      <c r="B329" s="96" t="s">
        <v>382</v>
      </c>
      <c r="C329" s="96"/>
      <c r="D329" s="296">
        <f>D330+D337+D343+D346+D340</f>
        <v>0</v>
      </c>
    </row>
    <row r="330" spans="1:4" s="118" customFormat="1" hidden="1">
      <c r="A330" s="101" t="s">
        <v>216</v>
      </c>
      <c r="B330" s="102" t="s">
        <v>396</v>
      </c>
      <c r="C330" s="102"/>
      <c r="D330" s="292">
        <f>D331+D333+D335</f>
        <v>0</v>
      </c>
    </row>
    <row r="331" spans="1:4" s="118" customFormat="1" ht="25.5" hidden="1">
      <c r="A331" s="101" t="s">
        <v>86</v>
      </c>
      <c r="B331" s="102" t="s">
        <v>396</v>
      </c>
      <c r="C331" s="12" t="s">
        <v>57</v>
      </c>
      <c r="D331" s="292">
        <f>D332</f>
        <v>0</v>
      </c>
    </row>
    <row r="332" spans="1:4" s="118" customFormat="1" ht="25.5" hidden="1">
      <c r="A332" s="1" t="s">
        <v>111</v>
      </c>
      <c r="B332" s="102" t="s">
        <v>396</v>
      </c>
      <c r="C332" s="12" t="s">
        <v>59</v>
      </c>
      <c r="D332" s="292">
        <f>'приложение 5.4.'!G530</f>
        <v>0</v>
      </c>
    </row>
    <row r="333" spans="1:4" s="118" customFormat="1" ht="25.5" hidden="1">
      <c r="A333" s="101" t="s">
        <v>343</v>
      </c>
      <c r="B333" s="102" t="s">
        <v>396</v>
      </c>
      <c r="C333" s="102" t="s">
        <v>77</v>
      </c>
      <c r="D333" s="292">
        <f>D334</f>
        <v>0</v>
      </c>
    </row>
    <row r="334" spans="1:4" s="118" customFormat="1" hidden="1">
      <c r="A334" s="101" t="s">
        <v>35</v>
      </c>
      <c r="B334" s="102" t="s">
        <v>396</v>
      </c>
      <c r="C334" s="102" t="s">
        <v>78</v>
      </c>
      <c r="D334" s="292">
        <f>'приложение 5.4.'!G457</f>
        <v>0</v>
      </c>
    </row>
    <row r="335" spans="1:4" s="118" customFormat="1" hidden="1">
      <c r="A335" s="101" t="s">
        <v>71</v>
      </c>
      <c r="B335" s="102" t="s">
        <v>396</v>
      </c>
      <c r="C335" s="102" t="s">
        <v>72</v>
      </c>
      <c r="D335" s="292">
        <f>D336</f>
        <v>0</v>
      </c>
    </row>
    <row r="336" spans="1:4" s="118" customFormat="1" ht="38.25" hidden="1">
      <c r="A336" s="101" t="s">
        <v>333</v>
      </c>
      <c r="B336" s="102" t="s">
        <v>396</v>
      </c>
      <c r="C336" s="102" t="s">
        <v>80</v>
      </c>
      <c r="D336" s="292">
        <f>'приложение 5.4.'!G532</f>
        <v>0</v>
      </c>
    </row>
    <row r="337" spans="1:4" s="118" customFormat="1" ht="76.5" hidden="1">
      <c r="A337" s="101" t="s">
        <v>483</v>
      </c>
      <c r="B337" s="102" t="s">
        <v>383</v>
      </c>
      <c r="C337" s="102"/>
      <c r="D337" s="292">
        <f>D338</f>
        <v>0</v>
      </c>
    </row>
    <row r="338" spans="1:4" s="118" customFormat="1" hidden="1">
      <c r="A338" s="101" t="s">
        <v>71</v>
      </c>
      <c r="B338" s="102" t="s">
        <v>383</v>
      </c>
      <c r="C338" s="102" t="s">
        <v>72</v>
      </c>
      <c r="D338" s="292">
        <f>D339</f>
        <v>0</v>
      </c>
    </row>
    <row r="339" spans="1:4" s="118" customFormat="1" ht="38.25" hidden="1">
      <c r="A339" s="101" t="s">
        <v>333</v>
      </c>
      <c r="B339" s="102" t="s">
        <v>383</v>
      </c>
      <c r="C339" s="102" t="s">
        <v>80</v>
      </c>
      <c r="D339" s="292">
        <f>'приложение 5.4.'!G460</f>
        <v>0</v>
      </c>
    </row>
    <row r="340" spans="1:4" s="118" customFormat="1" ht="89.25" hidden="1">
      <c r="A340" s="232" t="s">
        <v>617</v>
      </c>
      <c r="B340" s="139" t="s">
        <v>618</v>
      </c>
      <c r="C340" s="139"/>
      <c r="D340" s="292">
        <f>D341</f>
        <v>0</v>
      </c>
    </row>
    <row r="341" spans="1:4" s="118" customFormat="1" hidden="1">
      <c r="A341" s="210" t="s">
        <v>71</v>
      </c>
      <c r="B341" s="139" t="s">
        <v>618</v>
      </c>
      <c r="C341" s="139" t="s">
        <v>72</v>
      </c>
      <c r="D341" s="292">
        <f>D342</f>
        <v>0</v>
      </c>
    </row>
    <row r="342" spans="1:4" s="118" customFormat="1" ht="38.25" hidden="1">
      <c r="A342" s="210" t="s">
        <v>333</v>
      </c>
      <c r="B342" s="139" t="s">
        <v>618</v>
      </c>
      <c r="C342" s="139" t="s">
        <v>80</v>
      </c>
      <c r="D342" s="292">
        <f>'приложение 5.4.'!G463</f>
        <v>0</v>
      </c>
    </row>
    <row r="343" spans="1:4" s="118" customFormat="1" ht="140.25" hidden="1">
      <c r="A343" s="101" t="s">
        <v>484</v>
      </c>
      <c r="B343" s="102" t="s">
        <v>384</v>
      </c>
      <c r="C343" s="102"/>
      <c r="D343" s="292">
        <f>D344</f>
        <v>0</v>
      </c>
    </row>
    <row r="344" spans="1:4" s="118" customFormat="1" hidden="1">
      <c r="A344" s="101" t="s">
        <v>71</v>
      </c>
      <c r="B344" s="102" t="s">
        <v>384</v>
      </c>
      <c r="C344" s="102" t="s">
        <v>72</v>
      </c>
      <c r="D344" s="292">
        <f>D345</f>
        <v>0</v>
      </c>
    </row>
    <row r="345" spans="1:4" s="118" customFormat="1" ht="38.25" hidden="1">
      <c r="A345" s="101" t="s">
        <v>333</v>
      </c>
      <c r="B345" s="102" t="s">
        <v>384</v>
      </c>
      <c r="C345" s="102" t="s">
        <v>80</v>
      </c>
      <c r="D345" s="292">
        <f>'приложение 5.4.'!G466+'приложение 5.4.'!G535</f>
        <v>0</v>
      </c>
    </row>
    <row r="346" spans="1:4" s="118" customFormat="1" ht="153" hidden="1">
      <c r="A346" s="101" t="s">
        <v>485</v>
      </c>
      <c r="B346" s="102" t="s">
        <v>385</v>
      </c>
      <c r="C346" s="102"/>
      <c r="D346" s="292">
        <f>D347</f>
        <v>0</v>
      </c>
    </row>
    <row r="347" spans="1:4" s="118" customFormat="1" hidden="1">
      <c r="A347" s="101" t="s">
        <v>71</v>
      </c>
      <c r="B347" s="102" t="s">
        <v>385</v>
      </c>
      <c r="C347" s="102" t="s">
        <v>72</v>
      </c>
      <c r="D347" s="292">
        <f>D348</f>
        <v>0</v>
      </c>
    </row>
    <row r="348" spans="1:4" s="118" customFormat="1" ht="38.25" hidden="1">
      <c r="A348" s="101" t="s">
        <v>333</v>
      </c>
      <c r="B348" s="102" t="s">
        <v>385</v>
      </c>
      <c r="C348" s="102" t="s">
        <v>80</v>
      </c>
      <c r="D348" s="292">
        <f>'приложение 5.4.'!G469+'приложение 5.4.'!G538</f>
        <v>0</v>
      </c>
    </row>
    <row r="349" spans="1:4" s="122" customFormat="1" ht="28.5" customHeight="1">
      <c r="A349" s="95" t="s">
        <v>127</v>
      </c>
      <c r="B349" s="96" t="s">
        <v>263</v>
      </c>
      <c r="C349" s="96"/>
      <c r="D349" s="296">
        <f>D350+D379+D384</f>
        <v>-229.60000000000002</v>
      </c>
    </row>
    <row r="350" spans="1:4" s="121" customFormat="1" ht="13.5">
      <c r="A350" s="99" t="s">
        <v>264</v>
      </c>
      <c r="B350" s="100" t="s">
        <v>265</v>
      </c>
      <c r="C350" s="100"/>
      <c r="D350" s="295">
        <f>D351+D356+D361+D364+D367+D370+D373+D376</f>
        <v>160</v>
      </c>
    </row>
    <row r="351" spans="1:4" s="118" customFormat="1" ht="101.25" hidden="1" customHeight="1">
      <c r="A351" s="103" t="s">
        <v>464</v>
      </c>
      <c r="B351" s="102" t="s">
        <v>266</v>
      </c>
      <c r="C351" s="102"/>
      <c r="D351" s="292">
        <f>D352+D354</f>
        <v>0</v>
      </c>
    </row>
    <row r="352" spans="1:4" s="118" customFormat="1" ht="51" hidden="1">
      <c r="A352" s="101" t="s">
        <v>55</v>
      </c>
      <c r="B352" s="102" t="s">
        <v>266</v>
      </c>
      <c r="C352" s="102" t="s">
        <v>56</v>
      </c>
      <c r="D352" s="292">
        <f>D353</f>
        <v>0</v>
      </c>
    </row>
    <row r="353" spans="1:4" s="118" customFormat="1" hidden="1">
      <c r="A353" s="101" t="s">
        <v>104</v>
      </c>
      <c r="B353" s="102" t="s">
        <v>266</v>
      </c>
      <c r="C353" s="102" t="s">
        <v>105</v>
      </c>
      <c r="D353" s="292">
        <f>'приложение 5.4.'!G105</f>
        <v>0</v>
      </c>
    </row>
    <row r="354" spans="1:4" s="118" customFormat="1" ht="25.5" hidden="1">
      <c r="A354" s="101" t="s">
        <v>86</v>
      </c>
      <c r="B354" s="102" t="s">
        <v>266</v>
      </c>
      <c r="C354" s="102" t="s">
        <v>57</v>
      </c>
      <c r="D354" s="292">
        <f>D355</f>
        <v>0</v>
      </c>
    </row>
    <row r="355" spans="1:4" s="118" customFormat="1" ht="25.5" hidden="1">
      <c r="A355" s="101" t="s">
        <v>111</v>
      </c>
      <c r="B355" s="102" t="s">
        <v>266</v>
      </c>
      <c r="C355" s="102" t="s">
        <v>59</v>
      </c>
      <c r="D355" s="292">
        <f>'приложение 5.4.'!G107</f>
        <v>0</v>
      </c>
    </row>
    <row r="356" spans="1:4" s="118" customFormat="1" ht="51" hidden="1">
      <c r="A356" s="103" t="s">
        <v>465</v>
      </c>
      <c r="B356" s="102" t="s">
        <v>267</v>
      </c>
      <c r="C356" s="102"/>
      <c r="D356" s="292">
        <f>D357+D359</f>
        <v>0</v>
      </c>
    </row>
    <row r="357" spans="1:4" s="118" customFormat="1" ht="42.75" hidden="1" customHeight="1">
      <c r="A357" s="101" t="s">
        <v>55</v>
      </c>
      <c r="B357" s="102" t="s">
        <v>267</v>
      </c>
      <c r="C357" s="102" t="s">
        <v>56</v>
      </c>
      <c r="D357" s="325">
        <f>D358</f>
        <v>0</v>
      </c>
    </row>
    <row r="358" spans="1:4" s="118" customFormat="1" hidden="1">
      <c r="A358" s="101" t="s">
        <v>104</v>
      </c>
      <c r="B358" s="102" t="s">
        <v>267</v>
      </c>
      <c r="C358" s="102" t="s">
        <v>105</v>
      </c>
      <c r="D358" s="325">
        <f>'приложение 5.4.'!G110</f>
        <v>0</v>
      </c>
    </row>
    <row r="359" spans="1:4" s="118" customFormat="1" ht="25.5" hidden="1">
      <c r="A359" s="101" t="s">
        <v>86</v>
      </c>
      <c r="B359" s="102" t="s">
        <v>267</v>
      </c>
      <c r="C359" s="102" t="s">
        <v>57</v>
      </c>
      <c r="D359" s="292">
        <f>D360</f>
        <v>0</v>
      </c>
    </row>
    <row r="360" spans="1:4" s="118" customFormat="1" ht="25.5" hidden="1">
      <c r="A360" s="101" t="s">
        <v>111</v>
      </c>
      <c r="B360" s="102" t="s">
        <v>267</v>
      </c>
      <c r="C360" s="102" t="s">
        <v>59</v>
      </c>
      <c r="D360" s="292">
        <f>'приложение 5.4.'!G112</f>
        <v>0</v>
      </c>
    </row>
    <row r="361" spans="1:4" s="118" customFormat="1" ht="102" hidden="1">
      <c r="A361" s="103" t="s">
        <v>468</v>
      </c>
      <c r="B361" s="102" t="s">
        <v>280</v>
      </c>
      <c r="C361" s="102"/>
      <c r="D361" s="292">
        <f>D362</f>
        <v>0</v>
      </c>
    </row>
    <row r="362" spans="1:4" s="118" customFormat="1" ht="51" hidden="1">
      <c r="A362" s="101" t="s">
        <v>55</v>
      </c>
      <c r="B362" s="102" t="s">
        <v>280</v>
      </c>
      <c r="C362" s="102" t="s">
        <v>56</v>
      </c>
      <c r="D362" s="292">
        <f>D363</f>
        <v>0</v>
      </c>
    </row>
    <row r="363" spans="1:4" s="118" customFormat="1" hidden="1">
      <c r="A363" s="101" t="s">
        <v>104</v>
      </c>
      <c r="B363" s="102" t="s">
        <v>280</v>
      </c>
      <c r="C363" s="102" t="s">
        <v>105</v>
      </c>
      <c r="D363" s="292">
        <f>'приложение 5.4.'!G169</f>
        <v>0</v>
      </c>
    </row>
    <row r="364" spans="1:4" s="118" customFormat="1" ht="106.5" hidden="1" customHeight="1">
      <c r="A364" s="103" t="s">
        <v>469</v>
      </c>
      <c r="B364" s="102" t="s">
        <v>281</v>
      </c>
      <c r="C364" s="102"/>
      <c r="D364" s="292">
        <f>D365</f>
        <v>0</v>
      </c>
    </row>
    <row r="365" spans="1:4" s="118" customFormat="1" ht="39" hidden="1" customHeight="1">
      <c r="A365" s="101" t="s">
        <v>55</v>
      </c>
      <c r="B365" s="102" t="s">
        <v>281</v>
      </c>
      <c r="C365" s="102" t="s">
        <v>56</v>
      </c>
      <c r="D365" s="292">
        <f>D366</f>
        <v>0</v>
      </c>
    </row>
    <row r="366" spans="1:4" s="118" customFormat="1" hidden="1">
      <c r="A366" s="101" t="s">
        <v>104</v>
      </c>
      <c r="B366" s="102" t="s">
        <v>281</v>
      </c>
      <c r="C366" s="102" t="s">
        <v>105</v>
      </c>
      <c r="D366" s="292">
        <f>'приложение 5.4.'!G172</f>
        <v>0</v>
      </c>
    </row>
    <row r="367" spans="1:4" s="118" customFormat="1" ht="38.25">
      <c r="A367" s="8" t="s">
        <v>684</v>
      </c>
      <c r="B367" s="110" t="s">
        <v>685</v>
      </c>
      <c r="C367" s="110"/>
      <c r="D367" s="292">
        <f>D368</f>
        <v>60</v>
      </c>
    </row>
    <row r="368" spans="1:4" s="118" customFormat="1" ht="51">
      <c r="A368" s="109" t="s">
        <v>55</v>
      </c>
      <c r="B368" s="110" t="s">
        <v>685</v>
      </c>
      <c r="C368" s="110" t="s">
        <v>56</v>
      </c>
      <c r="D368" s="292">
        <f>D369</f>
        <v>60</v>
      </c>
    </row>
    <row r="369" spans="1:4" s="118" customFormat="1">
      <c r="A369" s="109" t="s">
        <v>104</v>
      </c>
      <c r="B369" s="110" t="s">
        <v>685</v>
      </c>
      <c r="C369" s="110" t="s">
        <v>105</v>
      </c>
      <c r="D369" s="292">
        <f>'приложение 5.4.'!G175</f>
        <v>60</v>
      </c>
    </row>
    <row r="370" spans="1:4" s="118" customFormat="1" ht="135.75" hidden="1" customHeight="1">
      <c r="A370" s="101" t="s">
        <v>470</v>
      </c>
      <c r="B370" s="102" t="s">
        <v>282</v>
      </c>
      <c r="C370" s="102"/>
      <c r="D370" s="292">
        <f>D371</f>
        <v>0</v>
      </c>
    </row>
    <row r="371" spans="1:4" s="118" customFormat="1" ht="25.5" hidden="1">
      <c r="A371" s="101" t="s">
        <v>86</v>
      </c>
      <c r="B371" s="102" t="s">
        <v>282</v>
      </c>
      <c r="C371" s="102" t="s">
        <v>57</v>
      </c>
      <c r="D371" s="292">
        <f>D372</f>
        <v>0</v>
      </c>
    </row>
    <row r="372" spans="1:4" s="118" customFormat="1" ht="25.5" hidden="1">
      <c r="A372" s="101" t="s">
        <v>111</v>
      </c>
      <c r="B372" s="102" t="s">
        <v>282</v>
      </c>
      <c r="C372" s="102" t="s">
        <v>59</v>
      </c>
      <c r="D372" s="292">
        <f>'приложение 5.4.'!G178</f>
        <v>0</v>
      </c>
    </row>
    <row r="373" spans="1:4" s="118" customFormat="1" ht="166.5" customHeight="1">
      <c r="A373" s="101" t="s">
        <v>471</v>
      </c>
      <c r="B373" s="102" t="s">
        <v>283</v>
      </c>
      <c r="C373" s="102"/>
      <c r="D373" s="292">
        <f>D374</f>
        <v>100</v>
      </c>
    </row>
    <row r="374" spans="1:4" s="118" customFormat="1" ht="25.5">
      <c r="A374" s="101" t="s">
        <v>86</v>
      </c>
      <c r="B374" s="102" t="s">
        <v>283</v>
      </c>
      <c r="C374" s="102" t="s">
        <v>57</v>
      </c>
      <c r="D374" s="292">
        <f>D375</f>
        <v>100</v>
      </c>
    </row>
    <row r="375" spans="1:4" s="118" customFormat="1" ht="25.5">
      <c r="A375" s="101" t="s">
        <v>111</v>
      </c>
      <c r="B375" s="102" t="s">
        <v>283</v>
      </c>
      <c r="C375" s="102" t="s">
        <v>59</v>
      </c>
      <c r="D375" s="292">
        <f>'приложение 5.4.'!G181+'приложение 5.4.'!G184</f>
        <v>100</v>
      </c>
    </row>
    <row r="376" spans="1:4" s="118" customFormat="1" hidden="1">
      <c r="A376" s="101" t="s">
        <v>216</v>
      </c>
      <c r="B376" s="102" t="s">
        <v>547</v>
      </c>
      <c r="C376" s="102"/>
      <c r="D376" s="292">
        <f>D377</f>
        <v>0</v>
      </c>
    </row>
    <row r="377" spans="1:4" s="118" customFormat="1" ht="25.5" hidden="1">
      <c r="A377" s="101" t="s">
        <v>223</v>
      </c>
      <c r="B377" s="102" t="s">
        <v>547</v>
      </c>
      <c r="C377" s="102" t="s">
        <v>49</v>
      </c>
      <c r="D377" s="292">
        <f>D378</f>
        <v>0</v>
      </c>
    </row>
    <row r="378" spans="1:4" s="118" customFormat="1" hidden="1">
      <c r="A378" s="101" t="s">
        <v>51</v>
      </c>
      <c r="B378" s="102" t="s">
        <v>547</v>
      </c>
      <c r="C378" s="102" t="s">
        <v>50</v>
      </c>
      <c r="D378" s="292">
        <f>'приложение 5.4.'!G186</f>
        <v>0</v>
      </c>
    </row>
    <row r="379" spans="1:4" s="121" customFormat="1" ht="31.5" hidden="1" customHeight="1">
      <c r="A379" s="99" t="s">
        <v>284</v>
      </c>
      <c r="B379" s="100" t="s">
        <v>285</v>
      </c>
      <c r="C379" s="100"/>
      <c r="D379" s="295">
        <f>D380</f>
        <v>0</v>
      </c>
    </row>
    <row r="380" spans="1:4" s="118" customFormat="1" hidden="1">
      <c r="A380" s="101" t="s">
        <v>216</v>
      </c>
      <c r="B380" s="102" t="s">
        <v>546</v>
      </c>
      <c r="C380" s="102"/>
      <c r="D380" s="292">
        <f>D381</f>
        <v>0</v>
      </c>
    </row>
    <row r="381" spans="1:4" s="118" customFormat="1" ht="25.5" hidden="1">
      <c r="A381" s="101" t="s">
        <v>223</v>
      </c>
      <c r="B381" s="102" t="s">
        <v>546</v>
      </c>
      <c r="C381" s="102" t="s">
        <v>49</v>
      </c>
      <c r="D381" s="292">
        <f>D382+D383</f>
        <v>0</v>
      </c>
    </row>
    <row r="382" spans="1:4" s="118" customFormat="1" hidden="1">
      <c r="A382" s="101" t="s">
        <v>51</v>
      </c>
      <c r="B382" s="102" t="s">
        <v>546</v>
      </c>
      <c r="C382" s="102" t="s">
        <v>50</v>
      </c>
      <c r="D382" s="292">
        <f>'приложение 5.4.'!G190</f>
        <v>0</v>
      </c>
    </row>
    <row r="383" spans="1:4" s="118" customFormat="1" hidden="1">
      <c r="A383" s="101" t="s">
        <v>66</v>
      </c>
      <c r="B383" s="102" t="s">
        <v>546</v>
      </c>
      <c r="C383" s="102" t="s">
        <v>64</v>
      </c>
      <c r="D383" s="292">
        <f>'приложение 5.4.'!G191</f>
        <v>0</v>
      </c>
    </row>
    <row r="384" spans="1:4" s="121" customFormat="1" ht="13.5">
      <c r="A384" s="99" t="s">
        <v>286</v>
      </c>
      <c r="B384" s="100" t="s">
        <v>287</v>
      </c>
      <c r="C384" s="100"/>
      <c r="D384" s="295">
        <f>D385</f>
        <v>-389.6</v>
      </c>
    </row>
    <row r="385" spans="1:4" s="118" customFormat="1">
      <c r="A385" s="101" t="s">
        <v>216</v>
      </c>
      <c r="B385" s="102" t="s">
        <v>545</v>
      </c>
      <c r="C385" s="102"/>
      <c r="D385" s="292">
        <f>D386+D388</f>
        <v>-389.6</v>
      </c>
    </row>
    <row r="386" spans="1:4" s="118" customFormat="1" ht="25.5">
      <c r="A386" s="109" t="s">
        <v>86</v>
      </c>
      <c r="B386" s="102" t="s">
        <v>545</v>
      </c>
      <c r="C386" s="110" t="s">
        <v>57</v>
      </c>
      <c r="D386" s="292">
        <f>D387</f>
        <v>-389.6</v>
      </c>
    </row>
    <row r="387" spans="1:4" s="118" customFormat="1" ht="25.5">
      <c r="A387" s="109" t="s">
        <v>111</v>
      </c>
      <c r="B387" s="102" t="s">
        <v>545</v>
      </c>
      <c r="C387" s="110" t="s">
        <v>59</v>
      </c>
      <c r="D387" s="292">
        <f>'приложение 5.4.'!G195</f>
        <v>-389.6</v>
      </c>
    </row>
    <row r="388" spans="1:4" s="118" customFormat="1" ht="25.5" hidden="1">
      <c r="A388" s="101" t="s">
        <v>223</v>
      </c>
      <c r="B388" s="102" t="s">
        <v>545</v>
      </c>
      <c r="C388" s="102" t="s">
        <v>49</v>
      </c>
      <c r="D388" s="292">
        <f>D389+D390</f>
        <v>0</v>
      </c>
    </row>
    <row r="389" spans="1:4" s="118" customFormat="1" hidden="1">
      <c r="A389" s="101" t="s">
        <v>51</v>
      </c>
      <c r="B389" s="102" t="s">
        <v>545</v>
      </c>
      <c r="C389" s="102" t="s">
        <v>50</v>
      </c>
      <c r="D389" s="292">
        <f>'приложение 5.4.'!G197</f>
        <v>0</v>
      </c>
    </row>
    <row r="390" spans="1:4" s="118" customFormat="1" hidden="1">
      <c r="A390" s="101" t="s">
        <v>66</v>
      </c>
      <c r="B390" s="102" t="s">
        <v>545</v>
      </c>
      <c r="C390" s="102" t="s">
        <v>64</v>
      </c>
      <c r="D390" s="292">
        <f>'приложение 5.4.'!G198</f>
        <v>0</v>
      </c>
    </row>
    <row r="391" spans="1:4" s="122" customFormat="1" ht="57.75">
      <c r="A391" s="95" t="s">
        <v>93</v>
      </c>
      <c r="B391" s="96" t="s">
        <v>276</v>
      </c>
      <c r="C391" s="96"/>
      <c r="D391" s="327">
        <f>D392+D403</f>
        <v>-439.1</v>
      </c>
    </row>
    <row r="392" spans="1:4" s="121" customFormat="1" ht="40.5">
      <c r="A392" s="99" t="s">
        <v>277</v>
      </c>
      <c r="B392" s="100" t="s">
        <v>278</v>
      </c>
      <c r="C392" s="100"/>
      <c r="D392" s="326">
        <f>D393+D400</f>
        <v>-437.6</v>
      </c>
    </row>
    <row r="393" spans="1:4" s="118" customFormat="1" ht="25.5">
      <c r="A393" s="101" t="s">
        <v>200</v>
      </c>
      <c r="B393" s="102" t="s">
        <v>279</v>
      </c>
      <c r="C393" s="102"/>
      <c r="D393" s="325">
        <f>D394+D396+D398</f>
        <v>-213.6</v>
      </c>
    </row>
    <row r="394" spans="1:4" s="118" customFormat="1" ht="41.25" hidden="1" customHeight="1">
      <c r="A394" s="101" t="s">
        <v>55</v>
      </c>
      <c r="B394" s="102" t="s">
        <v>279</v>
      </c>
      <c r="C394" s="102" t="s">
        <v>56</v>
      </c>
      <c r="D394" s="325">
        <f>D395</f>
        <v>0</v>
      </c>
    </row>
    <row r="395" spans="1:4" s="118" customFormat="1" hidden="1">
      <c r="A395" s="101" t="s">
        <v>67</v>
      </c>
      <c r="B395" s="102" t="s">
        <v>279</v>
      </c>
      <c r="C395" s="102" t="s">
        <v>68</v>
      </c>
      <c r="D395" s="325">
        <f>'приложение 5.4.'!G156</f>
        <v>0</v>
      </c>
    </row>
    <row r="396" spans="1:4" s="118" customFormat="1" ht="25.5">
      <c r="A396" s="101" t="s">
        <v>86</v>
      </c>
      <c r="B396" s="102" t="s">
        <v>279</v>
      </c>
      <c r="C396" s="102" t="s">
        <v>57</v>
      </c>
      <c r="D396" s="325">
        <f>D397</f>
        <v>-213.6</v>
      </c>
    </row>
    <row r="397" spans="1:4" s="118" customFormat="1" ht="25.5">
      <c r="A397" s="101" t="s">
        <v>111</v>
      </c>
      <c r="B397" s="102" t="s">
        <v>279</v>
      </c>
      <c r="C397" s="102" t="s">
        <v>59</v>
      </c>
      <c r="D397" s="325">
        <f>'приложение 5.4.'!G158</f>
        <v>-213.6</v>
      </c>
    </row>
    <row r="398" spans="1:4" s="118" customFormat="1" hidden="1">
      <c r="A398" s="105" t="s">
        <v>71</v>
      </c>
      <c r="B398" s="102" t="s">
        <v>279</v>
      </c>
      <c r="C398" s="102" t="s">
        <v>72</v>
      </c>
      <c r="D398" s="325">
        <f>D399</f>
        <v>0</v>
      </c>
    </row>
    <row r="399" spans="1:4" s="118" customFormat="1" ht="13.5" hidden="1" customHeight="1">
      <c r="A399" s="105" t="s">
        <v>73</v>
      </c>
      <c r="B399" s="102" t="s">
        <v>279</v>
      </c>
      <c r="C399" s="102" t="s">
        <v>74</v>
      </c>
      <c r="D399" s="325">
        <f>'приложение 5.4.'!G160</f>
        <v>0</v>
      </c>
    </row>
    <row r="400" spans="1:4" s="118" customFormat="1">
      <c r="A400" s="101" t="s">
        <v>216</v>
      </c>
      <c r="B400" s="102" t="s">
        <v>553</v>
      </c>
      <c r="C400" s="102"/>
      <c r="D400" s="325">
        <f>D401</f>
        <v>-224</v>
      </c>
    </row>
    <row r="401" spans="1:4" s="118" customFormat="1" ht="25.5">
      <c r="A401" s="101" t="s">
        <v>86</v>
      </c>
      <c r="B401" s="102" t="s">
        <v>553</v>
      </c>
      <c r="C401" s="102" t="s">
        <v>57</v>
      </c>
      <c r="D401" s="325">
        <f>D402</f>
        <v>-224</v>
      </c>
    </row>
    <row r="402" spans="1:4" s="118" customFormat="1" ht="25.5">
      <c r="A402" s="101" t="s">
        <v>111</v>
      </c>
      <c r="B402" s="102" t="s">
        <v>553</v>
      </c>
      <c r="C402" s="102" t="s">
        <v>59</v>
      </c>
      <c r="D402" s="325">
        <f>'приложение 5.4.'!G163+'приложение 5.4.'!G203</f>
        <v>-224</v>
      </c>
    </row>
    <row r="403" spans="1:4" s="121" customFormat="1" ht="27">
      <c r="A403" s="99" t="s">
        <v>331</v>
      </c>
      <c r="B403" s="100" t="s">
        <v>332</v>
      </c>
      <c r="C403" s="100"/>
      <c r="D403" s="326">
        <f>D404</f>
        <v>-1.5</v>
      </c>
    </row>
    <row r="404" spans="1:4" s="118" customFormat="1">
      <c r="A404" s="101" t="s">
        <v>216</v>
      </c>
      <c r="B404" s="102" t="s">
        <v>557</v>
      </c>
      <c r="C404" s="102"/>
      <c r="D404" s="325">
        <f>D405</f>
        <v>-1.5</v>
      </c>
    </row>
    <row r="405" spans="1:4" s="118" customFormat="1" ht="25.5">
      <c r="A405" s="101" t="s">
        <v>86</v>
      </c>
      <c r="B405" s="102" t="s">
        <v>557</v>
      </c>
      <c r="C405" s="102" t="s">
        <v>57</v>
      </c>
      <c r="D405" s="325">
        <f>D406</f>
        <v>-1.5</v>
      </c>
    </row>
    <row r="406" spans="1:4" s="118" customFormat="1" ht="25.5">
      <c r="A406" s="101" t="s">
        <v>111</v>
      </c>
      <c r="B406" s="102" t="s">
        <v>557</v>
      </c>
      <c r="C406" s="102" t="s">
        <v>59</v>
      </c>
      <c r="D406" s="325">
        <f>'приложение 5.4.'!G207</f>
        <v>-1.5</v>
      </c>
    </row>
    <row r="407" spans="1:4" s="122" customFormat="1" ht="29.25">
      <c r="A407" s="95" t="s">
        <v>402</v>
      </c>
      <c r="B407" s="96" t="s">
        <v>403</v>
      </c>
      <c r="C407" s="96"/>
      <c r="D407" s="327">
        <f>D408</f>
        <v>-13.7</v>
      </c>
    </row>
    <row r="408" spans="1:4" s="118" customFormat="1">
      <c r="A408" s="101" t="s">
        <v>216</v>
      </c>
      <c r="B408" s="102" t="s">
        <v>404</v>
      </c>
      <c r="C408" s="102"/>
      <c r="D408" s="325">
        <f>D409+D411</f>
        <v>-13.7</v>
      </c>
    </row>
    <row r="409" spans="1:4" s="118" customFormat="1" ht="25.5">
      <c r="A409" s="101" t="s">
        <v>86</v>
      </c>
      <c r="B409" s="102" t="s">
        <v>404</v>
      </c>
      <c r="C409" s="102" t="s">
        <v>57</v>
      </c>
      <c r="D409" s="325">
        <f>D410</f>
        <v>-13.7</v>
      </c>
    </row>
    <row r="410" spans="1:4" s="118" customFormat="1" ht="25.5">
      <c r="A410" s="101" t="s">
        <v>111</v>
      </c>
      <c r="B410" s="102" t="s">
        <v>404</v>
      </c>
      <c r="C410" s="102" t="s">
        <v>59</v>
      </c>
      <c r="D410" s="325">
        <f>'приложение 5.4.'!G569</f>
        <v>-13.7</v>
      </c>
    </row>
    <row r="411" spans="1:4" s="118" customFormat="1" ht="25.5" hidden="1">
      <c r="A411" s="109" t="s">
        <v>88</v>
      </c>
      <c r="B411" s="139" t="s">
        <v>404</v>
      </c>
      <c r="C411" s="110" t="s">
        <v>49</v>
      </c>
      <c r="D411" s="325">
        <f>D412+D413</f>
        <v>0</v>
      </c>
    </row>
    <row r="412" spans="1:4" s="118" customFormat="1" hidden="1">
      <c r="A412" s="109" t="s">
        <v>51</v>
      </c>
      <c r="B412" s="139" t="s">
        <v>404</v>
      </c>
      <c r="C412" s="110" t="s">
        <v>50</v>
      </c>
      <c r="D412" s="325">
        <f>'приложение 5.4.'!H571</f>
        <v>0</v>
      </c>
    </row>
    <row r="413" spans="1:4" s="118" customFormat="1" hidden="1">
      <c r="A413" s="210" t="s">
        <v>66</v>
      </c>
      <c r="B413" s="139" t="s">
        <v>404</v>
      </c>
      <c r="C413" s="139" t="s">
        <v>64</v>
      </c>
      <c r="D413" s="325">
        <f>'приложение 5.4.'!H572</f>
        <v>0</v>
      </c>
    </row>
    <row r="414" spans="1:4" s="122" customFormat="1" ht="55.5" customHeight="1">
      <c r="A414" s="95" t="s">
        <v>355</v>
      </c>
      <c r="B414" s="96" t="s">
        <v>356</v>
      </c>
      <c r="C414" s="96"/>
      <c r="D414" s="327">
        <f>D415+D429+D433</f>
        <v>2176.8000000000002</v>
      </c>
    </row>
    <row r="415" spans="1:4" s="121" customFormat="1" ht="13.5">
      <c r="A415" s="99" t="s">
        <v>357</v>
      </c>
      <c r="B415" s="100" t="s">
        <v>358</v>
      </c>
      <c r="C415" s="100"/>
      <c r="D415" s="326">
        <f>D416+D419+D424</f>
        <v>1055</v>
      </c>
    </row>
    <row r="416" spans="1:4" s="118" customFormat="1" hidden="1">
      <c r="A416" s="101" t="s">
        <v>216</v>
      </c>
      <c r="B416" s="102" t="s">
        <v>562</v>
      </c>
      <c r="C416" s="102"/>
      <c r="D416" s="325">
        <f>D417</f>
        <v>0</v>
      </c>
    </row>
    <row r="417" spans="1:4" s="118" customFormat="1" hidden="1">
      <c r="A417" s="101" t="s">
        <v>71</v>
      </c>
      <c r="B417" s="102" t="s">
        <v>562</v>
      </c>
      <c r="C417" s="102" t="s">
        <v>72</v>
      </c>
      <c r="D417" s="325">
        <f>D418</f>
        <v>0</v>
      </c>
    </row>
    <row r="418" spans="1:4" s="118" customFormat="1" ht="38.25" hidden="1">
      <c r="A418" s="101" t="s">
        <v>333</v>
      </c>
      <c r="B418" s="102" t="s">
        <v>562</v>
      </c>
      <c r="C418" s="102" t="s">
        <v>80</v>
      </c>
      <c r="D418" s="325">
        <f>'приложение 5.4.'!G318</f>
        <v>0</v>
      </c>
    </row>
    <row r="419" spans="1:4" s="118" customFormat="1" ht="63.75">
      <c r="A419" s="9" t="s">
        <v>628</v>
      </c>
      <c r="B419" s="12" t="s">
        <v>629</v>
      </c>
      <c r="C419" s="12"/>
      <c r="D419" s="325">
        <f>D420+D422</f>
        <v>1000</v>
      </c>
    </row>
    <row r="420" spans="1:4" s="118" customFormat="1" ht="25.5">
      <c r="A420" s="109" t="s">
        <v>86</v>
      </c>
      <c r="B420" s="12" t="s">
        <v>629</v>
      </c>
      <c r="C420" s="139" t="s">
        <v>57</v>
      </c>
      <c r="D420" s="325">
        <f>D421</f>
        <v>-0.2</v>
      </c>
    </row>
    <row r="421" spans="1:4" s="118" customFormat="1" ht="25.5">
      <c r="A421" s="109" t="s">
        <v>111</v>
      </c>
      <c r="B421" s="12" t="s">
        <v>629</v>
      </c>
      <c r="C421" s="139" t="s">
        <v>59</v>
      </c>
      <c r="D421" s="325">
        <f>'приложение 5.4.'!G321</f>
        <v>-0.2</v>
      </c>
    </row>
    <row r="422" spans="1:4" s="118" customFormat="1">
      <c r="A422" s="1" t="s">
        <v>71</v>
      </c>
      <c r="B422" s="12" t="s">
        <v>629</v>
      </c>
      <c r="C422" s="2" t="s">
        <v>72</v>
      </c>
      <c r="D422" s="325">
        <f>D423</f>
        <v>1000.2</v>
      </c>
    </row>
    <row r="423" spans="1:4" s="118" customFormat="1" ht="38.25">
      <c r="A423" s="1" t="s">
        <v>333</v>
      </c>
      <c r="B423" s="12" t="s">
        <v>629</v>
      </c>
      <c r="C423" s="2" t="s">
        <v>80</v>
      </c>
      <c r="D423" s="325">
        <f>'приложение 5.4.'!G323</f>
        <v>1000.2</v>
      </c>
    </row>
    <row r="424" spans="1:4" s="118" customFormat="1" ht="76.5">
      <c r="A424" s="94" t="s">
        <v>630</v>
      </c>
      <c r="B424" s="12" t="s">
        <v>631</v>
      </c>
      <c r="C424" s="12"/>
      <c r="D424" s="325">
        <f>D425+D427</f>
        <v>55</v>
      </c>
    </row>
    <row r="425" spans="1:4" s="118" customFormat="1" ht="25.5">
      <c r="A425" s="10" t="s">
        <v>86</v>
      </c>
      <c r="B425" s="12" t="s">
        <v>631</v>
      </c>
      <c r="C425" s="12" t="s">
        <v>57</v>
      </c>
      <c r="D425" s="325">
        <f>D426</f>
        <v>0.2</v>
      </c>
    </row>
    <row r="426" spans="1:4" s="118" customFormat="1" ht="25.5">
      <c r="A426" s="10" t="s">
        <v>111</v>
      </c>
      <c r="B426" s="12" t="s">
        <v>631</v>
      </c>
      <c r="C426" s="12" t="s">
        <v>59</v>
      </c>
      <c r="D426" s="325">
        <f>'приложение 5.4.'!G326</f>
        <v>0.2</v>
      </c>
    </row>
    <row r="427" spans="1:4" s="118" customFormat="1">
      <c r="A427" s="10" t="s">
        <v>71</v>
      </c>
      <c r="B427" s="12" t="s">
        <v>631</v>
      </c>
      <c r="C427" s="12" t="s">
        <v>72</v>
      </c>
      <c r="D427" s="325">
        <f>D428</f>
        <v>54.8</v>
      </c>
    </row>
    <row r="428" spans="1:4" s="118" customFormat="1" ht="38.25">
      <c r="A428" s="10" t="s">
        <v>333</v>
      </c>
      <c r="B428" s="12" t="s">
        <v>631</v>
      </c>
      <c r="C428" s="12" t="s">
        <v>80</v>
      </c>
      <c r="D428" s="325">
        <f>'приложение 5.4.'!G328</f>
        <v>54.8</v>
      </c>
    </row>
    <row r="429" spans="1:4" s="121" customFormat="1" ht="13.5" hidden="1">
      <c r="A429" s="99" t="s">
        <v>359</v>
      </c>
      <c r="B429" s="100" t="s">
        <v>360</v>
      </c>
      <c r="C429" s="100"/>
      <c r="D429" s="326">
        <f>D430</f>
        <v>0</v>
      </c>
    </row>
    <row r="430" spans="1:4" s="118" customFormat="1" hidden="1">
      <c r="A430" s="101" t="s">
        <v>216</v>
      </c>
      <c r="B430" s="102" t="s">
        <v>563</v>
      </c>
      <c r="C430" s="102"/>
      <c r="D430" s="325">
        <f>D431</f>
        <v>0</v>
      </c>
    </row>
    <row r="431" spans="1:4" s="118" customFormat="1" ht="25.5" hidden="1">
      <c r="A431" s="101" t="s">
        <v>86</v>
      </c>
      <c r="B431" s="102" t="s">
        <v>563</v>
      </c>
      <c r="C431" s="102" t="s">
        <v>57</v>
      </c>
      <c r="D431" s="325">
        <f>D432</f>
        <v>0</v>
      </c>
    </row>
    <row r="432" spans="1:4" s="118" customFormat="1" ht="25.5" hidden="1">
      <c r="A432" s="101" t="s">
        <v>111</v>
      </c>
      <c r="B432" s="102" t="s">
        <v>563</v>
      </c>
      <c r="C432" s="102" t="s">
        <v>59</v>
      </c>
      <c r="D432" s="325">
        <f>'приложение 5.4.'!G332</f>
        <v>0</v>
      </c>
    </row>
    <row r="433" spans="1:4" s="121" customFormat="1" ht="27">
      <c r="A433" s="99" t="s">
        <v>361</v>
      </c>
      <c r="B433" s="100" t="s">
        <v>362</v>
      </c>
      <c r="C433" s="100"/>
      <c r="D433" s="326">
        <f>D434+D437+D445+D442</f>
        <v>1121.8</v>
      </c>
    </row>
    <row r="434" spans="1:4" s="118" customFormat="1">
      <c r="A434" s="101" t="s">
        <v>216</v>
      </c>
      <c r="B434" s="102" t="s">
        <v>564</v>
      </c>
      <c r="C434" s="102"/>
      <c r="D434" s="325">
        <f>D435</f>
        <v>1121.8</v>
      </c>
    </row>
    <row r="435" spans="1:4" s="118" customFormat="1">
      <c r="A435" s="101" t="s">
        <v>71</v>
      </c>
      <c r="B435" s="102" t="s">
        <v>564</v>
      </c>
      <c r="C435" s="102" t="s">
        <v>72</v>
      </c>
      <c r="D435" s="325">
        <f>D436</f>
        <v>1121.8</v>
      </c>
    </row>
    <row r="436" spans="1:4" s="118" customFormat="1" ht="38.25">
      <c r="A436" s="101" t="s">
        <v>333</v>
      </c>
      <c r="B436" s="102" t="s">
        <v>564</v>
      </c>
      <c r="C436" s="102" t="s">
        <v>80</v>
      </c>
      <c r="D436" s="325">
        <f>'приложение 5.4.'!G336+'приложение 5.4.'!G232</f>
        <v>1121.8</v>
      </c>
    </row>
    <row r="437" spans="1:4" s="118" customFormat="1" ht="78.75" customHeight="1">
      <c r="A437" s="87" t="s">
        <v>512</v>
      </c>
      <c r="B437" s="12" t="s">
        <v>522</v>
      </c>
      <c r="C437" s="88"/>
      <c r="D437" s="325">
        <f>D438+D440</f>
        <v>-200</v>
      </c>
    </row>
    <row r="438" spans="1:4" s="118" customFormat="1" ht="51" hidden="1">
      <c r="A438" s="109" t="s">
        <v>55</v>
      </c>
      <c r="B438" s="139" t="s">
        <v>522</v>
      </c>
      <c r="C438" s="110" t="s">
        <v>56</v>
      </c>
      <c r="D438" s="325">
        <f>D439</f>
        <v>0</v>
      </c>
    </row>
    <row r="439" spans="1:4" s="118" customFormat="1" hidden="1">
      <c r="A439" s="109" t="s">
        <v>104</v>
      </c>
      <c r="B439" s="139" t="s">
        <v>522</v>
      </c>
      <c r="C439" s="110" t="s">
        <v>105</v>
      </c>
      <c r="D439" s="325">
        <f>'приложение 5.4.'!G235</f>
        <v>0</v>
      </c>
    </row>
    <row r="440" spans="1:4" s="118" customFormat="1">
      <c r="A440" s="87" t="s">
        <v>71</v>
      </c>
      <c r="B440" s="12" t="s">
        <v>522</v>
      </c>
      <c r="C440" s="88" t="s">
        <v>72</v>
      </c>
      <c r="D440" s="325">
        <f>D441</f>
        <v>-200</v>
      </c>
    </row>
    <row r="441" spans="1:4" s="118" customFormat="1" ht="38.25">
      <c r="A441" s="87" t="s">
        <v>333</v>
      </c>
      <c r="B441" s="12" t="s">
        <v>522</v>
      </c>
      <c r="C441" s="88" t="s">
        <v>80</v>
      </c>
      <c r="D441" s="325">
        <f>'приложение 5.4.'!G237</f>
        <v>-200</v>
      </c>
    </row>
    <row r="442" spans="1:4" s="118" customFormat="1" ht="38.25">
      <c r="A442" s="10" t="s">
        <v>692</v>
      </c>
      <c r="B442" s="12" t="s">
        <v>693</v>
      </c>
      <c r="C442" s="12"/>
      <c r="D442" s="325">
        <f>D443</f>
        <v>200</v>
      </c>
    </row>
    <row r="443" spans="1:4" s="118" customFormat="1">
      <c r="A443" s="10" t="s">
        <v>71</v>
      </c>
      <c r="B443" s="12" t="s">
        <v>693</v>
      </c>
      <c r="C443" s="12" t="s">
        <v>72</v>
      </c>
      <c r="D443" s="325">
        <f>D444</f>
        <v>200</v>
      </c>
    </row>
    <row r="444" spans="1:4" s="118" customFormat="1" ht="38.25">
      <c r="A444" s="10" t="s">
        <v>333</v>
      </c>
      <c r="B444" s="12" t="s">
        <v>693</v>
      </c>
      <c r="C444" s="12" t="s">
        <v>80</v>
      </c>
      <c r="D444" s="325">
        <f>'приложение 5.4.'!G240</f>
        <v>200</v>
      </c>
    </row>
    <row r="445" spans="1:4" s="118" customFormat="1" ht="25.5" hidden="1">
      <c r="A445" s="10" t="s">
        <v>672</v>
      </c>
      <c r="B445" s="12" t="s">
        <v>673</v>
      </c>
      <c r="C445" s="12"/>
      <c r="D445" s="325">
        <f>D446</f>
        <v>0</v>
      </c>
    </row>
    <row r="446" spans="1:4" s="118" customFormat="1" ht="25.5" hidden="1">
      <c r="A446" s="109" t="s">
        <v>86</v>
      </c>
      <c r="B446" s="12" t="s">
        <v>673</v>
      </c>
      <c r="C446" s="12" t="s">
        <v>57</v>
      </c>
      <c r="D446" s="325">
        <f>D447</f>
        <v>0</v>
      </c>
    </row>
    <row r="447" spans="1:4" s="118" customFormat="1" ht="25.5" hidden="1">
      <c r="A447" s="109" t="s">
        <v>111</v>
      </c>
      <c r="B447" s="12" t="s">
        <v>673</v>
      </c>
      <c r="C447" s="12" t="s">
        <v>59</v>
      </c>
      <c r="D447" s="325">
        <f>'приложение 5.4.'!G117</f>
        <v>0</v>
      </c>
    </row>
    <row r="448" spans="1:4" s="122" customFormat="1" ht="29.25">
      <c r="A448" s="95" t="s">
        <v>243</v>
      </c>
      <c r="B448" s="96" t="s">
        <v>244</v>
      </c>
      <c r="C448" s="96"/>
      <c r="D448" s="296">
        <f>D449+D457+D460</f>
        <v>150</v>
      </c>
    </row>
    <row r="449" spans="1:4" s="118" customFormat="1">
      <c r="A449" s="101" t="s">
        <v>216</v>
      </c>
      <c r="B449" s="108" t="s">
        <v>248</v>
      </c>
      <c r="C449" s="102"/>
      <c r="D449" s="292">
        <f>D450+D452+D454</f>
        <v>0</v>
      </c>
    </row>
    <row r="450" spans="1:4" s="118" customFormat="1" ht="51">
      <c r="A450" s="109" t="s">
        <v>55</v>
      </c>
      <c r="B450" s="132" t="s">
        <v>248</v>
      </c>
      <c r="C450" s="110" t="s">
        <v>56</v>
      </c>
      <c r="D450" s="292">
        <f>D451</f>
        <v>100</v>
      </c>
    </row>
    <row r="451" spans="1:4" s="118" customFormat="1">
      <c r="A451" s="109" t="s">
        <v>104</v>
      </c>
      <c r="B451" s="132" t="s">
        <v>248</v>
      </c>
      <c r="C451" s="110" t="s">
        <v>105</v>
      </c>
      <c r="D451" s="292">
        <f>'приложение 5.4.'!G307</f>
        <v>100</v>
      </c>
    </row>
    <row r="452" spans="1:4" s="118" customFormat="1" ht="36.75" customHeight="1">
      <c r="A452" s="101" t="s">
        <v>86</v>
      </c>
      <c r="B452" s="108" t="s">
        <v>248</v>
      </c>
      <c r="C452" s="102" t="s">
        <v>57</v>
      </c>
      <c r="D452" s="292">
        <f>D453</f>
        <v>-100</v>
      </c>
    </row>
    <row r="453" spans="1:4" s="118" customFormat="1" ht="25.5">
      <c r="A453" s="101" t="s">
        <v>111</v>
      </c>
      <c r="B453" s="108" t="s">
        <v>248</v>
      </c>
      <c r="C453" s="102" t="s">
        <v>59</v>
      </c>
      <c r="D453" s="292">
        <f>'приложение 5.4.'!G309</f>
        <v>-100</v>
      </c>
    </row>
    <row r="454" spans="1:4" s="118" customFormat="1" ht="25.5" hidden="1">
      <c r="A454" s="101" t="s">
        <v>246</v>
      </c>
      <c r="B454" s="108" t="s">
        <v>248</v>
      </c>
      <c r="C454" s="102" t="s">
        <v>49</v>
      </c>
      <c r="D454" s="292">
        <f>D455+D456</f>
        <v>0</v>
      </c>
    </row>
    <row r="455" spans="1:4" s="118" customFormat="1" hidden="1">
      <c r="A455" s="101" t="s">
        <v>51</v>
      </c>
      <c r="B455" s="108" t="s">
        <v>248</v>
      </c>
      <c r="C455" s="102" t="s">
        <v>50</v>
      </c>
      <c r="D455" s="292">
        <f>'приложение 5.4.'!G311</f>
        <v>0</v>
      </c>
    </row>
    <row r="456" spans="1:4" s="118" customFormat="1" hidden="1">
      <c r="A456" s="101" t="s">
        <v>66</v>
      </c>
      <c r="B456" s="108" t="s">
        <v>248</v>
      </c>
      <c r="C456" s="102" t="s">
        <v>64</v>
      </c>
      <c r="D456" s="292">
        <f>'приложение 5.4.'!G312</f>
        <v>0</v>
      </c>
    </row>
    <row r="457" spans="1:4" s="118" customFormat="1" ht="25.5" hidden="1">
      <c r="A457" s="101" t="s">
        <v>200</v>
      </c>
      <c r="B457" s="108" t="s">
        <v>245</v>
      </c>
      <c r="C457" s="102"/>
      <c r="D457" s="292">
        <f>D458</f>
        <v>0</v>
      </c>
    </row>
    <row r="458" spans="1:4" s="118" customFormat="1" ht="25.5" hidden="1">
      <c r="A458" s="101" t="s">
        <v>88</v>
      </c>
      <c r="B458" s="108" t="s">
        <v>245</v>
      </c>
      <c r="C458" s="102" t="s">
        <v>49</v>
      </c>
      <c r="D458" s="292">
        <f>D459</f>
        <v>0</v>
      </c>
    </row>
    <row r="459" spans="1:4" s="118" customFormat="1" hidden="1">
      <c r="A459" s="101" t="s">
        <v>51</v>
      </c>
      <c r="B459" s="108" t="s">
        <v>245</v>
      </c>
      <c r="C459" s="102" t="s">
        <v>50</v>
      </c>
      <c r="D459" s="292">
        <f>'приложение 5.4.'!G1010</f>
        <v>0</v>
      </c>
    </row>
    <row r="460" spans="1:4" s="118" customFormat="1" ht="25.5">
      <c r="A460" s="210" t="s">
        <v>587</v>
      </c>
      <c r="B460" s="19" t="s">
        <v>691</v>
      </c>
      <c r="C460" s="12"/>
      <c r="D460" s="292">
        <f>D461</f>
        <v>150</v>
      </c>
    </row>
    <row r="461" spans="1:4" s="118" customFormat="1" ht="25.5">
      <c r="A461" s="10" t="s">
        <v>88</v>
      </c>
      <c r="B461" s="19" t="s">
        <v>691</v>
      </c>
      <c r="C461" s="12" t="s">
        <v>49</v>
      </c>
      <c r="D461" s="292">
        <f>D462</f>
        <v>150</v>
      </c>
    </row>
    <row r="462" spans="1:4" s="118" customFormat="1">
      <c r="A462" s="10" t="s">
        <v>51</v>
      </c>
      <c r="B462" s="19" t="s">
        <v>691</v>
      </c>
      <c r="C462" s="12" t="s">
        <v>50</v>
      </c>
      <c r="D462" s="292">
        <f>'приложение 5.4.'!G1013</f>
        <v>150</v>
      </c>
    </row>
    <row r="463" spans="1:4" s="122" customFormat="1" ht="29.25">
      <c r="A463" s="95" t="s">
        <v>334</v>
      </c>
      <c r="B463" s="96" t="s">
        <v>335</v>
      </c>
      <c r="C463" s="96"/>
      <c r="D463" s="327">
        <f>D464+D502</f>
        <v>353.2</v>
      </c>
    </row>
    <row r="464" spans="1:4" s="121" customFormat="1" ht="13.5">
      <c r="A464" s="99" t="s">
        <v>338</v>
      </c>
      <c r="B464" s="100" t="s">
        <v>339</v>
      </c>
      <c r="C464" s="100"/>
      <c r="D464" s="326">
        <f>D465+D483</f>
        <v>353.2</v>
      </c>
    </row>
    <row r="465" spans="1:4" s="118" customFormat="1">
      <c r="A465" s="101" t="s">
        <v>340</v>
      </c>
      <c r="B465" s="102" t="s">
        <v>341</v>
      </c>
      <c r="C465" s="102"/>
      <c r="D465" s="325">
        <f>D466+D471+D474+D477+D480</f>
        <v>-71.2</v>
      </c>
    </row>
    <row r="466" spans="1:4" s="118" customFormat="1">
      <c r="A466" s="1" t="s">
        <v>538</v>
      </c>
      <c r="B466" s="12" t="s">
        <v>594</v>
      </c>
      <c r="C466" s="102"/>
      <c r="D466" s="325">
        <f>D467+D469</f>
        <v>-71.2</v>
      </c>
    </row>
    <row r="467" spans="1:4" s="118" customFormat="1" ht="25.5">
      <c r="A467" s="101" t="s">
        <v>86</v>
      </c>
      <c r="B467" s="12" t="s">
        <v>594</v>
      </c>
      <c r="C467" s="88" t="s">
        <v>57</v>
      </c>
      <c r="D467" s="325">
        <f>D468</f>
        <v>27.8</v>
      </c>
    </row>
    <row r="468" spans="1:4" s="118" customFormat="1" ht="25.5">
      <c r="A468" s="84" t="s">
        <v>111</v>
      </c>
      <c r="B468" s="12" t="s">
        <v>594</v>
      </c>
      <c r="C468" s="88" t="s">
        <v>59</v>
      </c>
      <c r="D468" s="325">
        <f>'приложение 5.4.'!G262</f>
        <v>27.8</v>
      </c>
    </row>
    <row r="469" spans="1:4" s="118" customFormat="1" ht="25.5">
      <c r="A469" s="10" t="s">
        <v>343</v>
      </c>
      <c r="B469" s="12" t="s">
        <v>594</v>
      </c>
      <c r="C469" s="12" t="s">
        <v>77</v>
      </c>
      <c r="D469" s="325">
        <f>D470</f>
        <v>-99</v>
      </c>
    </row>
    <row r="470" spans="1:4" s="118" customFormat="1">
      <c r="A470" s="10" t="s">
        <v>35</v>
      </c>
      <c r="B470" s="12" t="s">
        <v>594</v>
      </c>
      <c r="C470" s="12" t="s">
        <v>78</v>
      </c>
      <c r="D470" s="325">
        <f>'приложение 5.4.'!G264</f>
        <v>-99</v>
      </c>
    </row>
    <row r="471" spans="1:4" s="118" customFormat="1" ht="58.5" hidden="1" customHeight="1">
      <c r="A471" s="101" t="s">
        <v>474</v>
      </c>
      <c r="B471" s="102" t="s">
        <v>342</v>
      </c>
      <c r="C471" s="102"/>
      <c r="D471" s="325">
        <f>D472</f>
        <v>0</v>
      </c>
    </row>
    <row r="472" spans="1:4" s="118" customFormat="1" ht="25.5" hidden="1">
      <c r="A472" s="101" t="s">
        <v>343</v>
      </c>
      <c r="B472" s="102" t="s">
        <v>342</v>
      </c>
      <c r="C472" s="102" t="s">
        <v>77</v>
      </c>
      <c r="D472" s="325">
        <f>D473</f>
        <v>0</v>
      </c>
    </row>
    <row r="473" spans="1:4" s="118" customFormat="1" hidden="1">
      <c r="A473" s="101" t="s">
        <v>35</v>
      </c>
      <c r="B473" s="102" t="s">
        <v>342</v>
      </c>
      <c r="C473" s="102" t="s">
        <v>78</v>
      </c>
      <c r="D473" s="325">
        <f>'приложение 5.4.'!G267</f>
        <v>0</v>
      </c>
    </row>
    <row r="474" spans="1:4" s="118" customFormat="1" ht="76.5" hidden="1">
      <c r="A474" s="232" t="s">
        <v>614</v>
      </c>
      <c r="B474" s="139" t="s">
        <v>615</v>
      </c>
      <c r="C474" s="139"/>
      <c r="D474" s="325">
        <f>D475</f>
        <v>0</v>
      </c>
    </row>
    <row r="475" spans="1:4" s="118" customFormat="1" ht="25.5" hidden="1">
      <c r="A475" s="210" t="s">
        <v>343</v>
      </c>
      <c r="B475" s="139" t="s">
        <v>615</v>
      </c>
      <c r="C475" s="139" t="s">
        <v>77</v>
      </c>
      <c r="D475" s="325">
        <f>D476</f>
        <v>0</v>
      </c>
    </row>
    <row r="476" spans="1:4" s="118" customFormat="1" hidden="1">
      <c r="A476" s="210" t="s">
        <v>35</v>
      </c>
      <c r="B476" s="139" t="s">
        <v>615</v>
      </c>
      <c r="C476" s="139" t="s">
        <v>78</v>
      </c>
      <c r="D476" s="325">
        <f>'приложение 5.4.'!G271</f>
        <v>0</v>
      </c>
    </row>
    <row r="477" spans="1:4" s="118" customFormat="1" ht="120.75" hidden="1" customHeight="1">
      <c r="A477" s="101" t="s">
        <v>475</v>
      </c>
      <c r="B477" s="102" t="s">
        <v>344</v>
      </c>
      <c r="C477" s="102"/>
      <c r="D477" s="325">
        <f>D478</f>
        <v>0</v>
      </c>
    </row>
    <row r="478" spans="1:4" s="118" customFormat="1" ht="25.5" hidden="1">
      <c r="A478" s="101" t="s">
        <v>343</v>
      </c>
      <c r="B478" s="102" t="s">
        <v>344</v>
      </c>
      <c r="C478" s="102" t="s">
        <v>77</v>
      </c>
      <c r="D478" s="325">
        <f>D479</f>
        <v>0</v>
      </c>
    </row>
    <row r="479" spans="1:4" s="118" customFormat="1" hidden="1">
      <c r="A479" s="101" t="s">
        <v>35</v>
      </c>
      <c r="B479" s="102" t="s">
        <v>344</v>
      </c>
      <c r="C479" s="102" t="s">
        <v>78</v>
      </c>
      <c r="D479" s="325">
        <f>'приложение 5.4.'!G274</f>
        <v>0</v>
      </c>
    </row>
    <row r="480" spans="1:4" s="118" customFormat="1" ht="120.75" hidden="1" customHeight="1">
      <c r="A480" s="101" t="s">
        <v>476</v>
      </c>
      <c r="B480" s="102" t="s">
        <v>345</v>
      </c>
      <c r="C480" s="102"/>
      <c r="D480" s="325">
        <f>D481</f>
        <v>0</v>
      </c>
    </row>
    <row r="481" spans="1:4" s="118" customFormat="1" ht="25.5" hidden="1">
      <c r="A481" s="101" t="s">
        <v>343</v>
      </c>
      <c r="B481" s="102" t="s">
        <v>345</v>
      </c>
      <c r="C481" s="102" t="s">
        <v>77</v>
      </c>
      <c r="D481" s="325">
        <f>D482</f>
        <v>0</v>
      </c>
    </row>
    <row r="482" spans="1:4" s="118" customFormat="1" hidden="1">
      <c r="A482" s="101" t="s">
        <v>35</v>
      </c>
      <c r="B482" s="102" t="s">
        <v>345</v>
      </c>
      <c r="C482" s="102" t="s">
        <v>78</v>
      </c>
      <c r="D482" s="325">
        <f>'приложение 5.4.'!G277</f>
        <v>0</v>
      </c>
    </row>
    <row r="483" spans="1:4" s="118" customFormat="1" ht="25.5">
      <c r="A483" s="101" t="s">
        <v>346</v>
      </c>
      <c r="B483" s="102" t="s">
        <v>347</v>
      </c>
      <c r="C483" s="102"/>
      <c r="D483" s="325">
        <f>D484+D489+D493+D496+D499</f>
        <v>424.4</v>
      </c>
    </row>
    <row r="484" spans="1:4" s="118" customFormat="1">
      <c r="A484" s="101" t="s">
        <v>216</v>
      </c>
      <c r="B484" s="88" t="s">
        <v>560</v>
      </c>
      <c r="C484" s="88"/>
      <c r="D484" s="325">
        <f>D485+D487</f>
        <v>424.4</v>
      </c>
    </row>
    <row r="485" spans="1:4" s="118" customFormat="1" ht="25.5">
      <c r="A485" s="101" t="s">
        <v>86</v>
      </c>
      <c r="B485" s="88" t="s">
        <v>560</v>
      </c>
      <c r="C485" s="88" t="s">
        <v>57</v>
      </c>
      <c r="D485" s="325">
        <f>D486</f>
        <v>424.4</v>
      </c>
    </row>
    <row r="486" spans="1:4" s="118" customFormat="1" ht="25.5">
      <c r="A486" s="84" t="s">
        <v>111</v>
      </c>
      <c r="B486" s="88" t="s">
        <v>560</v>
      </c>
      <c r="C486" s="88" t="s">
        <v>59</v>
      </c>
      <c r="D486" s="325">
        <f>'приложение 5.4.'!G281</f>
        <v>424.4</v>
      </c>
    </row>
    <row r="487" spans="1:4" s="118" customFormat="1" ht="25.5" hidden="1">
      <c r="A487" s="10" t="s">
        <v>343</v>
      </c>
      <c r="B487" s="12" t="s">
        <v>560</v>
      </c>
      <c r="C487" s="12" t="s">
        <v>77</v>
      </c>
      <c r="D487" s="325">
        <f>D488</f>
        <v>0</v>
      </c>
    </row>
    <row r="488" spans="1:4" s="118" customFormat="1" hidden="1">
      <c r="A488" s="10" t="s">
        <v>35</v>
      </c>
      <c r="B488" s="12" t="s">
        <v>560</v>
      </c>
      <c r="C488" s="12" t="s">
        <v>78</v>
      </c>
      <c r="D488" s="325">
        <f>'приложение 5.4.'!G283</f>
        <v>0</v>
      </c>
    </row>
    <row r="489" spans="1:4" s="118" customFormat="1" ht="54" hidden="1" customHeight="1">
      <c r="A489" s="101" t="s">
        <v>474</v>
      </c>
      <c r="B489" s="102" t="s">
        <v>348</v>
      </c>
      <c r="C489" s="102"/>
      <c r="D489" s="325">
        <f>D490</f>
        <v>0</v>
      </c>
    </row>
    <row r="490" spans="1:4" s="118" customFormat="1" ht="25.5" hidden="1">
      <c r="A490" s="101" t="s">
        <v>86</v>
      </c>
      <c r="B490" s="102" t="s">
        <v>348</v>
      </c>
      <c r="C490" s="102" t="s">
        <v>57</v>
      </c>
      <c r="D490" s="325">
        <f>D491</f>
        <v>0</v>
      </c>
    </row>
    <row r="491" spans="1:4" s="118" customFormat="1" ht="25.5" hidden="1">
      <c r="A491" s="101" t="s">
        <v>111</v>
      </c>
      <c r="B491" s="102" t="s">
        <v>348</v>
      </c>
      <c r="C491" s="102" t="s">
        <v>59</v>
      </c>
      <c r="D491" s="325">
        <f>'приложение 5.4.'!G286</f>
        <v>0</v>
      </c>
    </row>
    <row r="492" spans="1:4" s="118" customFormat="1" hidden="1">
      <c r="A492" s="101" t="s">
        <v>452</v>
      </c>
      <c r="B492" s="102" t="s">
        <v>348</v>
      </c>
      <c r="C492" s="102" t="s">
        <v>59</v>
      </c>
      <c r="D492" s="325"/>
    </row>
    <row r="493" spans="1:4" s="118" customFormat="1" ht="76.5" hidden="1">
      <c r="A493" s="112" t="s">
        <v>614</v>
      </c>
      <c r="B493" s="139" t="s">
        <v>616</v>
      </c>
      <c r="C493" s="139"/>
      <c r="D493" s="325">
        <f>D494</f>
        <v>0</v>
      </c>
    </row>
    <row r="494" spans="1:4" s="118" customFormat="1" ht="25.5" hidden="1">
      <c r="A494" s="101" t="s">
        <v>86</v>
      </c>
      <c r="B494" s="139" t="s">
        <v>616</v>
      </c>
      <c r="C494" s="139" t="s">
        <v>57</v>
      </c>
      <c r="D494" s="325">
        <f>D495</f>
        <v>0</v>
      </c>
    </row>
    <row r="495" spans="1:4" s="118" customFormat="1" ht="25.5" hidden="1">
      <c r="A495" s="109" t="s">
        <v>111</v>
      </c>
      <c r="B495" s="139" t="s">
        <v>616</v>
      </c>
      <c r="C495" s="139" t="s">
        <v>59</v>
      </c>
      <c r="D495" s="325">
        <f>'приложение 5.4.'!G290</f>
        <v>0</v>
      </c>
    </row>
    <row r="496" spans="1:4" s="118" customFormat="1" ht="121.5" hidden="1" customHeight="1">
      <c r="A496" s="101" t="s">
        <v>475</v>
      </c>
      <c r="B496" s="102" t="s">
        <v>349</v>
      </c>
      <c r="C496" s="102"/>
      <c r="D496" s="325">
        <f>D497</f>
        <v>0</v>
      </c>
    </row>
    <row r="497" spans="1:4" s="118" customFormat="1" ht="25.5" hidden="1">
      <c r="A497" s="101" t="s">
        <v>86</v>
      </c>
      <c r="B497" s="102" t="s">
        <v>349</v>
      </c>
      <c r="C497" s="102" t="s">
        <v>57</v>
      </c>
      <c r="D497" s="325">
        <f>D498</f>
        <v>0</v>
      </c>
    </row>
    <row r="498" spans="1:4" s="118" customFormat="1" ht="25.5" hidden="1">
      <c r="A498" s="101" t="s">
        <v>111</v>
      </c>
      <c r="B498" s="102" t="s">
        <v>349</v>
      </c>
      <c r="C498" s="102" t="s">
        <v>59</v>
      </c>
      <c r="D498" s="325">
        <f>'приложение 5.4.'!G293</f>
        <v>0</v>
      </c>
    </row>
    <row r="499" spans="1:4" s="118" customFormat="1" ht="120" hidden="1" customHeight="1">
      <c r="A499" s="101" t="s">
        <v>476</v>
      </c>
      <c r="B499" s="102" t="s">
        <v>350</v>
      </c>
      <c r="C499" s="102"/>
      <c r="D499" s="325">
        <f>D500</f>
        <v>0</v>
      </c>
    </row>
    <row r="500" spans="1:4" s="118" customFormat="1" ht="25.5" hidden="1">
      <c r="A500" s="101" t="s">
        <v>86</v>
      </c>
      <c r="B500" s="102" t="s">
        <v>350</v>
      </c>
      <c r="C500" s="102" t="s">
        <v>57</v>
      </c>
      <c r="D500" s="325">
        <f>D501</f>
        <v>0</v>
      </c>
    </row>
    <row r="501" spans="1:4" s="118" customFormat="1" ht="25.5" hidden="1">
      <c r="A501" s="101" t="s">
        <v>111</v>
      </c>
      <c r="B501" s="102" t="s">
        <v>350</v>
      </c>
      <c r="C501" s="102" t="s">
        <v>59</v>
      </c>
      <c r="D501" s="325">
        <f>'приложение 5.4.'!G296</f>
        <v>0</v>
      </c>
    </row>
    <row r="502" spans="1:4" s="121" customFormat="1" ht="13.5" hidden="1">
      <c r="A502" s="99" t="s">
        <v>336</v>
      </c>
      <c r="B502" s="100" t="s">
        <v>337</v>
      </c>
      <c r="C502" s="100"/>
      <c r="D502" s="326">
        <f>D503</f>
        <v>0</v>
      </c>
    </row>
    <row r="503" spans="1:4" s="118" customFormat="1" hidden="1">
      <c r="A503" s="101" t="s">
        <v>216</v>
      </c>
      <c r="B503" s="102" t="s">
        <v>559</v>
      </c>
      <c r="C503" s="102"/>
      <c r="D503" s="325">
        <f>D504</f>
        <v>0</v>
      </c>
    </row>
    <row r="504" spans="1:4" s="118" customFormat="1" hidden="1">
      <c r="A504" s="101" t="s">
        <v>71</v>
      </c>
      <c r="B504" s="102" t="s">
        <v>559</v>
      </c>
      <c r="C504" s="102" t="s">
        <v>72</v>
      </c>
      <c r="D504" s="325">
        <f>D505</f>
        <v>0</v>
      </c>
    </row>
    <row r="505" spans="1:4" s="118" customFormat="1" ht="25.5" hidden="1">
      <c r="A505" s="101" t="s">
        <v>79</v>
      </c>
      <c r="B505" s="102" t="s">
        <v>559</v>
      </c>
      <c r="C505" s="102" t="s">
        <v>80</v>
      </c>
      <c r="D505" s="325">
        <f>'приложение 5.4.'!G254</f>
        <v>0</v>
      </c>
    </row>
    <row r="506" spans="1:4" s="122" customFormat="1" ht="88.5" customHeight="1">
      <c r="A506" s="124" t="s">
        <v>133</v>
      </c>
      <c r="B506" s="96" t="s">
        <v>288</v>
      </c>
      <c r="C506" s="96"/>
      <c r="D506" s="327">
        <f>D507+D515</f>
        <v>-5169</v>
      </c>
    </row>
    <row r="507" spans="1:4" s="127" customFormat="1" ht="27" hidden="1">
      <c r="A507" s="125" t="s">
        <v>289</v>
      </c>
      <c r="B507" s="126" t="s">
        <v>290</v>
      </c>
      <c r="C507" s="126"/>
      <c r="D507" s="326">
        <f>D508</f>
        <v>0</v>
      </c>
    </row>
    <row r="508" spans="1:4" s="122" customFormat="1" ht="15" hidden="1">
      <c r="A508" s="109" t="s">
        <v>124</v>
      </c>
      <c r="B508" s="110" t="s">
        <v>291</v>
      </c>
      <c r="C508" s="110"/>
      <c r="D508" s="325">
        <f>D509+D511+D513</f>
        <v>0</v>
      </c>
    </row>
    <row r="509" spans="1:4" s="122" customFormat="1" ht="39.75" hidden="1" customHeight="1">
      <c r="A509" s="109" t="s">
        <v>55</v>
      </c>
      <c r="B509" s="110" t="s">
        <v>291</v>
      </c>
      <c r="C509" s="110" t="s">
        <v>56</v>
      </c>
      <c r="D509" s="325">
        <f>D510</f>
        <v>0</v>
      </c>
    </row>
    <row r="510" spans="1:4" s="122" customFormat="1" ht="15" hidden="1">
      <c r="A510" s="109" t="s">
        <v>104</v>
      </c>
      <c r="B510" s="110" t="s">
        <v>291</v>
      </c>
      <c r="C510" s="110" t="s">
        <v>105</v>
      </c>
      <c r="D510" s="325">
        <f>'приложение 5.4.'!G67</f>
        <v>0</v>
      </c>
    </row>
    <row r="511" spans="1:4" s="122" customFormat="1" ht="26.25" hidden="1">
      <c r="A511" s="101" t="s">
        <v>86</v>
      </c>
      <c r="B511" s="110" t="s">
        <v>291</v>
      </c>
      <c r="C511" s="110" t="s">
        <v>57</v>
      </c>
      <c r="D511" s="325">
        <f>D512</f>
        <v>0</v>
      </c>
    </row>
    <row r="512" spans="1:4" s="122" customFormat="1" ht="26.25" hidden="1">
      <c r="A512" s="109" t="s">
        <v>58</v>
      </c>
      <c r="B512" s="110" t="s">
        <v>291</v>
      </c>
      <c r="C512" s="110" t="s">
        <v>59</v>
      </c>
      <c r="D512" s="325">
        <f>'приложение 5.4.'!G69</f>
        <v>0</v>
      </c>
    </row>
    <row r="513" spans="1:4" s="118" customFormat="1" hidden="1">
      <c r="A513" s="105" t="s">
        <v>71</v>
      </c>
      <c r="B513" s="102" t="s">
        <v>291</v>
      </c>
      <c r="C513" s="102" t="s">
        <v>72</v>
      </c>
      <c r="D513" s="325">
        <f>D514</f>
        <v>0</v>
      </c>
    </row>
    <row r="514" spans="1:4" s="118" customFormat="1" hidden="1">
      <c r="A514" s="105" t="s">
        <v>73</v>
      </c>
      <c r="B514" s="102" t="s">
        <v>291</v>
      </c>
      <c r="C514" s="102" t="s">
        <v>74</v>
      </c>
      <c r="D514" s="325">
        <f>'приложение 5.4.'!G71</f>
        <v>0</v>
      </c>
    </row>
    <row r="515" spans="1:4" s="121" customFormat="1" ht="27">
      <c r="A515" s="128" t="s">
        <v>295</v>
      </c>
      <c r="B515" s="100" t="s">
        <v>296</v>
      </c>
      <c r="C515" s="100"/>
      <c r="D515" s="326">
        <f>D516</f>
        <v>-5169</v>
      </c>
    </row>
    <row r="516" spans="1:4" s="118" customFormat="1">
      <c r="A516" s="101" t="s">
        <v>272</v>
      </c>
      <c r="B516" s="102" t="s">
        <v>297</v>
      </c>
      <c r="C516" s="102"/>
      <c r="D516" s="325">
        <f>D517+D519+D521</f>
        <v>-5169</v>
      </c>
    </row>
    <row r="517" spans="1:4" s="118" customFormat="1" ht="25.5" hidden="1">
      <c r="A517" s="101" t="s">
        <v>86</v>
      </c>
      <c r="B517" s="110" t="s">
        <v>291</v>
      </c>
      <c r="C517" s="110" t="s">
        <v>57</v>
      </c>
      <c r="D517" s="325">
        <f>D518</f>
        <v>0</v>
      </c>
    </row>
    <row r="518" spans="1:4" s="118" customFormat="1" ht="25.5" hidden="1">
      <c r="A518" s="109" t="s">
        <v>58</v>
      </c>
      <c r="B518" s="110" t="s">
        <v>291</v>
      </c>
      <c r="C518" s="110" t="s">
        <v>59</v>
      </c>
      <c r="D518" s="325">
        <f>'приложение 5.4.'!G75</f>
        <v>0</v>
      </c>
    </row>
    <row r="519" spans="1:4" s="118" customFormat="1">
      <c r="A519" s="101" t="s">
        <v>138</v>
      </c>
      <c r="B519" s="102" t="s">
        <v>297</v>
      </c>
      <c r="C519" s="102" t="s">
        <v>139</v>
      </c>
      <c r="D519" s="325">
        <f>D520</f>
        <v>-4744</v>
      </c>
    </row>
    <row r="520" spans="1:4" s="118" customFormat="1">
      <c r="A520" s="101" t="s">
        <v>298</v>
      </c>
      <c r="B520" s="102" t="s">
        <v>297</v>
      </c>
      <c r="C520" s="102" t="s">
        <v>140</v>
      </c>
      <c r="D520" s="325">
        <f>'приложение 5.4.'!G1020</f>
        <v>-4744</v>
      </c>
    </row>
    <row r="521" spans="1:4" s="118" customFormat="1">
      <c r="A521" s="101" t="s">
        <v>71</v>
      </c>
      <c r="B521" s="102" t="s">
        <v>297</v>
      </c>
      <c r="C521" s="102" t="s">
        <v>72</v>
      </c>
      <c r="D521" s="325">
        <f>D522</f>
        <v>-425</v>
      </c>
    </row>
    <row r="522" spans="1:4" s="118" customFormat="1">
      <c r="A522" s="101" t="s">
        <v>135</v>
      </c>
      <c r="B522" s="102" t="s">
        <v>297</v>
      </c>
      <c r="C522" s="102" t="s">
        <v>136</v>
      </c>
      <c r="D522" s="325">
        <f>'приложение 5.4.'!G99</f>
        <v>-425</v>
      </c>
    </row>
    <row r="523" spans="1:4" s="118" customFormat="1" ht="29.25" customHeight="1">
      <c r="A523" s="95" t="s">
        <v>98</v>
      </c>
      <c r="B523" s="111" t="s">
        <v>249</v>
      </c>
      <c r="C523" s="111"/>
      <c r="D523" s="327">
        <f>D524+D637+D643+D624</f>
        <v>21634.5</v>
      </c>
    </row>
    <row r="524" spans="1:4" s="121" customFormat="1" ht="27">
      <c r="A524" s="99" t="s">
        <v>250</v>
      </c>
      <c r="B524" s="129" t="s">
        <v>251</v>
      </c>
      <c r="C524" s="129"/>
      <c r="D524" s="326">
        <f>D525+D528+D535+D538+D541+D544+D549+D564+D600+D567+D570+D575+D578+D583+D590+D597+D603+D558+D561+D606+D612</f>
        <v>15192.3</v>
      </c>
    </row>
    <row r="525" spans="1:4" s="118" customFormat="1" hidden="1">
      <c r="A525" s="101" t="s">
        <v>123</v>
      </c>
      <c r="B525" s="102" t="s">
        <v>262</v>
      </c>
      <c r="C525" s="102"/>
      <c r="D525" s="325">
        <f>D526</f>
        <v>0</v>
      </c>
    </row>
    <row r="526" spans="1:4" s="118" customFormat="1" ht="40.5" hidden="1" customHeight="1">
      <c r="A526" s="101" t="s">
        <v>55</v>
      </c>
      <c r="B526" s="102" t="s">
        <v>262</v>
      </c>
      <c r="C526" s="102" t="s">
        <v>56</v>
      </c>
      <c r="D526" s="325">
        <f>D527</f>
        <v>0</v>
      </c>
    </row>
    <row r="527" spans="1:4" s="118" customFormat="1" ht="34.5" hidden="1" customHeight="1">
      <c r="A527" s="101" t="s">
        <v>104</v>
      </c>
      <c r="B527" s="102" t="s">
        <v>262</v>
      </c>
      <c r="C527" s="102" t="s">
        <v>105</v>
      </c>
      <c r="D527" s="325">
        <f>'приложение 5.4.'!G55+'приложение 5.4.'!G19</f>
        <v>0</v>
      </c>
    </row>
    <row r="528" spans="1:4" s="118" customFormat="1">
      <c r="A528" s="101" t="s">
        <v>124</v>
      </c>
      <c r="B528" s="108" t="s">
        <v>256</v>
      </c>
      <c r="C528" s="104"/>
      <c r="D528" s="325">
        <f>D529+D531+D533</f>
        <v>18324.5</v>
      </c>
    </row>
    <row r="529" spans="1:4" s="118" customFormat="1" ht="38.25" customHeight="1">
      <c r="A529" s="101" t="s">
        <v>55</v>
      </c>
      <c r="B529" s="108" t="s">
        <v>256</v>
      </c>
      <c r="C529" s="102" t="s">
        <v>56</v>
      </c>
      <c r="D529" s="325">
        <f>D530</f>
        <v>18024.5</v>
      </c>
    </row>
    <row r="530" spans="1:4" s="118" customFormat="1">
      <c r="A530" s="101" t="s">
        <v>104</v>
      </c>
      <c r="B530" s="108" t="s">
        <v>256</v>
      </c>
      <c r="C530" s="102" t="s">
        <v>105</v>
      </c>
      <c r="D530" s="325">
        <f>'приложение 5.4.'!G22+'приложение 5.4.'!G33+'приложение 5.4.'!G48+'приложение 5.4.'!G80</f>
        <v>18024.5</v>
      </c>
    </row>
    <row r="531" spans="1:4" s="118" customFormat="1" ht="25.5">
      <c r="A531" s="101" t="s">
        <v>86</v>
      </c>
      <c r="B531" s="108" t="s">
        <v>256</v>
      </c>
      <c r="C531" s="102" t="s">
        <v>57</v>
      </c>
      <c r="D531" s="325">
        <f>D532</f>
        <v>295.3</v>
      </c>
    </row>
    <row r="532" spans="1:4" s="118" customFormat="1" ht="25.5">
      <c r="A532" s="101" t="s">
        <v>111</v>
      </c>
      <c r="B532" s="108" t="s">
        <v>256</v>
      </c>
      <c r="C532" s="102" t="s">
        <v>59</v>
      </c>
      <c r="D532" s="325">
        <f>'приложение 5.4.'!G24+'приложение 5.4.'!G35+'приложение 5.4.'!G50+'приложение 5.4.'!G82</f>
        <v>295.3</v>
      </c>
    </row>
    <row r="533" spans="1:4" s="118" customFormat="1">
      <c r="A533" s="105" t="s">
        <v>71</v>
      </c>
      <c r="B533" s="108" t="s">
        <v>256</v>
      </c>
      <c r="C533" s="102" t="s">
        <v>72</v>
      </c>
      <c r="D533" s="325">
        <f>D534</f>
        <v>4.7</v>
      </c>
    </row>
    <row r="534" spans="1:4" s="118" customFormat="1" ht="15" customHeight="1">
      <c r="A534" s="105" t="s">
        <v>73</v>
      </c>
      <c r="B534" s="108" t="s">
        <v>256</v>
      </c>
      <c r="C534" s="102" t="s">
        <v>74</v>
      </c>
      <c r="D534" s="325">
        <f>'приложение 5.4.'!G36+'приложение 5.4.'!G52</f>
        <v>4.7</v>
      </c>
    </row>
    <row r="535" spans="1:4" s="118" customFormat="1">
      <c r="A535" s="103" t="s">
        <v>261</v>
      </c>
      <c r="B535" s="108" t="s">
        <v>255</v>
      </c>
      <c r="C535" s="108"/>
      <c r="D535" s="325">
        <f>D536</f>
        <v>-422.7</v>
      </c>
    </row>
    <row r="536" spans="1:4" s="118" customFormat="1" ht="39" customHeight="1">
      <c r="A536" s="101" t="s">
        <v>55</v>
      </c>
      <c r="B536" s="108" t="s">
        <v>255</v>
      </c>
      <c r="C536" s="108" t="s">
        <v>56</v>
      </c>
      <c r="D536" s="325">
        <f>D537</f>
        <v>-422.7</v>
      </c>
    </row>
    <row r="537" spans="1:4" s="118" customFormat="1">
      <c r="A537" s="101" t="s">
        <v>104</v>
      </c>
      <c r="B537" s="108" t="s">
        <v>255</v>
      </c>
      <c r="C537" s="108" t="s">
        <v>105</v>
      </c>
      <c r="D537" s="325">
        <f>'приложение 5.4.'!G27+'приложение 5.4.'!G39</f>
        <v>-422.7</v>
      </c>
    </row>
    <row r="538" spans="1:4" s="118" customFormat="1">
      <c r="A538" s="84" t="s">
        <v>112</v>
      </c>
      <c r="B538" s="85" t="s">
        <v>257</v>
      </c>
      <c r="C538" s="85"/>
      <c r="D538" s="328">
        <f>D539</f>
        <v>1280</v>
      </c>
    </row>
    <row r="539" spans="1:4" s="118" customFormat="1" ht="38.25" customHeight="1">
      <c r="A539" s="84" t="s">
        <v>55</v>
      </c>
      <c r="B539" s="85" t="s">
        <v>257</v>
      </c>
      <c r="C539" s="85" t="s">
        <v>56</v>
      </c>
      <c r="D539" s="328">
        <f>D540</f>
        <v>1280</v>
      </c>
    </row>
    <row r="540" spans="1:4" s="118" customFormat="1" ht="32.25" customHeight="1">
      <c r="A540" s="84" t="s">
        <v>104</v>
      </c>
      <c r="B540" s="85" t="s">
        <v>257</v>
      </c>
      <c r="C540" s="85" t="s">
        <v>105</v>
      </c>
      <c r="D540" s="328">
        <f>'приложение 5.4.'!G42</f>
        <v>1280</v>
      </c>
    </row>
    <row r="541" spans="1:4" s="118" customFormat="1" ht="25.5">
      <c r="A541" s="101" t="s">
        <v>115</v>
      </c>
      <c r="B541" s="102" t="s">
        <v>258</v>
      </c>
      <c r="C541" s="102"/>
      <c r="D541" s="325">
        <f>D542</f>
        <v>-1151.4000000000001</v>
      </c>
    </row>
    <row r="542" spans="1:4" s="118" customFormat="1" ht="41.25" customHeight="1">
      <c r="A542" s="101" t="s">
        <v>55</v>
      </c>
      <c r="B542" s="102" t="s">
        <v>258</v>
      </c>
      <c r="C542" s="102" t="s">
        <v>56</v>
      </c>
      <c r="D542" s="325">
        <f>D543</f>
        <v>-1151.4000000000001</v>
      </c>
    </row>
    <row r="543" spans="1:4" s="118" customFormat="1">
      <c r="A543" s="101" t="s">
        <v>104</v>
      </c>
      <c r="B543" s="102" t="s">
        <v>258</v>
      </c>
      <c r="C543" s="102" t="s">
        <v>105</v>
      </c>
      <c r="D543" s="325">
        <f>'приложение 5.4.'!G87</f>
        <v>-1151.4000000000001</v>
      </c>
    </row>
    <row r="544" spans="1:4" s="118" customFormat="1">
      <c r="A544" s="101" t="s">
        <v>272</v>
      </c>
      <c r="B544" s="102" t="s">
        <v>273</v>
      </c>
      <c r="C544" s="104"/>
      <c r="D544" s="325">
        <f>D545+D547</f>
        <v>-619.69999999999993</v>
      </c>
    </row>
    <row r="545" spans="1:4" s="118" customFormat="1" ht="25.5">
      <c r="A545" s="101" t="s">
        <v>86</v>
      </c>
      <c r="B545" s="102" t="s">
        <v>273</v>
      </c>
      <c r="C545" s="102" t="s">
        <v>57</v>
      </c>
      <c r="D545" s="325">
        <f>D546</f>
        <v>-607.4</v>
      </c>
    </row>
    <row r="546" spans="1:4" s="118" customFormat="1" ht="25.5">
      <c r="A546" s="101" t="s">
        <v>111</v>
      </c>
      <c r="B546" s="102" t="s">
        <v>273</v>
      </c>
      <c r="C546" s="102" t="s">
        <v>59</v>
      </c>
      <c r="D546" s="325">
        <f>'приложение 5.4.'!G93+'приложение 5.4.'!G122</f>
        <v>-607.4</v>
      </c>
    </row>
    <row r="547" spans="1:4" s="118" customFormat="1">
      <c r="A547" s="101" t="s">
        <v>146</v>
      </c>
      <c r="B547" s="102" t="s">
        <v>273</v>
      </c>
      <c r="C547" s="102" t="s">
        <v>147</v>
      </c>
      <c r="D547" s="325">
        <f>D548</f>
        <v>-12.3</v>
      </c>
    </row>
    <row r="548" spans="1:4" s="118" customFormat="1" ht="25.5">
      <c r="A548" s="101" t="s">
        <v>148</v>
      </c>
      <c r="B548" s="102" t="s">
        <v>273</v>
      </c>
      <c r="C548" s="102" t="s">
        <v>149</v>
      </c>
      <c r="D548" s="325">
        <f>'приложение 5.4.'!G905</f>
        <v>-12.3</v>
      </c>
    </row>
    <row r="549" spans="1:4" s="118" customFormat="1" ht="25.5">
      <c r="A549" s="101" t="s">
        <v>200</v>
      </c>
      <c r="B549" s="108" t="s">
        <v>363</v>
      </c>
      <c r="C549" s="102"/>
      <c r="D549" s="325">
        <f>D550+D552+D554+D556</f>
        <v>6322.6000000000013</v>
      </c>
    </row>
    <row r="550" spans="1:4" s="118" customFormat="1" ht="38.25" customHeight="1">
      <c r="A550" s="101" t="s">
        <v>55</v>
      </c>
      <c r="B550" s="102" t="s">
        <v>363</v>
      </c>
      <c r="C550" s="102" t="s">
        <v>56</v>
      </c>
      <c r="D550" s="325">
        <f>D551</f>
        <v>-300</v>
      </c>
    </row>
    <row r="551" spans="1:4" s="118" customFormat="1">
      <c r="A551" s="101" t="s">
        <v>67</v>
      </c>
      <c r="B551" s="102" t="s">
        <v>363</v>
      </c>
      <c r="C551" s="102" t="s">
        <v>68</v>
      </c>
      <c r="D551" s="325">
        <f>'приложение 5.4.'!G543</f>
        <v>-300</v>
      </c>
    </row>
    <row r="552" spans="1:4" s="118" customFormat="1" ht="25.5">
      <c r="A552" s="101" t="s">
        <v>86</v>
      </c>
      <c r="B552" s="102" t="s">
        <v>363</v>
      </c>
      <c r="C552" s="102" t="s">
        <v>57</v>
      </c>
      <c r="D552" s="325">
        <f>D553</f>
        <v>6148.8000000000011</v>
      </c>
    </row>
    <row r="553" spans="1:4" s="118" customFormat="1" ht="25.5">
      <c r="A553" s="101" t="s">
        <v>111</v>
      </c>
      <c r="B553" s="102" t="s">
        <v>363</v>
      </c>
      <c r="C553" s="102" t="s">
        <v>59</v>
      </c>
      <c r="D553" s="325">
        <f>'приложение 5.4.'!G545</f>
        <v>6148.8000000000011</v>
      </c>
    </row>
    <row r="554" spans="1:4" s="118" customFormat="1" ht="25.5" hidden="1">
      <c r="A554" s="101" t="s">
        <v>88</v>
      </c>
      <c r="B554" s="108" t="s">
        <v>363</v>
      </c>
      <c r="C554" s="102" t="s">
        <v>49</v>
      </c>
      <c r="D554" s="325">
        <f>D555</f>
        <v>0</v>
      </c>
    </row>
    <row r="555" spans="1:4" s="118" customFormat="1" hidden="1">
      <c r="A555" s="101" t="s">
        <v>66</v>
      </c>
      <c r="B555" s="108" t="s">
        <v>363</v>
      </c>
      <c r="C555" s="102" t="s">
        <v>64</v>
      </c>
      <c r="D555" s="325">
        <f>'приложение 5.4.'!G341</f>
        <v>0</v>
      </c>
    </row>
    <row r="556" spans="1:4" s="118" customFormat="1">
      <c r="A556" s="105" t="s">
        <v>71</v>
      </c>
      <c r="B556" s="102" t="s">
        <v>363</v>
      </c>
      <c r="C556" s="102" t="s">
        <v>72</v>
      </c>
      <c r="D556" s="325">
        <f>D557</f>
        <v>473.8</v>
      </c>
    </row>
    <row r="557" spans="1:4" s="118" customFormat="1">
      <c r="A557" s="105" t="s">
        <v>73</v>
      </c>
      <c r="B557" s="102" t="s">
        <v>363</v>
      </c>
      <c r="C557" s="102" t="s">
        <v>74</v>
      </c>
      <c r="D557" s="325">
        <f>'приложение 5.4.'!G547</f>
        <v>473.8</v>
      </c>
    </row>
    <row r="558" spans="1:4" s="118" customFormat="1" ht="76.5" hidden="1">
      <c r="A558" s="23" t="s">
        <v>641</v>
      </c>
      <c r="B558" s="4" t="s">
        <v>642</v>
      </c>
      <c r="C558" s="2"/>
      <c r="D558" s="325">
        <f>D559</f>
        <v>0</v>
      </c>
    </row>
    <row r="559" spans="1:4" s="118" customFormat="1" ht="25.5" hidden="1">
      <c r="A559" s="10" t="s">
        <v>88</v>
      </c>
      <c r="B559" s="4" t="s">
        <v>642</v>
      </c>
      <c r="C559" s="12" t="s">
        <v>49</v>
      </c>
      <c r="D559" s="325">
        <f>D560</f>
        <v>0</v>
      </c>
    </row>
    <row r="560" spans="1:4" s="118" customFormat="1" hidden="1">
      <c r="A560" s="10" t="s">
        <v>66</v>
      </c>
      <c r="B560" s="4" t="s">
        <v>642</v>
      </c>
      <c r="C560" s="12" t="s">
        <v>64</v>
      </c>
      <c r="D560" s="325">
        <f>'приложение 5.4.'!G344</f>
        <v>0</v>
      </c>
    </row>
    <row r="561" spans="1:4" s="118" customFormat="1" ht="89.25" hidden="1">
      <c r="A561" s="23" t="s">
        <v>643</v>
      </c>
      <c r="B561" s="4" t="s">
        <v>644</v>
      </c>
      <c r="C561" s="2"/>
      <c r="D561" s="325">
        <f>D562</f>
        <v>0</v>
      </c>
    </row>
    <row r="562" spans="1:4" s="118" customFormat="1" ht="25.5" hidden="1">
      <c r="A562" s="10" t="s">
        <v>88</v>
      </c>
      <c r="B562" s="4" t="s">
        <v>644</v>
      </c>
      <c r="C562" s="12" t="s">
        <v>49</v>
      </c>
      <c r="D562" s="325">
        <f>D563</f>
        <v>0</v>
      </c>
    </row>
    <row r="563" spans="1:4" s="118" customFormat="1" hidden="1">
      <c r="A563" s="10" t="s">
        <v>66</v>
      </c>
      <c r="B563" s="4" t="s">
        <v>644</v>
      </c>
      <c r="C563" s="12" t="s">
        <v>64</v>
      </c>
      <c r="D563" s="325">
        <f>'приложение 5.4.'!G347</f>
        <v>0</v>
      </c>
    </row>
    <row r="564" spans="1:4" s="118" customFormat="1" ht="88.5" hidden="1" customHeight="1">
      <c r="A564" s="150" t="s">
        <v>586</v>
      </c>
      <c r="B564" s="4" t="s">
        <v>585</v>
      </c>
      <c r="C564" s="2"/>
      <c r="D564" s="325">
        <f>D565</f>
        <v>0</v>
      </c>
    </row>
    <row r="565" spans="1:4" s="118" customFormat="1" ht="25.5" hidden="1">
      <c r="A565" s="10" t="s">
        <v>88</v>
      </c>
      <c r="B565" s="4" t="s">
        <v>585</v>
      </c>
      <c r="C565" s="12" t="s">
        <v>49</v>
      </c>
      <c r="D565" s="325">
        <f>D566</f>
        <v>0</v>
      </c>
    </row>
    <row r="566" spans="1:4" s="118" customFormat="1" hidden="1">
      <c r="A566" s="10" t="s">
        <v>66</v>
      </c>
      <c r="B566" s="4" t="s">
        <v>585</v>
      </c>
      <c r="C566" s="12" t="s">
        <v>64</v>
      </c>
      <c r="D566" s="325">
        <f>'приложение 5.4.'!G350</f>
        <v>0</v>
      </c>
    </row>
    <row r="567" spans="1:4" s="118" customFormat="1" ht="169.5" hidden="1" customHeight="1">
      <c r="A567" s="112" t="s">
        <v>466</v>
      </c>
      <c r="B567" s="132" t="s">
        <v>461</v>
      </c>
      <c r="C567" s="133"/>
      <c r="D567" s="325">
        <f>D568</f>
        <v>0</v>
      </c>
    </row>
    <row r="568" spans="1:4" s="118" customFormat="1" ht="68.25" hidden="1" customHeight="1">
      <c r="A568" s="109" t="s">
        <v>55</v>
      </c>
      <c r="B568" s="132" t="s">
        <v>461</v>
      </c>
      <c r="C568" s="110" t="s">
        <v>56</v>
      </c>
      <c r="D568" s="325">
        <f>D569</f>
        <v>0</v>
      </c>
    </row>
    <row r="569" spans="1:4" s="118" customFormat="1" hidden="1">
      <c r="A569" s="109" t="s">
        <v>104</v>
      </c>
      <c r="B569" s="132" t="s">
        <v>461</v>
      </c>
      <c r="C569" s="110" t="s">
        <v>105</v>
      </c>
      <c r="D569" s="325">
        <f>'приложение 5.4.'!G145</f>
        <v>0</v>
      </c>
    </row>
    <row r="570" spans="1:4" s="118" customFormat="1" ht="178.5" hidden="1">
      <c r="A570" s="103" t="s">
        <v>467</v>
      </c>
      <c r="B570" s="108" t="s">
        <v>274</v>
      </c>
      <c r="C570" s="104"/>
      <c r="D570" s="325">
        <f>D571+D573</f>
        <v>0</v>
      </c>
    </row>
    <row r="571" spans="1:4" s="118" customFormat="1" ht="40.5" hidden="1" customHeight="1">
      <c r="A571" s="101" t="s">
        <v>55</v>
      </c>
      <c r="B571" s="108" t="s">
        <v>274</v>
      </c>
      <c r="C571" s="102" t="s">
        <v>56</v>
      </c>
      <c r="D571" s="325">
        <f>D572</f>
        <v>0</v>
      </c>
    </row>
    <row r="572" spans="1:4" s="118" customFormat="1" hidden="1">
      <c r="A572" s="101" t="s">
        <v>104</v>
      </c>
      <c r="B572" s="108" t="s">
        <v>274</v>
      </c>
      <c r="C572" s="102" t="s">
        <v>105</v>
      </c>
      <c r="D572" s="325">
        <f>'приложение 5.4.'!G148</f>
        <v>0</v>
      </c>
    </row>
    <row r="573" spans="1:4" s="118" customFormat="1" ht="25.5" hidden="1">
      <c r="A573" s="101" t="s">
        <v>86</v>
      </c>
      <c r="B573" s="108" t="s">
        <v>274</v>
      </c>
      <c r="C573" s="102" t="s">
        <v>57</v>
      </c>
      <c r="D573" s="325">
        <f>D574</f>
        <v>0</v>
      </c>
    </row>
    <row r="574" spans="1:4" s="118" customFormat="1" ht="25.5" hidden="1">
      <c r="A574" s="101" t="s">
        <v>111</v>
      </c>
      <c r="B574" s="108" t="s">
        <v>274</v>
      </c>
      <c r="C574" s="102" t="s">
        <v>59</v>
      </c>
      <c r="D574" s="325">
        <f>'приложение 5.4.'!G150</f>
        <v>0</v>
      </c>
    </row>
    <row r="575" spans="1:4" s="118" customFormat="1" ht="76.5" hidden="1">
      <c r="A575" s="101" t="s">
        <v>497</v>
      </c>
      <c r="B575" s="102" t="s">
        <v>441</v>
      </c>
      <c r="C575" s="102"/>
      <c r="D575" s="325">
        <f>D576</f>
        <v>0</v>
      </c>
    </row>
    <row r="576" spans="1:4" s="118" customFormat="1" ht="25.5" hidden="1">
      <c r="A576" s="101" t="s">
        <v>86</v>
      </c>
      <c r="B576" s="102" t="s">
        <v>441</v>
      </c>
      <c r="C576" s="102" t="s">
        <v>57</v>
      </c>
      <c r="D576" s="325">
        <f>D577</f>
        <v>0</v>
      </c>
    </row>
    <row r="577" spans="1:4" s="118" customFormat="1" ht="25.5" hidden="1">
      <c r="A577" s="101" t="s">
        <v>111</v>
      </c>
      <c r="B577" s="102" t="s">
        <v>441</v>
      </c>
      <c r="C577" s="102" t="s">
        <v>59</v>
      </c>
      <c r="D577" s="325">
        <f>'приложение 5.4.'!G883</f>
        <v>0</v>
      </c>
    </row>
    <row r="578" spans="1:4" s="118" customFormat="1" ht="62.25" hidden="1" customHeight="1">
      <c r="A578" s="101" t="s">
        <v>477</v>
      </c>
      <c r="B578" s="108" t="s">
        <v>364</v>
      </c>
      <c r="C578" s="104"/>
      <c r="D578" s="325">
        <f>D579+D581</f>
        <v>0</v>
      </c>
    </row>
    <row r="579" spans="1:4" s="118" customFormat="1" ht="37.5" hidden="1" customHeight="1">
      <c r="A579" s="101" t="s">
        <v>55</v>
      </c>
      <c r="B579" s="108" t="s">
        <v>364</v>
      </c>
      <c r="C579" s="102" t="s">
        <v>56</v>
      </c>
      <c r="D579" s="325">
        <f>D580</f>
        <v>0</v>
      </c>
    </row>
    <row r="580" spans="1:4" s="118" customFormat="1" ht="13.5" hidden="1" customHeight="1">
      <c r="A580" s="101" t="s">
        <v>104</v>
      </c>
      <c r="B580" s="108" t="s">
        <v>364</v>
      </c>
      <c r="C580" s="102" t="s">
        <v>105</v>
      </c>
      <c r="D580" s="325">
        <f>'приложение 5.4.'!G353</f>
        <v>0</v>
      </c>
    </row>
    <row r="581" spans="1:4" s="118" customFormat="1" ht="25.5" hidden="1">
      <c r="A581" s="101" t="s">
        <v>86</v>
      </c>
      <c r="B581" s="108" t="s">
        <v>364</v>
      </c>
      <c r="C581" s="102" t="s">
        <v>57</v>
      </c>
      <c r="D581" s="325">
        <f>D582</f>
        <v>0</v>
      </c>
    </row>
    <row r="582" spans="1:4" s="118" customFormat="1" ht="25.5" hidden="1">
      <c r="A582" s="101" t="s">
        <v>111</v>
      </c>
      <c r="B582" s="108" t="s">
        <v>364</v>
      </c>
      <c r="C582" s="102" t="s">
        <v>59</v>
      </c>
      <c r="D582" s="325">
        <f>'приложение 5.4.'!G355</f>
        <v>0</v>
      </c>
    </row>
    <row r="583" spans="1:4" s="118" customFormat="1">
      <c r="A583" s="101" t="s">
        <v>216</v>
      </c>
      <c r="B583" s="102" t="s">
        <v>558</v>
      </c>
      <c r="C583" s="102"/>
      <c r="D583" s="325">
        <f>D584+D586+D588</f>
        <v>-317.09999999999997</v>
      </c>
    </row>
    <row r="584" spans="1:4" s="118" customFormat="1" ht="60.75" customHeight="1">
      <c r="A584" s="101" t="s">
        <v>55</v>
      </c>
      <c r="B584" s="102" t="s">
        <v>558</v>
      </c>
      <c r="C584" s="102" t="s">
        <v>56</v>
      </c>
      <c r="D584" s="325">
        <f>D585</f>
        <v>111.90000000000002</v>
      </c>
    </row>
    <row r="585" spans="1:4" s="118" customFormat="1">
      <c r="A585" s="101" t="s">
        <v>67</v>
      </c>
      <c r="B585" s="102" t="s">
        <v>558</v>
      </c>
      <c r="C585" s="102" t="s">
        <v>68</v>
      </c>
      <c r="D585" s="325">
        <f>'приложение 5.4.'!G224</f>
        <v>111.90000000000002</v>
      </c>
    </row>
    <row r="586" spans="1:4" s="118" customFormat="1" ht="25.5">
      <c r="A586" s="109" t="s">
        <v>86</v>
      </c>
      <c r="B586" s="110" t="s">
        <v>558</v>
      </c>
      <c r="C586" s="139" t="s">
        <v>57</v>
      </c>
      <c r="D586" s="325">
        <f>D587</f>
        <v>55</v>
      </c>
    </row>
    <row r="587" spans="1:4" s="118" customFormat="1" ht="25.5">
      <c r="A587" s="109" t="s">
        <v>111</v>
      </c>
      <c r="B587" s="110" t="s">
        <v>558</v>
      </c>
      <c r="C587" s="139" t="s">
        <v>59</v>
      </c>
      <c r="D587" s="325">
        <f>'приложение 5.4.'!G226</f>
        <v>55</v>
      </c>
    </row>
    <row r="588" spans="1:4" s="118" customFormat="1">
      <c r="A588" s="196" t="s">
        <v>71</v>
      </c>
      <c r="B588" s="110" t="s">
        <v>558</v>
      </c>
      <c r="C588" s="110" t="s">
        <v>72</v>
      </c>
      <c r="D588" s="325">
        <f>D589</f>
        <v>-484</v>
      </c>
    </row>
    <row r="589" spans="1:4" s="118" customFormat="1">
      <c r="A589" s="196" t="s">
        <v>73</v>
      </c>
      <c r="B589" s="110" t="s">
        <v>558</v>
      </c>
      <c r="C589" s="110" t="s">
        <v>74</v>
      </c>
      <c r="D589" s="325">
        <f>'приложение 5.4.'!G125</f>
        <v>-484</v>
      </c>
    </row>
    <row r="590" spans="1:4" s="118" customFormat="1" ht="49.5" customHeight="1">
      <c r="A590" s="101" t="s">
        <v>472</v>
      </c>
      <c r="B590" s="102" t="s">
        <v>252</v>
      </c>
      <c r="C590" s="104"/>
      <c r="D590" s="325">
        <f>D591+D593+D595</f>
        <v>-65.400000000000006</v>
      </c>
    </row>
    <row r="591" spans="1:4" s="118" customFormat="1" ht="39" customHeight="1">
      <c r="A591" s="101" t="s">
        <v>55</v>
      </c>
      <c r="B591" s="102" t="s">
        <v>252</v>
      </c>
      <c r="C591" s="102" t="s">
        <v>56</v>
      </c>
      <c r="D591" s="325">
        <f>D592</f>
        <v>-48.7</v>
      </c>
    </row>
    <row r="592" spans="1:4" s="118" customFormat="1">
      <c r="A592" s="101" t="s">
        <v>67</v>
      </c>
      <c r="B592" s="102" t="s">
        <v>252</v>
      </c>
      <c r="C592" s="102" t="s">
        <v>68</v>
      </c>
      <c r="D592" s="325">
        <f>'приложение 5.4.'!G214</f>
        <v>-48.7</v>
      </c>
    </row>
    <row r="593" spans="1:4" s="118" customFormat="1" ht="18.75" hidden="1" customHeight="1">
      <c r="A593" s="101" t="s">
        <v>86</v>
      </c>
      <c r="B593" s="102" t="s">
        <v>252</v>
      </c>
      <c r="C593" s="102" t="s">
        <v>57</v>
      </c>
      <c r="D593" s="325">
        <f>D594</f>
        <v>0</v>
      </c>
    </row>
    <row r="594" spans="1:4" s="118" customFormat="1" ht="25.5" hidden="1">
      <c r="A594" s="101" t="s">
        <v>111</v>
      </c>
      <c r="B594" s="102" t="s">
        <v>252</v>
      </c>
      <c r="C594" s="102" t="s">
        <v>59</v>
      </c>
      <c r="D594" s="325">
        <f>'приложение 5.4.'!G216</f>
        <v>0</v>
      </c>
    </row>
    <row r="595" spans="1:4" s="118" customFormat="1" ht="25.5">
      <c r="A595" s="101" t="s">
        <v>246</v>
      </c>
      <c r="B595" s="102" t="s">
        <v>252</v>
      </c>
      <c r="C595" s="102" t="s">
        <v>49</v>
      </c>
      <c r="D595" s="325">
        <f>D596</f>
        <v>-16.700000000000003</v>
      </c>
    </row>
    <row r="596" spans="1:4" s="118" customFormat="1">
      <c r="A596" s="101" t="s">
        <v>51</v>
      </c>
      <c r="B596" s="102" t="s">
        <v>252</v>
      </c>
      <c r="C596" s="102" t="s">
        <v>50</v>
      </c>
      <c r="D596" s="325">
        <f>'приложение 5.4.'!G218</f>
        <v>-16.700000000000003</v>
      </c>
    </row>
    <row r="597" spans="1:4" s="118" customFormat="1" ht="51">
      <c r="A597" s="101" t="s">
        <v>473</v>
      </c>
      <c r="B597" s="102" t="s">
        <v>253</v>
      </c>
      <c r="C597" s="104"/>
      <c r="D597" s="325">
        <f>D598</f>
        <v>233.5</v>
      </c>
    </row>
    <row r="598" spans="1:4" s="118" customFormat="1" ht="52.5" customHeight="1">
      <c r="A598" s="101" t="s">
        <v>55</v>
      </c>
      <c r="B598" s="102" t="s">
        <v>253</v>
      </c>
      <c r="C598" s="102" t="s">
        <v>56</v>
      </c>
      <c r="D598" s="325">
        <f>D599</f>
        <v>233.5</v>
      </c>
    </row>
    <row r="599" spans="1:4" s="118" customFormat="1">
      <c r="A599" s="101" t="s">
        <v>67</v>
      </c>
      <c r="B599" s="102" t="s">
        <v>253</v>
      </c>
      <c r="C599" s="102" t="s">
        <v>68</v>
      </c>
      <c r="D599" s="325">
        <f>'приложение 5.4.'!G221</f>
        <v>233.5</v>
      </c>
    </row>
    <row r="600" spans="1:4" s="118" customFormat="1" ht="129.75" hidden="1" customHeight="1">
      <c r="A600" s="112" t="s">
        <v>460</v>
      </c>
      <c r="B600" s="110" t="s">
        <v>535</v>
      </c>
      <c r="C600" s="110"/>
      <c r="D600" s="325">
        <f>D601</f>
        <v>0</v>
      </c>
    </row>
    <row r="601" spans="1:4" s="118" customFormat="1" ht="25.5" hidden="1">
      <c r="A601" s="101" t="s">
        <v>86</v>
      </c>
      <c r="B601" s="110" t="s">
        <v>535</v>
      </c>
      <c r="C601" s="110" t="s">
        <v>57</v>
      </c>
      <c r="D601" s="325">
        <f>D602</f>
        <v>0</v>
      </c>
    </row>
    <row r="602" spans="1:4" s="118" customFormat="1" ht="25.5" hidden="1">
      <c r="A602" s="109" t="s">
        <v>111</v>
      </c>
      <c r="B602" s="110" t="s">
        <v>535</v>
      </c>
      <c r="C602" s="110" t="s">
        <v>59</v>
      </c>
      <c r="D602" s="325">
        <f>'приложение 5.4.'!G61</f>
        <v>0</v>
      </c>
    </row>
    <row r="603" spans="1:4" s="118" customFormat="1" ht="140.25" hidden="1">
      <c r="A603" s="87" t="s">
        <v>490</v>
      </c>
      <c r="B603" s="88" t="s">
        <v>524</v>
      </c>
      <c r="C603" s="88"/>
      <c r="D603" s="325">
        <f>D604</f>
        <v>0</v>
      </c>
    </row>
    <row r="604" spans="1:4" s="118" customFormat="1" ht="51" hidden="1">
      <c r="A604" s="84" t="s">
        <v>55</v>
      </c>
      <c r="B604" s="88" t="s">
        <v>524</v>
      </c>
      <c r="C604" s="81" t="s">
        <v>56</v>
      </c>
      <c r="D604" s="325">
        <f>D605</f>
        <v>0</v>
      </c>
    </row>
    <row r="605" spans="1:4" s="118" customFormat="1" hidden="1">
      <c r="A605" s="84" t="s">
        <v>104</v>
      </c>
      <c r="B605" s="88" t="s">
        <v>524</v>
      </c>
      <c r="C605" s="81" t="s">
        <v>105</v>
      </c>
      <c r="D605" s="325">
        <f>'приложение 5.4.'!G550</f>
        <v>0</v>
      </c>
    </row>
    <row r="606" spans="1:4" s="118" customFormat="1" ht="76.5">
      <c r="A606" s="210" t="s">
        <v>502</v>
      </c>
      <c r="B606" s="139" t="s">
        <v>645</v>
      </c>
      <c r="C606" s="139"/>
      <c r="D606" s="325">
        <f>D607+D609</f>
        <v>-8392</v>
      </c>
    </row>
    <row r="607" spans="1:4" s="118" customFormat="1" ht="25.5">
      <c r="A607" s="109" t="s">
        <v>86</v>
      </c>
      <c r="B607" s="139" t="s">
        <v>645</v>
      </c>
      <c r="C607" s="110" t="s">
        <v>57</v>
      </c>
      <c r="D607" s="325">
        <f>D608</f>
        <v>-9580</v>
      </c>
    </row>
    <row r="608" spans="1:4" s="118" customFormat="1" ht="25.5">
      <c r="A608" s="109" t="s">
        <v>111</v>
      </c>
      <c r="B608" s="139" t="s">
        <v>645</v>
      </c>
      <c r="C608" s="110" t="s">
        <v>59</v>
      </c>
      <c r="D608" s="325">
        <f>'приложение 5.4.'!G953</f>
        <v>-9580</v>
      </c>
    </row>
    <row r="609" spans="1:4" s="118" customFormat="1">
      <c r="A609" s="210" t="s">
        <v>146</v>
      </c>
      <c r="B609" s="139" t="s">
        <v>645</v>
      </c>
      <c r="C609" s="139" t="s">
        <v>147</v>
      </c>
      <c r="D609" s="325">
        <f>D610+D611</f>
        <v>1188</v>
      </c>
    </row>
    <row r="610" spans="1:4" s="118" customFormat="1">
      <c r="A610" s="210" t="s">
        <v>163</v>
      </c>
      <c r="B610" s="139" t="s">
        <v>645</v>
      </c>
      <c r="C610" s="139" t="s">
        <v>164</v>
      </c>
      <c r="D610" s="325">
        <f>'приложение 5.4.'!G955</f>
        <v>-20</v>
      </c>
    </row>
    <row r="611" spans="1:4" s="118" customFormat="1" ht="25.5">
      <c r="A611" s="10" t="s">
        <v>148</v>
      </c>
      <c r="B611" s="139" t="s">
        <v>645</v>
      </c>
      <c r="C611" s="12" t="s">
        <v>149</v>
      </c>
      <c r="D611" s="325">
        <f>'приложение 5.4.'!G956</f>
        <v>1208</v>
      </c>
    </row>
    <row r="612" spans="1:4" s="118" customFormat="1" ht="38.25" hidden="1">
      <c r="A612" s="10" t="s">
        <v>503</v>
      </c>
      <c r="B612" s="12" t="s">
        <v>646</v>
      </c>
      <c r="C612" s="12"/>
      <c r="D612" s="325">
        <f>D613+D615+D617+D619</f>
        <v>0</v>
      </c>
    </row>
    <row r="613" spans="1:4" s="118" customFormat="1" ht="51" hidden="1">
      <c r="A613" s="1" t="s">
        <v>55</v>
      </c>
      <c r="B613" s="12" t="s">
        <v>647</v>
      </c>
      <c r="C613" s="2" t="s">
        <v>56</v>
      </c>
      <c r="D613" s="325">
        <f>D614</f>
        <v>0</v>
      </c>
    </row>
    <row r="614" spans="1:4" s="118" customFormat="1" hidden="1">
      <c r="A614" s="1" t="s">
        <v>104</v>
      </c>
      <c r="B614" s="12" t="s">
        <v>647</v>
      </c>
      <c r="C614" s="2" t="s">
        <v>105</v>
      </c>
      <c r="D614" s="325">
        <f>'приложение 5.4.'!G980</f>
        <v>0</v>
      </c>
    </row>
    <row r="615" spans="1:4" s="118" customFormat="1" ht="25.5" hidden="1">
      <c r="A615" s="1" t="s">
        <v>650</v>
      </c>
      <c r="B615" s="12" t="s">
        <v>647</v>
      </c>
      <c r="C615" s="2" t="s">
        <v>57</v>
      </c>
      <c r="D615" s="325">
        <f>D616</f>
        <v>0</v>
      </c>
    </row>
    <row r="616" spans="1:4" s="118" customFormat="1" ht="25.5" hidden="1">
      <c r="A616" s="1" t="s">
        <v>111</v>
      </c>
      <c r="B616" s="12" t="s">
        <v>647</v>
      </c>
      <c r="C616" s="2" t="s">
        <v>59</v>
      </c>
      <c r="D616" s="325">
        <f>'приложение 5.4.'!G982</f>
        <v>0</v>
      </c>
    </row>
    <row r="617" spans="1:4" s="118" customFormat="1" hidden="1">
      <c r="A617" s="20" t="s">
        <v>71</v>
      </c>
      <c r="B617" s="12" t="s">
        <v>647</v>
      </c>
      <c r="C617" s="2" t="s">
        <v>72</v>
      </c>
      <c r="D617" s="325">
        <f>D618</f>
        <v>0</v>
      </c>
    </row>
    <row r="618" spans="1:4" s="118" customFormat="1" hidden="1">
      <c r="A618" s="20" t="s">
        <v>73</v>
      </c>
      <c r="B618" s="12" t="s">
        <v>647</v>
      </c>
      <c r="C618" s="2" t="s">
        <v>74</v>
      </c>
      <c r="D618" s="325">
        <f>'приложение 5.4.'!G984</f>
        <v>0</v>
      </c>
    </row>
    <row r="619" spans="1:4" s="118" customFormat="1" ht="76.5" hidden="1">
      <c r="A619" s="10" t="s">
        <v>504</v>
      </c>
      <c r="B619" s="19" t="s">
        <v>651</v>
      </c>
      <c r="C619" s="12"/>
      <c r="D619" s="325">
        <f>D620+D622</f>
        <v>0</v>
      </c>
    </row>
    <row r="620" spans="1:4" s="118" customFormat="1" ht="51" hidden="1">
      <c r="A620" s="1" t="s">
        <v>55</v>
      </c>
      <c r="B620" s="19" t="s">
        <v>651</v>
      </c>
      <c r="C620" s="2" t="s">
        <v>56</v>
      </c>
      <c r="D620" s="325">
        <f>D621</f>
        <v>0</v>
      </c>
    </row>
    <row r="621" spans="1:4" s="118" customFormat="1" hidden="1">
      <c r="A621" s="1" t="s">
        <v>104</v>
      </c>
      <c r="B621" s="19" t="s">
        <v>651</v>
      </c>
      <c r="C621" s="2" t="s">
        <v>105</v>
      </c>
      <c r="D621" s="325">
        <f>'приложение 5.4.'!G987</f>
        <v>0</v>
      </c>
    </row>
    <row r="622" spans="1:4" s="118" customFormat="1" ht="25.5" hidden="1">
      <c r="A622" s="1" t="s">
        <v>650</v>
      </c>
      <c r="B622" s="19" t="s">
        <v>651</v>
      </c>
      <c r="C622" s="2" t="s">
        <v>57</v>
      </c>
      <c r="D622" s="325">
        <f>D623</f>
        <v>0</v>
      </c>
    </row>
    <row r="623" spans="1:4" s="118" customFormat="1" ht="25.5" hidden="1">
      <c r="A623" s="1" t="s">
        <v>111</v>
      </c>
      <c r="B623" s="19" t="s">
        <v>651</v>
      </c>
      <c r="C623" s="2" t="s">
        <v>59</v>
      </c>
      <c r="D623" s="325">
        <f>'приложение 5.4.'!G989</f>
        <v>0</v>
      </c>
    </row>
    <row r="624" spans="1:4" s="118" customFormat="1" ht="25.5">
      <c r="A624" s="15" t="s">
        <v>652</v>
      </c>
      <c r="B624" s="18" t="s">
        <v>653</v>
      </c>
      <c r="C624" s="16"/>
      <c r="D624" s="329">
        <f>D625+D628+D631+D634</f>
        <v>6460.5</v>
      </c>
    </row>
    <row r="625" spans="1:4" s="118" customFormat="1" ht="25.5" hidden="1">
      <c r="A625" s="10" t="s">
        <v>200</v>
      </c>
      <c r="B625" s="19" t="s">
        <v>654</v>
      </c>
      <c r="C625" s="12"/>
      <c r="D625" s="325">
        <f>D626</f>
        <v>0</v>
      </c>
    </row>
    <row r="626" spans="1:4" s="118" customFormat="1" ht="25.5" hidden="1">
      <c r="A626" s="10" t="s">
        <v>88</v>
      </c>
      <c r="B626" s="19" t="s">
        <v>654</v>
      </c>
      <c r="C626" s="12" t="s">
        <v>49</v>
      </c>
      <c r="D626" s="325">
        <f>D627</f>
        <v>0</v>
      </c>
    </row>
    <row r="627" spans="1:4" s="118" customFormat="1" hidden="1">
      <c r="A627" s="10" t="s">
        <v>66</v>
      </c>
      <c r="B627" s="19" t="s">
        <v>654</v>
      </c>
      <c r="C627" s="12" t="s">
        <v>64</v>
      </c>
      <c r="D627" s="325">
        <f>'приложение 5.4.'!G359</f>
        <v>0</v>
      </c>
    </row>
    <row r="628" spans="1:4" s="118" customFormat="1" ht="76.5" hidden="1">
      <c r="A628" s="23" t="s">
        <v>641</v>
      </c>
      <c r="B628" s="19" t="s">
        <v>655</v>
      </c>
      <c r="C628" s="12"/>
      <c r="D628" s="325">
        <f>D629</f>
        <v>0</v>
      </c>
    </row>
    <row r="629" spans="1:4" s="118" customFormat="1" ht="25.5" hidden="1">
      <c r="A629" s="10" t="s">
        <v>88</v>
      </c>
      <c r="B629" s="19" t="s">
        <v>655</v>
      </c>
      <c r="C629" s="12" t="s">
        <v>49</v>
      </c>
      <c r="D629" s="325">
        <f>D630</f>
        <v>0</v>
      </c>
    </row>
    <row r="630" spans="1:4" s="118" customFormat="1" hidden="1">
      <c r="A630" s="10" t="s">
        <v>66</v>
      </c>
      <c r="B630" s="19" t="s">
        <v>655</v>
      </c>
      <c r="C630" s="12" t="s">
        <v>64</v>
      </c>
      <c r="D630" s="325">
        <f>'приложение 5.4.'!G362</f>
        <v>0</v>
      </c>
    </row>
    <row r="631" spans="1:4" s="118" customFormat="1" ht="89.25" hidden="1">
      <c r="A631" s="23" t="s">
        <v>643</v>
      </c>
      <c r="B631" s="19" t="s">
        <v>656</v>
      </c>
      <c r="C631" s="12"/>
      <c r="D631" s="325">
        <f>D632</f>
        <v>0</v>
      </c>
    </row>
    <row r="632" spans="1:4" s="118" customFormat="1" ht="25.5" hidden="1">
      <c r="A632" s="10" t="s">
        <v>88</v>
      </c>
      <c r="B632" s="19" t="s">
        <v>656</v>
      </c>
      <c r="C632" s="12" t="s">
        <v>49</v>
      </c>
      <c r="D632" s="325">
        <f>D633</f>
        <v>0</v>
      </c>
    </row>
    <row r="633" spans="1:4" s="118" customFormat="1" hidden="1">
      <c r="A633" s="10" t="s">
        <v>66</v>
      </c>
      <c r="B633" s="19" t="s">
        <v>656</v>
      </c>
      <c r="C633" s="12" t="s">
        <v>64</v>
      </c>
      <c r="D633" s="325">
        <f>'приложение 5.4.'!G365</f>
        <v>0</v>
      </c>
    </row>
    <row r="634" spans="1:4" s="118" customFormat="1" ht="89.25">
      <c r="A634" s="10" t="s">
        <v>586</v>
      </c>
      <c r="B634" s="19" t="s">
        <v>657</v>
      </c>
      <c r="C634" s="12"/>
      <c r="D634" s="325">
        <f>D635</f>
        <v>6460.5</v>
      </c>
    </row>
    <row r="635" spans="1:4" s="118" customFormat="1" ht="25.5">
      <c r="A635" s="10" t="s">
        <v>88</v>
      </c>
      <c r="B635" s="19" t="s">
        <v>657</v>
      </c>
      <c r="C635" s="12" t="s">
        <v>49</v>
      </c>
      <c r="D635" s="325">
        <f>D636</f>
        <v>6460.5</v>
      </c>
    </row>
    <row r="636" spans="1:4" s="118" customFormat="1">
      <c r="A636" s="10" t="s">
        <v>66</v>
      </c>
      <c r="B636" s="19" t="s">
        <v>657</v>
      </c>
      <c r="C636" s="12" t="s">
        <v>64</v>
      </c>
      <c r="D636" s="325">
        <f>'приложение 5.4.'!G368</f>
        <v>6460.5</v>
      </c>
    </row>
    <row r="637" spans="1:4" s="121" customFormat="1" ht="27">
      <c r="A637" s="99" t="s">
        <v>268</v>
      </c>
      <c r="B637" s="100" t="s">
        <v>269</v>
      </c>
      <c r="C637" s="100"/>
      <c r="D637" s="326">
        <f>D638</f>
        <v>-18.3</v>
      </c>
    </row>
    <row r="638" spans="1:4" s="118" customFormat="1">
      <c r="A638" s="101" t="s">
        <v>216</v>
      </c>
      <c r="B638" s="102" t="s">
        <v>539</v>
      </c>
      <c r="C638" s="102"/>
      <c r="D638" s="325">
        <f>D639+D641</f>
        <v>-18.3</v>
      </c>
    </row>
    <row r="639" spans="1:4" s="118" customFormat="1" ht="51">
      <c r="A639" s="109" t="s">
        <v>55</v>
      </c>
      <c r="B639" s="102" t="s">
        <v>539</v>
      </c>
      <c r="C639" s="110" t="s">
        <v>56</v>
      </c>
      <c r="D639" s="325">
        <f>D640</f>
        <v>-0.3</v>
      </c>
    </row>
    <row r="640" spans="1:4" s="118" customFormat="1">
      <c r="A640" s="109" t="s">
        <v>104</v>
      </c>
      <c r="B640" s="102" t="s">
        <v>539</v>
      </c>
      <c r="C640" s="110" t="s">
        <v>105</v>
      </c>
      <c r="D640" s="325">
        <f>'приложение 5.4.'!G129</f>
        <v>-0.3</v>
      </c>
    </row>
    <row r="641" spans="1:4" s="118" customFormat="1" ht="25.5">
      <c r="A641" s="101" t="s">
        <v>86</v>
      </c>
      <c r="B641" s="102" t="s">
        <v>539</v>
      </c>
      <c r="C641" s="102" t="s">
        <v>57</v>
      </c>
      <c r="D641" s="325">
        <f>D642</f>
        <v>-18</v>
      </c>
    </row>
    <row r="642" spans="1:4" s="118" customFormat="1" ht="25.5">
      <c r="A642" s="101" t="s">
        <v>111</v>
      </c>
      <c r="B642" s="102" t="s">
        <v>539</v>
      </c>
      <c r="C642" s="102" t="s">
        <v>59</v>
      </c>
      <c r="D642" s="325">
        <f>'приложение 5.4.'!G131</f>
        <v>-18</v>
      </c>
    </row>
    <row r="643" spans="1:4" s="121" customFormat="1" ht="27" hidden="1">
      <c r="A643" s="99" t="s">
        <v>270</v>
      </c>
      <c r="B643" s="100" t="s">
        <v>271</v>
      </c>
      <c r="C643" s="100"/>
      <c r="D643" s="326">
        <f>D644</f>
        <v>0</v>
      </c>
    </row>
    <row r="644" spans="1:4" s="118" customFormat="1" hidden="1">
      <c r="A644" s="101" t="s">
        <v>216</v>
      </c>
      <c r="B644" s="102" t="s">
        <v>552</v>
      </c>
      <c r="C644" s="102"/>
      <c r="D644" s="325">
        <f>D645</f>
        <v>0</v>
      </c>
    </row>
    <row r="645" spans="1:4" s="118" customFormat="1" ht="25.5" hidden="1">
      <c r="A645" s="101" t="s">
        <v>86</v>
      </c>
      <c r="B645" s="102" t="s">
        <v>552</v>
      </c>
      <c r="C645" s="102" t="s">
        <v>57</v>
      </c>
      <c r="D645" s="325">
        <f>D646</f>
        <v>0</v>
      </c>
    </row>
    <row r="646" spans="1:4" s="118" customFormat="1" ht="25.5" hidden="1">
      <c r="A646" s="101" t="s">
        <v>111</v>
      </c>
      <c r="B646" s="102" t="s">
        <v>552</v>
      </c>
      <c r="C646" s="102" t="s">
        <v>59</v>
      </c>
      <c r="D646" s="325">
        <f>'приложение 5.4.'!G135+'приложение 5.4.'!G435</f>
        <v>0</v>
      </c>
    </row>
    <row r="647" spans="1:4" s="122" customFormat="1" ht="43.5">
      <c r="A647" s="95" t="s">
        <v>365</v>
      </c>
      <c r="B647" s="111" t="s">
        <v>366</v>
      </c>
      <c r="C647" s="96"/>
      <c r="D647" s="327">
        <f>D648+D671+D675+D679+D696</f>
        <v>7872.2000000000007</v>
      </c>
    </row>
    <row r="648" spans="1:4" s="121" customFormat="1" ht="27">
      <c r="A648" s="99" t="s">
        <v>367</v>
      </c>
      <c r="B648" s="129" t="s">
        <v>368</v>
      </c>
      <c r="C648" s="100"/>
      <c r="D648" s="326">
        <f>D649+D656+D659+D662+D665+D668</f>
        <v>-103.00000000000003</v>
      </c>
    </row>
    <row r="649" spans="1:4" s="118" customFormat="1" ht="25.5">
      <c r="A649" s="101" t="s">
        <v>200</v>
      </c>
      <c r="B649" s="108" t="s">
        <v>330</v>
      </c>
      <c r="C649" s="102"/>
      <c r="D649" s="325">
        <f>D650+D652+D654</f>
        <v>-2.8421709430404007E-14</v>
      </c>
    </row>
    <row r="650" spans="1:4" s="118" customFormat="1" ht="51">
      <c r="A650" s="101" t="s">
        <v>55</v>
      </c>
      <c r="B650" s="108" t="s">
        <v>330</v>
      </c>
      <c r="C650" s="102" t="s">
        <v>56</v>
      </c>
      <c r="D650" s="325">
        <f>D651</f>
        <v>56.399999999999977</v>
      </c>
    </row>
    <row r="651" spans="1:4" s="118" customFormat="1">
      <c r="A651" s="101" t="s">
        <v>67</v>
      </c>
      <c r="B651" s="108" t="s">
        <v>330</v>
      </c>
      <c r="C651" s="102" t="s">
        <v>68</v>
      </c>
      <c r="D651" s="325">
        <f>'приложение 5.4.'!G373</f>
        <v>56.399999999999977</v>
      </c>
    </row>
    <row r="652" spans="1:4" s="118" customFormat="1" ht="25.5">
      <c r="A652" s="101" t="s">
        <v>86</v>
      </c>
      <c r="B652" s="108" t="s">
        <v>330</v>
      </c>
      <c r="C652" s="102" t="s">
        <v>57</v>
      </c>
      <c r="D652" s="325">
        <f>D653</f>
        <v>-56.400000000000006</v>
      </c>
    </row>
    <row r="653" spans="1:4" s="118" customFormat="1" ht="25.5">
      <c r="A653" s="101" t="s">
        <v>111</v>
      </c>
      <c r="B653" s="108" t="s">
        <v>330</v>
      </c>
      <c r="C653" s="102" t="s">
        <v>59</v>
      </c>
      <c r="D653" s="325">
        <f>'приложение 5.4.'!G375</f>
        <v>-56.400000000000006</v>
      </c>
    </row>
    <row r="654" spans="1:4" s="118" customFormat="1">
      <c r="A654" s="105" t="s">
        <v>71</v>
      </c>
      <c r="B654" s="108" t="s">
        <v>330</v>
      </c>
      <c r="C654" s="102" t="s">
        <v>72</v>
      </c>
      <c r="D654" s="325">
        <f>D655</f>
        <v>0</v>
      </c>
    </row>
    <row r="655" spans="1:4" s="118" customFormat="1">
      <c r="A655" s="105" t="s">
        <v>73</v>
      </c>
      <c r="B655" s="108" t="s">
        <v>330</v>
      </c>
      <c r="C655" s="102" t="s">
        <v>74</v>
      </c>
      <c r="D655" s="325">
        <f>'приложение 5.4.'!G377</f>
        <v>0</v>
      </c>
    </row>
    <row r="656" spans="1:4" s="118" customFormat="1">
      <c r="A656" s="101" t="s">
        <v>216</v>
      </c>
      <c r="B656" s="108" t="s">
        <v>571</v>
      </c>
      <c r="C656" s="102"/>
      <c r="D656" s="325">
        <f>D657</f>
        <v>-103</v>
      </c>
    </row>
    <row r="657" spans="1:4" s="118" customFormat="1" ht="25.5">
      <c r="A657" s="101" t="s">
        <v>86</v>
      </c>
      <c r="B657" s="108" t="s">
        <v>571</v>
      </c>
      <c r="C657" s="102" t="s">
        <v>57</v>
      </c>
      <c r="D657" s="325">
        <f>D658</f>
        <v>-103</v>
      </c>
    </row>
    <row r="658" spans="1:4" s="118" customFormat="1" ht="25.5">
      <c r="A658" s="101" t="s">
        <v>111</v>
      </c>
      <c r="B658" s="108" t="s">
        <v>571</v>
      </c>
      <c r="C658" s="102" t="s">
        <v>59</v>
      </c>
      <c r="D658" s="325">
        <f>'приложение 5.4.'!G380</f>
        <v>-103</v>
      </c>
    </row>
    <row r="659" spans="1:4" s="118" customFormat="1" ht="63.75" hidden="1">
      <c r="A659" s="210" t="s">
        <v>478</v>
      </c>
      <c r="B659" s="139" t="s">
        <v>623</v>
      </c>
      <c r="C659" s="139"/>
      <c r="D659" s="325">
        <f>D660</f>
        <v>0</v>
      </c>
    </row>
    <row r="660" spans="1:4" s="118" customFormat="1" ht="25.5" hidden="1">
      <c r="A660" s="101" t="s">
        <v>86</v>
      </c>
      <c r="B660" s="139" t="s">
        <v>623</v>
      </c>
      <c r="C660" s="139" t="s">
        <v>57</v>
      </c>
      <c r="D660" s="325">
        <f>D661</f>
        <v>0</v>
      </c>
    </row>
    <row r="661" spans="1:4" s="118" customFormat="1" ht="25.5" hidden="1">
      <c r="A661" s="109" t="s">
        <v>111</v>
      </c>
      <c r="B661" s="139" t="s">
        <v>623</v>
      </c>
      <c r="C661" s="139" t="s">
        <v>59</v>
      </c>
      <c r="D661" s="325">
        <f>'приложение 5.4.'!G383</f>
        <v>0</v>
      </c>
    </row>
    <row r="662" spans="1:4" s="118" customFormat="1" ht="76.5" hidden="1">
      <c r="A662" s="210" t="s">
        <v>583</v>
      </c>
      <c r="B662" s="139" t="s">
        <v>624</v>
      </c>
      <c r="C662" s="139"/>
      <c r="D662" s="325">
        <f>D663</f>
        <v>0</v>
      </c>
    </row>
    <row r="663" spans="1:4" s="118" customFormat="1" ht="25.5" hidden="1">
      <c r="A663" s="101" t="s">
        <v>86</v>
      </c>
      <c r="B663" s="139" t="s">
        <v>624</v>
      </c>
      <c r="C663" s="139" t="s">
        <v>57</v>
      </c>
      <c r="D663" s="325">
        <f>D664</f>
        <v>0</v>
      </c>
    </row>
    <row r="664" spans="1:4" s="118" customFormat="1" ht="25.5" hidden="1">
      <c r="A664" s="109" t="s">
        <v>111</v>
      </c>
      <c r="B664" s="139" t="s">
        <v>624</v>
      </c>
      <c r="C664" s="139" t="s">
        <v>59</v>
      </c>
      <c r="D664" s="325">
        <f>'приложение 5.4.'!G386</f>
        <v>0</v>
      </c>
    </row>
    <row r="665" spans="1:4" s="118" customFormat="1" ht="25.5" hidden="1">
      <c r="A665" s="109" t="s">
        <v>666</v>
      </c>
      <c r="B665" s="110" t="s">
        <v>667</v>
      </c>
      <c r="C665" s="110"/>
      <c r="D665" s="325">
        <f>D666</f>
        <v>0</v>
      </c>
    </row>
    <row r="666" spans="1:4" s="118" customFormat="1" ht="25.5" hidden="1">
      <c r="A666" s="109" t="s">
        <v>86</v>
      </c>
      <c r="B666" s="110" t="s">
        <v>667</v>
      </c>
      <c r="C666" s="110" t="s">
        <v>57</v>
      </c>
      <c r="D666" s="325">
        <f>D667</f>
        <v>0</v>
      </c>
    </row>
    <row r="667" spans="1:4" s="118" customFormat="1" ht="25.5" hidden="1">
      <c r="A667" s="109" t="s">
        <v>111</v>
      </c>
      <c r="B667" s="110" t="s">
        <v>667</v>
      </c>
      <c r="C667" s="110" t="s">
        <v>59</v>
      </c>
      <c r="D667" s="325">
        <f>'приложение 5.4.'!G389</f>
        <v>0</v>
      </c>
    </row>
    <row r="668" spans="1:4" s="118" customFormat="1" ht="25.5" hidden="1">
      <c r="A668" s="109" t="s">
        <v>668</v>
      </c>
      <c r="B668" s="110" t="s">
        <v>669</v>
      </c>
      <c r="C668" s="110"/>
      <c r="D668" s="325">
        <f>D669</f>
        <v>0</v>
      </c>
    </row>
    <row r="669" spans="1:4" s="118" customFormat="1" ht="25.5" hidden="1">
      <c r="A669" s="109" t="s">
        <v>86</v>
      </c>
      <c r="B669" s="110" t="s">
        <v>669</v>
      </c>
      <c r="C669" s="110" t="s">
        <v>57</v>
      </c>
      <c r="D669" s="325">
        <f>D670</f>
        <v>0</v>
      </c>
    </row>
    <row r="670" spans="1:4" s="118" customFormat="1" ht="25.5" hidden="1">
      <c r="A670" s="109" t="s">
        <v>111</v>
      </c>
      <c r="B670" s="110" t="s">
        <v>669</v>
      </c>
      <c r="C670" s="110" t="s">
        <v>59</v>
      </c>
      <c r="D670" s="325">
        <f>'приложение 5.4.'!G392</f>
        <v>0</v>
      </c>
    </row>
    <row r="671" spans="1:4" s="121" customFormat="1" ht="13.5">
      <c r="A671" s="99" t="s">
        <v>369</v>
      </c>
      <c r="B671" s="129" t="s">
        <v>370</v>
      </c>
      <c r="C671" s="100"/>
      <c r="D671" s="326">
        <f>D672</f>
        <v>-161.30000000000001</v>
      </c>
    </row>
    <row r="672" spans="1:4" s="118" customFormat="1">
      <c r="A672" s="101" t="s">
        <v>216</v>
      </c>
      <c r="B672" s="108" t="s">
        <v>570</v>
      </c>
      <c r="C672" s="102"/>
      <c r="D672" s="325">
        <f>D673</f>
        <v>-161.30000000000001</v>
      </c>
    </row>
    <row r="673" spans="1:4" s="118" customFormat="1" ht="25.5">
      <c r="A673" s="101" t="s">
        <v>86</v>
      </c>
      <c r="B673" s="108" t="s">
        <v>570</v>
      </c>
      <c r="C673" s="102" t="s">
        <v>57</v>
      </c>
      <c r="D673" s="325">
        <f>D674</f>
        <v>-161.30000000000001</v>
      </c>
    </row>
    <row r="674" spans="1:4" s="118" customFormat="1" ht="25.5">
      <c r="A674" s="101" t="s">
        <v>111</v>
      </c>
      <c r="B674" s="108" t="s">
        <v>570</v>
      </c>
      <c r="C674" s="102" t="s">
        <v>59</v>
      </c>
      <c r="D674" s="325">
        <f>'приложение 5.4.'!G396</f>
        <v>-161.30000000000001</v>
      </c>
    </row>
    <row r="675" spans="1:4" s="121" customFormat="1" ht="27">
      <c r="A675" s="99" t="s">
        <v>371</v>
      </c>
      <c r="B675" s="129" t="s">
        <v>372</v>
      </c>
      <c r="C675" s="100"/>
      <c r="D675" s="326">
        <f>D676</f>
        <v>161.30000000000001</v>
      </c>
    </row>
    <row r="676" spans="1:4" s="118" customFormat="1">
      <c r="A676" s="101" t="s">
        <v>216</v>
      </c>
      <c r="B676" s="108" t="s">
        <v>569</v>
      </c>
      <c r="C676" s="102"/>
      <c r="D676" s="325">
        <f>D677</f>
        <v>161.30000000000001</v>
      </c>
    </row>
    <row r="677" spans="1:4" s="118" customFormat="1" ht="25.5">
      <c r="A677" s="101" t="s">
        <v>86</v>
      </c>
      <c r="B677" s="108" t="s">
        <v>569</v>
      </c>
      <c r="C677" s="102" t="s">
        <v>57</v>
      </c>
      <c r="D677" s="325">
        <f>D678</f>
        <v>161.30000000000001</v>
      </c>
    </row>
    <row r="678" spans="1:4" s="118" customFormat="1" ht="25.5">
      <c r="A678" s="101" t="s">
        <v>111</v>
      </c>
      <c r="B678" s="108" t="s">
        <v>569</v>
      </c>
      <c r="C678" s="102" t="s">
        <v>59</v>
      </c>
      <c r="D678" s="325">
        <f>'приложение 5.4.'!G400</f>
        <v>161.30000000000001</v>
      </c>
    </row>
    <row r="679" spans="1:4" s="121" customFormat="1" ht="13.5">
      <c r="A679" s="99" t="s">
        <v>391</v>
      </c>
      <c r="B679" s="100" t="s">
        <v>392</v>
      </c>
      <c r="C679" s="100"/>
      <c r="D679" s="326">
        <f>D680+D685+D690+D693</f>
        <v>7875.2000000000007</v>
      </c>
    </row>
    <row r="680" spans="1:4" s="118" customFormat="1">
      <c r="A680" s="101" t="s">
        <v>216</v>
      </c>
      <c r="B680" s="102" t="s">
        <v>568</v>
      </c>
      <c r="C680" s="102"/>
      <c r="D680" s="325">
        <f>D681+D683</f>
        <v>-4051.5999999999981</v>
      </c>
    </row>
    <row r="681" spans="1:4" s="118" customFormat="1" ht="25.5">
      <c r="A681" s="101" t="s">
        <v>86</v>
      </c>
      <c r="B681" s="102" t="s">
        <v>568</v>
      </c>
      <c r="C681" s="102" t="s">
        <v>57</v>
      </c>
      <c r="D681" s="325">
        <f>D682</f>
        <v>2297.9</v>
      </c>
    </row>
    <row r="682" spans="1:4" s="118" customFormat="1" ht="25.5">
      <c r="A682" s="101" t="s">
        <v>111</v>
      </c>
      <c r="B682" s="102" t="s">
        <v>568</v>
      </c>
      <c r="C682" s="102" t="s">
        <v>59</v>
      </c>
      <c r="D682" s="325">
        <f>'приложение 5.4.'!G498</f>
        <v>2297.9</v>
      </c>
    </row>
    <row r="683" spans="1:4" s="118" customFormat="1" ht="25.5">
      <c r="A683" s="101" t="s">
        <v>343</v>
      </c>
      <c r="B683" s="102" t="s">
        <v>568</v>
      </c>
      <c r="C683" s="102" t="s">
        <v>77</v>
      </c>
      <c r="D683" s="325">
        <f>D684</f>
        <v>-6349.4999999999982</v>
      </c>
    </row>
    <row r="684" spans="1:4" s="118" customFormat="1">
      <c r="A684" s="101" t="s">
        <v>35</v>
      </c>
      <c r="B684" s="102" t="s">
        <v>568</v>
      </c>
      <c r="C684" s="102" t="s">
        <v>78</v>
      </c>
      <c r="D684" s="325">
        <f>'приложение 5.4.'!G500</f>
        <v>-6349.4999999999982</v>
      </c>
    </row>
    <row r="685" spans="1:4" s="118" customFormat="1">
      <c r="A685" s="210" t="s">
        <v>700</v>
      </c>
      <c r="B685" s="139" t="s">
        <v>701</v>
      </c>
      <c r="C685" s="139"/>
      <c r="D685" s="325">
        <f>D686+D688</f>
        <v>11926.8</v>
      </c>
    </row>
    <row r="686" spans="1:4" s="118" customFormat="1" ht="25.5">
      <c r="A686" s="210" t="s">
        <v>86</v>
      </c>
      <c r="B686" s="139" t="s">
        <v>701</v>
      </c>
      <c r="C686" s="139" t="s">
        <v>57</v>
      </c>
      <c r="D686" s="325">
        <f>D687</f>
        <v>227</v>
      </c>
    </row>
    <row r="687" spans="1:4" s="118" customFormat="1" ht="25.5">
      <c r="A687" s="210" t="s">
        <v>111</v>
      </c>
      <c r="B687" s="139" t="s">
        <v>701</v>
      </c>
      <c r="C687" s="139" t="s">
        <v>59</v>
      </c>
      <c r="D687" s="325">
        <f>'приложение 5.4.'!G503</f>
        <v>227</v>
      </c>
    </row>
    <row r="688" spans="1:4" s="118" customFormat="1" ht="25.5">
      <c r="A688" s="210" t="s">
        <v>343</v>
      </c>
      <c r="B688" s="139" t="s">
        <v>701</v>
      </c>
      <c r="C688" s="139" t="s">
        <v>77</v>
      </c>
      <c r="D688" s="325">
        <f>D689</f>
        <v>11699.8</v>
      </c>
    </row>
    <row r="689" spans="1:4" s="118" customFormat="1">
      <c r="A689" s="210" t="s">
        <v>35</v>
      </c>
      <c r="B689" s="139" t="s">
        <v>701</v>
      </c>
      <c r="C689" s="139" t="s">
        <v>78</v>
      </c>
      <c r="D689" s="325">
        <f>'приложение 5.4.'!G505</f>
        <v>11699.8</v>
      </c>
    </row>
    <row r="690" spans="1:4" s="118" customFormat="1" ht="145.5" hidden="1" customHeight="1">
      <c r="A690" s="101" t="s">
        <v>488</v>
      </c>
      <c r="B690" s="102" t="s">
        <v>393</v>
      </c>
      <c r="C690" s="102"/>
      <c r="D690" s="325">
        <f>D691</f>
        <v>0</v>
      </c>
    </row>
    <row r="691" spans="1:4" s="118" customFormat="1" ht="25.5" hidden="1">
      <c r="A691" s="101" t="s">
        <v>343</v>
      </c>
      <c r="B691" s="102" t="s">
        <v>393</v>
      </c>
      <c r="C691" s="102" t="s">
        <v>77</v>
      </c>
      <c r="D691" s="325">
        <f>D692</f>
        <v>0</v>
      </c>
    </row>
    <row r="692" spans="1:4" s="118" customFormat="1" hidden="1">
      <c r="A692" s="101" t="s">
        <v>35</v>
      </c>
      <c r="B692" s="102" t="s">
        <v>393</v>
      </c>
      <c r="C692" s="102" t="s">
        <v>78</v>
      </c>
      <c r="D692" s="325">
        <f>'приложение 5.4.'!G508</f>
        <v>0</v>
      </c>
    </row>
    <row r="693" spans="1:4" s="118" customFormat="1" ht="146.25" hidden="1" customHeight="1">
      <c r="A693" s="101" t="s">
        <v>489</v>
      </c>
      <c r="B693" s="102" t="s">
        <v>394</v>
      </c>
      <c r="C693" s="102"/>
      <c r="D693" s="325">
        <f>D694</f>
        <v>0</v>
      </c>
    </row>
    <row r="694" spans="1:4" s="118" customFormat="1" ht="25.5" hidden="1">
      <c r="A694" s="101" t="s">
        <v>343</v>
      </c>
      <c r="B694" s="102" t="s">
        <v>394</v>
      </c>
      <c r="C694" s="102" t="s">
        <v>77</v>
      </c>
      <c r="D694" s="325">
        <f>D695</f>
        <v>0</v>
      </c>
    </row>
    <row r="695" spans="1:4" s="118" customFormat="1" hidden="1">
      <c r="A695" s="101" t="s">
        <v>35</v>
      </c>
      <c r="B695" s="102" t="s">
        <v>394</v>
      </c>
      <c r="C695" s="102" t="s">
        <v>78</v>
      </c>
      <c r="D695" s="325">
        <f>'приложение 5.4.'!G511</f>
        <v>0</v>
      </c>
    </row>
    <row r="696" spans="1:4" s="118" customFormat="1" ht="54">
      <c r="A696" s="337" t="s">
        <v>694</v>
      </c>
      <c r="B696" s="338" t="s">
        <v>696</v>
      </c>
      <c r="C696" s="339"/>
      <c r="D696" s="326">
        <f>D697</f>
        <v>100</v>
      </c>
    </row>
    <row r="697" spans="1:4" s="118" customFormat="1">
      <c r="A697" s="1" t="s">
        <v>538</v>
      </c>
      <c r="B697" s="4" t="s">
        <v>695</v>
      </c>
      <c r="C697" s="2"/>
      <c r="D697" s="325">
        <f>D698</f>
        <v>100</v>
      </c>
    </row>
    <row r="698" spans="1:4" s="118" customFormat="1" ht="25.5">
      <c r="A698" s="1" t="s">
        <v>86</v>
      </c>
      <c r="B698" s="4" t="s">
        <v>695</v>
      </c>
      <c r="C698" s="12" t="s">
        <v>57</v>
      </c>
      <c r="D698" s="325">
        <f>D699</f>
        <v>100</v>
      </c>
    </row>
    <row r="699" spans="1:4" s="118" customFormat="1" ht="25.5">
      <c r="A699" s="1" t="s">
        <v>111</v>
      </c>
      <c r="B699" s="4" t="s">
        <v>695</v>
      </c>
      <c r="C699" s="12" t="s">
        <v>59</v>
      </c>
      <c r="D699" s="325">
        <f>'приложение 5.4.'!G404</f>
        <v>100</v>
      </c>
    </row>
    <row r="700" spans="1:4" s="122" customFormat="1" ht="29.25">
      <c r="A700" s="95" t="s">
        <v>214</v>
      </c>
      <c r="B700" s="111" t="s">
        <v>215</v>
      </c>
      <c r="C700" s="96"/>
      <c r="D700" s="296">
        <f>D701+D704+D707+D713+D716</f>
        <v>447.8</v>
      </c>
    </row>
    <row r="701" spans="1:4" s="118" customFormat="1" ht="25.5" hidden="1">
      <c r="A701" s="101" t="s">
        <v>200</v>
      </c>
      <c r="B701" s="108" t="s">
        <v>218</v>
      </c>
      <c r="C701" s="102"/>
      <c r="D701" s="292">
        <f>D702</f>
        <v>0</v>
      </c>
    </row>
    <row r="702" spans="1:4" s="118" customFormat="1" ht="25.5" hidden="1">
      <c r="A702" s="101" t="s">
        <v>88</v>
      </c>
      <c r="B702" s="108" t="s">
        <v>218</v>
      </c>
      <c r="C702" s="102" t="s">
        <v>49</v>
      </c>
      <c r="D702" s="292">
        <f>D703</f>
        <v>0</v>
      </c>
    </row>
    <row r="703" spans="1:4" s="118" customFormat="1" hidden="1">
      <c r="A703" s="101" t="s">
        <v>51</v>
      </c>
      <c r="B703" s="108" t="s">
        <v>218</v>
      </c>
      <c r="C703" s="102" t="s">
        <v>50</v>
      </c>
      <c r="D703" s="292">
        <f>'приложение 5.4.'!G743</f>
        <v>0</v>
      </c>
    </row>
    <row r="704" spans="1:4" s="118" customFormat="1" ht="25.5">
      <c r="A704" s="10" t="s">
        <v>686</v>
      </c>
      <c r="B704" s="19" t="s">
        <v>687</v>
      </c>
      <c r="C704" s="12"/>
      <c r="D704" s="292">
        <f>D705</f>
        <v>37.799999999999997</v>
      </c>
    </row>
    <row r="705" spans="1:4" s="118" customFormat="1" ht="25.5">
      <c r="A705" s="10" t="s">
        <v>88</v>
      </c>
      <c r="B705" s="19" t="s">
        <v>687</v>
      </c>
      <c r="C705" s="12" t="s">
        <v>49</v>
      </c>
      <c r="D705" s="292">
        <f>D706</f>
        <v>37.799999999999997</v>
      </c>
    </row>
    <row r="706" spans="1:4" s="118" customFormat="1">
      <c r="A706" s="10" t="s">
        <v>51</v>
      </c>
      <c r="B706" s="19" t="s">
        <v>687</v>
      </c>
      <c r="C706" s="12" t="s">
        <v>50</v>
      </c>
      <c r="D706" s="292">
        <f>'приложение 5.4.'!G746</f>
        <v>37.799999999999997</v>
      </c>
    </row>
    <row r="707" spans="1:4" s="118" customFormat="1" hidden="1">
      <c r="A707" s="101" t="s">
        <v>216</v>
      </c>
      <c r="B707" s="108" t="s">
        <v>217</v>
      </c>
      <c r="C707" s="102"/>
      <c r="D707" s="292">
        <f>D708+D710</f>
        <v>0</v>
      </c>
    </row>
    <row r="708" spans="1:4" s="118" customFormat="1" ht="25.5" hidden="1">
      <c r="A708" s="101" t="s">
        <v>86</v>
      </c>
      <c r="B708" s="108" t="s">
        <v>217</v>
      </c>
      <c r="C708" s="102" t="s">
        <v>57</v>
      </c>
      <c r="D708" s="292">
        <f>D709</f>
        <v>0</v>
      </c>
    </row>
    <row r="709" spans="1:4" s="118" customFormat="1" ht="25.5" hidden="1">
      <c r="A709" s="101" t="s">
        <v>111</v>
      </c>
      <c r="B709" s="108" t="s">
        <v>217</v>
      </c>
      <c r="C709" s="102" t="s">
        <v>59</v>
      </c>
      <c r="D709" s="292">
        <f>'приложение 5.4.'!G749</f>
        <v>0</v>
      </c>
    </row>
    <row r="710" spans="1:4" s="118" customFormat="1" ht="25.5" hidden="1">
      <c r="A710" s="101" t="s">
        <v>246</v>
      </c>
      <c r="B710" s="108" t="s">
        <v>217</v>
      </c>
      <c r="C710" s="102" t="s">
        <v>49</v>
      </c>
      <c r="D710" s="292">
        <f>D711+D712</f>
        <v>0</v>
      </c>
    </row>
    <row r="711" spans="1:4" s="118" customFormat="1" hidden="1">
      <c r="A711" s="101" t="s">
        <v>51</v>
      </c>
      <c r="B711" s="108" t="s">
        <v>217</v>
      </c>
      <c r="C711" s="102" t="s">
        <v>50</v>
      </c>
      <c r="D711" s="292">
        <f>'приложение 5.4.'!G727+'приложение 5.4.'!G751</f>
        <v>0</v>
      </c>
    </row>
    <row r="712" spans="1:4" s="118" customFormat="1" hidden="1">
      <c r="A712" s="101" t="s">
        <v>66</v>
      </c>
      <c r="B712" s="108" t="s">
        <v>217</v>
      </c>
      <c r="C712" s="102" t="s">
        <v>64</v>
      </c>
      <c r="D712" s="292">
        <f>'приложение 5.4.'!G752</f>
        <v>0</v>
      </c>
    </row>
    <row r="713" spans="1:4" s="118" customFormat="1" ht="25.5">
      <c r="A713" s="10" t="s">
        <v>697</v>
      </c>
      <c r="B713" s="19" t="s">
        <v>698</v>
      </c>
      <c r="C713" s="12"/>
      <c r="D713" s="292">
        <f>D714</f>
        <v>300</v>
      </c>
    </row>
    <row r="714" spans="1:4" s="118" customFormat="1" ht="25.5">
      <c r="A714" s="10" t="s">
        <v>88</v>
      </c>
      <c r="B714" s="19" t="s">
        <v>698</v>
      </c>
      <c r="C714" s="12" t="s">
        <v>49</v>
      </c>
      <c r="D714" s="292">
        <f>D715</f>
        <v>300</v>
      </c>
    </row>
    <row r="715" spans="1:4" s="118" customFormat="1">
      <c r="A715" s="10" t="s">
        <v>51</v>
      </c>
      <c r="B715" s="19" t="s">
        <v>698</v>
      </c>
      <c r="C715" s="12" t="s">
        <v>50</v>
      </c>
      <c r="D715" s="292">
        <f>'приложение 5.4.'!G702</f>
        <v>300</v>
      </c>
    </row>
    <row r="716" spans="1:4" s="118" customFormat="1" ht="38.25">
      <c r="A716" s="10" t="s">
        <v>703</v>
      </c>
      <c r="B716" s="110" t="s">
        <v>704</v>
      </c>
      <c r="C716" s="139"/>
      <c r="D716" s="292">
        <f>D717</f>
        <v>110</v>
      </c>
    </row>
    <row r="717" spans="1:4" s="118" customFormat="1" ht="25.5">
      <c r="A717" s="109" t="s">
        <v>88</v>
      </c>
      <c r="B717" s="110" t="s">
        <v>704</v>
      </c>
      <c r="C717" s="110" t="s">
        <v>49</v>
      </c>
      <c r="D717" s="292">
        <f>D718</f>
        <v>110</v>
      </c>
    </row>
    <row r="718" spans="1:4" s="118" customFormat="1">
      <c r="A718" s="109" t="s">
        <v>51</v>
      </c>
      <c r="B718" s="110" t="s">
        <v>704</v>
      </c>
      <c r="C718" s="110" t="s">
        <v>50</v>
      </c>
      <c r="D718" s="292">
        <f>'приложение 5.4.'!G755</f>
        <v>110</v>
      </c>
    </row>
    <row r="719" spans="1:4" s="122" customFormat="1" ht="43.5">
      <c r="A719" s="95" t="s">
        <v>351</v>
      </c>
      <c r="B719" s="96" t="s">
        <v>352</v>
      </c>
      <c r="C719" s="96"/>
      <c r="D719" s="327">
        <f>D720+D748</f>
        <v>6827.4</v>
      </c>
    </row>
    <row r="720" spans="1:4" s="121" customFormat="1" ht="40.5">
      <c r="A720" s="99" t="s">
        <v>353</v>
      </c>
      <c r="B720" s="100" t="s">
        <v>354</v>
      </c>
      <c r="C720" s="100"/>
      <c r="D720" s="326">
        <f>D721+D728+D733+D736+D739+D742+D745</f>
        <v>7888.8</v>
      </c>
    </row>
    <row r="721" spans="1:4" s="118" customFormat="1" ht="25.5" hidden="1">
      <c r="A721" s="105" t="s">
        <v>200</v>
      </c>
      <c r="B721" s="102" t="s">
        <v>397</v>
      </c>
      <c r="C721" s="102"/>
      <c r="D721" s="325">
        <f>D722+D724+D726</f>
        <v>0</v>
      </c>
    </row>
    <row r="722" spans="1:4" s="118" customFormat="1" ht="42" hidden="1" customHeight="1">
      <c r="A722" s="101" t="s">
        <v>55</v>
      </c>
      <c r="B722" s="102" t="s">
        <v>397</v>
      </c>
      <c r="C722" s="102" t="s">
        <v>56</v>
      </c>
      <c r="D722" s="325">
        <f>D723</f>
        <v>0</v>
      </c>
    </row>
    <row r="723" spans="1:4" s="118" customFormat="1" hidden="1">
      <c r="A723" s="101" t="s">
        <v>67</v>
      </c>
      <c r="B723" s="102" t="s">
        <v>397</v>
      </c>
      <c r="C723" s="102" t="s">
        <v>68</v>
      </c>
      <c r="D723" s="325">
        <f>'приложение 5.4.'!G555</f>
        <v>0</v>
      </c>
    </row>
    <row r="724" spans="1:4" s="118" customFormat="1" ht="25.5" hidden="1">
      <c r="A724" s="101" t="s">
        <v>86</v>
      </c>
      <c r="B724" s="102" t="s">
        <v>397</v>
      </c>
      <c r="C724" s="102" t="s">
        <v>57</v>
      </c>
      <c r="D724" s="325">
        <f>D725</f>
        <v>0</v>
      </c>
    </row>
    <row r="725" spans="1:4" s="118" customFormat="1" ht="25.5" hidden="1">
      <c r="A725" s="101" t="s">
        <v>111</v>
      </c>
      <c r="B725" s="102" t="s">
        <v>397</v>
      </c>
      <c r="C725" s="102" t="s">
        <v>59</v>
      </c>
      <c r="D725" s="325">
        <f>'приложение 5.4.'!G557</f>
        <v>0</v>
      </c>
    </row>
    <row r="726" spans="1:4" s="118" customFormat="1" hidden="1">
      <c r="A726" s="105" t="s">
        <v>71</v>
      </c>
      <c r="B726" s="102" t="s">
        <v>397</v>
      </c>
      <c r="C726" s="102" t="s">
        <v>72</v>
      </c>
      <c r="D726" s="325">
        <f>D727</f>
        <v>0</v>
      </c>
    </row>
    <row r="727" spans="1:4" s="118" customFormat="1" hidden="1">
      <c r="A727" s="105" t="s">
        <v>73</v>
      </c>
      <c r="B727" s="102" t="s">
        <v>397</v>
      </c>
      <c r="C727" s="102" t="s">
        <v>74</v>
      </c>
      <c r="D727" s="325">
        <f>'приложение 5.4.'!G559</f>
        <v>0</v>
      </c>
    </row>
    <row r="728" spans="1:4" s="118" customFormat="1">
      <c r="A728" s="101" t="s">
        <v>216</v>
      </c>
      <c r="B728" s="102" t="s">
        <v>561</v>
      </c>
      <c r="C728" s="102"/>
      <c r="D728" s="325">
        <f>D729+D731</f>
        <v>7206.2</v>
      </c>
    </row>
    <row r="729" spans="1:4" s="118" customFormat="1" ht="25.5">
      <c r="A729" s="101" t="s">
        <v>86</v>
      </c>
      <c r="B729" s="102" t="s">
        <v>561</v>
      </c>
      <c r="C729" s="102" t="s">
        <v>57</v>
      </c>
      <c r="D729" s="325">
        <f>D730</f>
        <v>7206.2</v>
      </c>
    </row>
    <row r="730" spans="1:4" s="118" customFormat="1" ht="25.5">
      <c r="A730" s="101" t="s">
        <v>111</v>
      </c>
      <c r="B730" s="102" t="s">
        <v>561</v>
      </c>
      <c r="C730" s="102" t="s">
        <v>59</v>
      </c>
      <c r="D730" s="325">
        <f>'приложение 5.4.'!G301+'приложение 5.4.'!G440+'приложение 5.4.'!G516+'приложение 5.4.'!G245</f>
        <v>7206.2</v>
      </c>
    </row>
    <row r="731" spans="1:4" s="118" customFormat="1" hidden="1">
      <c r="A731" s="109" t="s">
        <v>71</v>
      </c>
      <c r="B731" s="110" t="s">
        <v>561</v>
      </c>
      <c r="C731" s="110" t="s">
        <v>72</v>
      </c>
      <c r="D731" s="325">
        <f>D732</f>
        <v>0</v>
      </c>
    </row>
    <row r="732" spans="1:4" s="118" customFormat="1" ht="38.25" hidden="1">
      <c r="A732" s="109" t="s">
        <v>333</v>
      </c>
      <c r="B732" s="110" t="s">
        <v>561</v>
      </c>
      <c r="C732" s="110" t="s">
        <v>80</v>
      </c>
      <c r="D732" s="325">
        <f>'приложение 5.4.'!H442</f>
        <v>0</v>
      </c>
    </row>
    <row r="733" spans="1:4" s="118" customFormat="1">
      <c r="A733" s="210" t="s">
        <v>700</v>
      </c>
      <c r="B733" s="12" t="s">
        <v>702</v>
      </c>
      <c r="C733" s="12"/>
      <c r="D733" s="325">
        <f>D734</f>
        <v>682.6</v>
      </c>
    </row>
    <row r="734" spans="1:4" s="118" customFormat="1" ht="25.5">
      <c r="A734" s="1" t="s">
        <v>86</v>
      </c>
      <c r="B734" s="12" t="s">
        <v>702</v>
      </c>
      <c r="C734" s="12" t="s">
        <v>57</v>
      </c>
      <c r="D734" s="325">
        <f>D735</f>
        <v>682.6</v>
      </c>
    </row>
    <row r="735" spans="1:4" s="118" customFormat="1" ht="25.5">
      <c r="A735" s="10" t="s">
        <v>111</v>
      </c>
      <c r="B735" s="12" t="s">
        <v>702</v>
      </c>
      <c r="C735" s="12" t="s">
        <v>59</v>
      </c>
      <c r="D735" s="325">
        <f>'приложение 5.4.'!G519</f>
        <v>682.6</v>
      </c>
    </row>
    <row r="736" spans="1:4" s="118" customFormat="1" ht="140.25" hidden="1">
      <c r="A736" s="101" t="s">
        <v>481</v>
      </c>
      <c r="B736" s="102" t="s">
        <v>379</v>
      </c>
      <c r="C736" s="102"/>
      <c r="D736" s="325">
        <f>D737</f>
        <v>0</v>
      </c>
    </row>
    <row r="737" spans="1:4" s="118" customFormat="1" hidden="1">
      <c r="A737" s="101" t="s">
        <v>71</v>
      </c>
      <c r="B737" s="102" t="s">
        <v>379</v>
      </c>
      <c r="C737" s="102" t="s">
        <v>72</v>
      </c>
      <c r="D737" s="325">
        <f>D738</f>
        <v>0</v>
      </c>
    </row>
    <row r="738" spans="1:4" s="118" customFormat="1" ht="38.25" hidden="1">
      <c r="A738" s="101" t="s">
        <v>333</v>
      </c>
      <c r="B738" s="102" t="s">
        <v>379</v>
      </c>
      <c r="C738" s="102" t="s">
        <v>80</v>
      </c>
      <c r="D738" s="325">
        <f>'приложение 5.4.'!G447</f>
        <v>0</v>
      </c>
    </row>
    <row r="739" spans="1:4" s="118" customFormat="1" ht="147" hidden="1" customHeight="1">
      <c r="A739" s="101" t="s">
        <v>482</v>
      </c>
      <c r="B739" s="102" t="s">
        <v>381</v>
      </c>
      <c r="C739" s="102"/>
      <c r="D739" s="325">
        <f>D740</f>
        <v>0</v>
      </c>
    </row>
    <row r="740" spans="1:4" s="118" customFormat="1" hidden="1">
      <c r="A740" s="101" t="s">
        <v>71</v>
      </c>
      <c r="B740" s="102" t="s">
        <v>381</v>
      </c>
      <c r="C740" s="102" t="s">
        <v>72</v>
      </c>
      <c r="D740" s="325">
        <f>D741</f>
        <v>0</v>
      </c>
    </row>
    <row r="741" spans="1:4" s="118" customFormat="1" ht="38.25" hidden="1">
      <c r="A741" s="101" t="s">
        <v>333</v>
      </c>
      <c r="B741" s="102" t="s">
        <v>381</v>
      </c>
      <c r="C741" s="102" t="s">
        <v>80</v>
      </c>
      <c r="D741" s="325">
        <f>'приложение 5.4.'!G452</f>
        <v>0</v>
      </c>
    </row>
    <row r="742" spans="1:4" s="118" customFormat="1" ht="102" hidden="1">
      <c r="A742" s="84" t="s">
        <v>513</v>
      </c>
      <c r="B742" s="81" t="s">
        <v>523</v>
      </c>
      <c r="C742" s="136"/>
      <c r="D742" s="325">
        <f>D743</f>
        <v>0</v>
      </c>
    </row>
    <row r="743" spans="1:4" s="118" customFormat="1" ht="25.5" hidden="1">
      <c r="A743" s="101" t="s">
        <v>86</v>
      </c>
      <c r="B743" s="81" t="s">
        <v>523</v>
      </c>
      <c r="C743" s="136" t="s">
        <v>57</v>
      </c>
      <c r="D743" s="325">
        <f>D744</f>
        <v>0</v>
      </c>
    </row>
    <row r="744" spans="1:4" s="118" customFormat="1" ht="25.5" hidden="1">
      <c r="A744" s="84" t="s">
        <v>111</v>
      </c>
      <c r="B744" s="81" t="s">
        <v>523</v>
      </c>
      <c r="C744" s="136" t="s">
        <v>59</v>
      </c>
      <c r="D744" s="325">
        <f>'приложение 5.4.'!G522+'приложение 5.4.'!G248</f>
        <v>0</v>
      </c>
    </row>
    <row r="745" spans="1:4" s="118" customFormat="1" hidden="1">
      <c r="A745" s="87" t="s">
        <v>395</v>
      </c>
      <c r="B745" s="88" t="s">
        <v>525</v>
      </c>
      <c r="C745" s="88"/>
      <c r="D745" s="325">
        <f>D746</f>
        <v>0</v>
      </c>
    </row>
    <row r="746" spans="1:4" s="118" customFormat="1" ht="25.5" hidden="1">
      <c r="A746" s="101" t="s">
        <v>86</v>
      </c>
      <c r="B746" s="88" t="s">
        <v>525</v>
      </c>
      <c r="C746" s="88" t="s">
        <v>57</v>
      </c>
      <c r="D746" s="325">
        <f>D747</f>
        <v>0</v>
      </c>
    </row>
    <row r="747" spans="1:4" s="118" customFormat="1" ht="25.5" hidden="1">
      <c r="A747" s="87" t="s">
        <v>111</v>
      </c>
      <c r="B747" s="88" t="s">
        <v>525</v>
      </c>
      <c r="C747" s="88" t="s">
        <v>59</v>
      </c>
      <c r="D747" s="325">
        <f>'приложение 5.4.'!G525</f>
        <v>0</v>
      </c>
    </row>
    <row r="748" spans="1:4" s="121" customFormat="1" ht="27">
      <c r="A748" s="130" t="s">
        <v>398</v>
      </c>
      <c r="B748" s="100" t="s">
        <v>399</v>
      </c>
      <c r="C748" s="100"/>
      <c r="D748" s="326">
        <f>D749+D752</f>
        <v>-1061.4000000000001</v>
      </c>
    </row>
    <row r="749" spans="1:4" s="118" customFormat="1" hidden="1">
      <c r="A749" s="101" t="s">
        <v>216</v>
      </c>
      <c r="B749" s="102" t="s">
        <v>567</v>
      </c>
      <c r="C749" s="102"/>
      <c r="D749" s="325">
        <f>D750</f>
        <v>0</v>
      </c>
    </row>
    <row r="750" spans="1:4" s="118" customFormat="1" ht="25.5" hidden="1">
      <c r="A750" s="101" t="s">
        <v>86</v>
      </c>
      <c r="B750" s="102" t="s">
        <v>567</v>
      </c>
      <c r="C750" s="102" t="s">
        <v>57</v>
      </c>
      <c r="D750" s="325">
        <f>D751</f>
        <v>0</v>
      </c>
    </row>
    <row r="751" spans="1:4" s="118" customFormat="1" ht="25.5" hidden="1">
      <c r="A751" s="101" t="s">
        <v>111</v>
      </c>
      <c r="B751" s="102" t="s">
        <v>567</v>
      </c>
      <c r="C751" s="102" t="s">
        <v>59</v>
      </c>
      <c r="D751" s="325">
        <f>'приложение 5.4.'!G563</f>
        <v>0</v>
      </c>
    </row>
    <row r="752" spans="1:4" s="118" customFormat="1" ht="138" customHeight="1">
      <c r="A752" s="87" t="s">
        <v>487</v>
      </c>
      <c r="B752" s="88" t="s">
        <v>526</v>
      </c>
      <c r="C752" s="88"/>
      <c r="D752" s="325">
        <f>D753</f>
        <v>-1061.4000000000001</v>
      </c>
    </row>
    <row r="753" spans="1:4" s="118" customFormat="1">
      <c r="A753" s="87" t="s">
        <v>71</v>
      </c>
      <c r="B753" s="88" t="s">
        <v>526</v>
      </c>
      <c r="C753" s="88" t="s">
        <v>72</v>
      </c>
      <c r="D753" s="325">
        <f>D754</f>
        <v>-1061.4000000000001</v>
      </c>
    </row>
    <row r="754" spans="1:4" s="118" customFormat="1" ht="38.25">
      <c r="A754" s="87" t="s">
        <v>333</v>
      </c>
      <c r="B754" s="88" t="s">
        <v>526</v>
      </c>
      <c r="C754" s="88" t="s">
        <v>80</v>
      </c>
      <c r="D754" s="325">
        <f>'приложение 5.4.'!G474</f>
        <v>-1061.4000000000001</v>
      </c>
    </row>
    <row r="755" spans="1:4" s="122" customFormat="1" ht="43.5">
      <c r="A755" s="95" t="s">
        <v>386</v>
      </c>
      <c r="B755" s="96" t="s">
        <v>387</v>
      </c>
      <c r="C755" s="96"/>
      <c r="D755" s="296">
        <f>D761+D767+D770+D756+D764</f>
        <v>-97.399999999999977</v>
      </c>
    </row>
    <row r="756" spans="1:4" s="122" customFormat="1" ht="15">
      <c r="A756" s="101" t="s">
        <v>216</v>
      </c>
      <c r="B756" s="12" t="s">
        <v>537</v>
      </c>
      <c r="C756" s="88"/>
      <c r="D756" s="292">
        <f>D757+D759</f>
        <v>-97.399999999999977</v>
      </c>
    </row>
    <row r="757" spans="1:4" s="122" customFormat="1" ht="26.25">
      <c r="A757" s="109" t="s">
        <v>86</v>
      </c>
      <c r="B757" s="12" t="s">
        <v>537</v>
      </c>
      <c r="C757" s="110" t="s">
        <v>57</v>
      </c>
      <c r="D757" s="292">
        <f>D758</f>
        <v>-64.599999999999994</v>
      </c>
    </row>
    <row r="758" spans="1:4" s="122" customFormat="1" ht="26.25">
      <c r="A758" s="109" t="s">
        <v>111</v>
      </c>
      <c r="B758" s="12" t="s">
        <v>537</v>
      </c>
      <c r="C758" s="110" t="s">
        <v>59</v>
      </c>
      <c r="D758" s="292">
        <f>'приложение 5.4.'!G478</f>
        <v>-64.599999999999994</v>
      </c>
    </row>
    <row r="759" spans="1:4" s="122" customFormat="1" ht="26.25">
      <c r="A759" s="87" t="s">
        <v>343</v>
      </c>
      <c r="B759" s="12" t="s">
        <v>537</v>
      </c>
      <c r="C759" s="88" t="s">
        <v>77</v>
      </c>
      <c r="D759" s="292">
        <f>D760</f>
        <v>-32.799999999999983</v>
      </c>
    </row>
    <row r="760" spans="1:4" s="122" customFormat="1" ht="15">
      <c r="A760" s="87" t="s">
        <v>35</v>
      </c>
      <c r="B760" s="12" t="s">
        <v>537</v>
      </c>
      <c r="C760" s="88" t="s">
        <v>78</v>
      </c>
      <c r="D760" s="292">
        <f>'приложение 5.4.'!G480</f>
        <v>-32.799999999999983</v>
      </c>
    </row>
    <row r="761" spans="1:4" s="118" customFormat="1" ht="66.75" hidden="1" customHeight="1">
      <c r="A761" s="101" t="s">
        <v>486</v>
      </c>
      <c r="B761" s="102" t="s">
        <v>388</v>
      </c>
      <c r="C761" s="102"/>
      <c r="D761" s="292">
        <f>D762</f>
        <v>0</v>
      </c>
    </row>
    <row r="762" spans="1:4" s="118" customFormat="1" ht="25.5" hidden="1">
      <c r="A762" s="101" t="s">
        <v>343</v>
      </c>
      <c r="B762" s="102" t="s">
        <v>388</v>
      </c>
      <c r="C762" s="102" t="s">
        <v>77</v>
      </c>
      <c r="D762" s="292">
        <f>D763</f>
        <v>0</v>
      </c>
    </row>
    <row r="763" spans="1:4" s="118" customFormat="1" hidden="1">
      <c r="A763" s="101" t="s">
        <v>35</v>
      </c>
      <c r="B763" s="102" t="s">
        <v>388</v>
      </c>
      <c r="C763" s="102" t="s">
        <v>78</v>
      </c>
      <c r="D763" s="292">
        <f>'приложение 5.4.'!G483</f>
        <v>0</v>
      </c>
    </row>
    <row r="764" spans="1:4" s="118" customFormat="1" ht="76.5" hidden="1">
      <c r="A764" s="210" t="s">
        <v>620</v>
      </c>
      <c r="B764" s="139" t="s">
        <v>619</v>
      </c>
      <c r="C764" s="139"/>
      <c r="D764" s="292">
        <f>D765</f>
        <v>0</v>
      </c>
    </row>
    <row r="765" spans="1:4" s="118" customFormat="1" ht="25.5" hidden="1">
      <c r="A765" s="210" t="s">
        <v>343</v>
      </c>
      <c r="B765" s="139" t="s">
        <v>619</v>
      </c>
      <c r="C765" s="139" t="s">
        <v>77</v>
      </c>
      <c r="D765" s="292">
        <f>D766</f>
        <v>0</v>
      </c>
    </row>
    <row r="766" spans="1:4" s="118" customFormat="1" hidden="1">
      <c r="A766" s="210" t="s">
        <v>35</v>
      </c>
      <c r="B766" s="139" t="s">
        <v>619</v>
      </c>
      <c r="C766" s="139" t="s">
        <v>78</v>
      </c>
      <c r="D766" s="292">
        <f>'приложение 5.4.'!G486</f>
        <v>0</v>
      </c>
    </row>
    <row r="767" spans="1:4" s="118" customFormat="1" ht="140.25" hidden="1">
      <c r="A767" s="205" t="s">
        <v>627</v>
      </c>
      <c r="B767" s="102" t="s">
        <v>389</v>
      </c>
      <c r="C767" s="102"/>
      <c r="D767" s="292">
        <f>D768</f>
        <v>0</v>
      </c>
    </row>
    <row r="768" spans="1:4" s="118" customFormat="1" ht="25.5" hidden="1">
      <c r="A768" s="101" t="s">
        <v>343</v>
      </c>
      <c r="B768" s="102" t="s">
        <v>389</v>
      </c>
      <c r="C768" s="102" t="s">
        <v>77</v>
      </c>
      <c r="D768" s="292">
        <f>D769</f>
        <v>0</v>
      </c>
    </row>
    <row r="769" spans="1:4" s="118" customFormat="1" hidden="1">
      <c r="A769" s="101" t="s">
        <v>35</v>
      </c>
      <c r="B769" s="102" t="s">
        <v>389</v>
      </c>
      <c r="C769" s="102" t="s">
        <v>78</v>
      </c>
      <c r="D769" s="292">
        <f>'приложение 5.4.'!G489</f>
        <v>0</v>
      </c>
    </row>
    <row r="770" spans="1:4" s="118" customFormat="1" ht="140.25" hidden="1">
      <c r="A770" s="101" t="s">
        <v>626</v>
      </c>
      <c r="B770" s="102" t="s">
        <v>390</v>
      </c>
      <c r="C770" s="102"/>
      <c r="D770" s="292">
        <f>D771</f>
        <v>0</v>
      </c>
    </row>
    <row r="771" spans="1:4" s="118" customFormat="1" ht="25.5" hidden="1">
      <c r="A771" s="101" t="s">
        <v>343</v>
      </c>
      <c r="B771" s="102" t="s">
        <v>390</v>
      </c>
      <c r="C771" s="102" t="s">
        <v>77</v>
      </c>
      <c r="D771" s="292">
        <f>D772</f>
        <v>0</v>
      </c>
    </row>
    <row r="772" spans="1:4" s="118" customFormat="1" hidden="1">
      <c r="A772" s="101" t="s">
        <v>35</v>
      </c>
      <c r="B772" s="102" t="s">
        <v>390</v>
      </c>
      <c r="C772" s="102" t="s">
        <v>78</v>
      </c>
      <c r="D772" s="292">
        <f>'приложение 5.4.'!G492</f>
        <v>0</v>
      </c>
    </row>
    <row r="773" spans="1:4" s="116" customFormat="1" ht="16.5" customHeight="1">
      <c r="A773" s="131" t="s">
        <v>521</v>
      </c>
      <c r="B773" s="131"/>
      <c r="C773" s="131"/>
      <c r="D773" s="297">
        <f>D9+D22+D145+D258+D276+D280+D329+D349+D391+D407+D414+D448+D463+D506+D523+D647+D700+D719+D755</f>
        <v>304508.90000000002</v>
      </c>
    </row>
    <row r="774" spans="1:4">
      <c r="D774" s="298"/>
    </row>
    <row r="775" spans="1:4">
      <c r="D775" s="298"/>
    </row>
    <row r="776" spans="1:4">
      <c r="D776" s="298"/>
    </row>
    <row r="777" spans="1:4">
      <c r="D777" s="298"/>
    </row>
  </sheetData>
  <autoFilter ref="A8:D773"/>
  <mergeCells count="5">
    <mergeCell ref="C1:D1"/>
    <mergeCell ref="B2:D2"/>
    <mergeCell ref="C3:D3"/>
    <mergeCell ref="A5:D5"/>
    <mergeCell ref="A4:D4"/>
  </mergeCells>
  <pageMargins left="0.51181102362204722" right="0.31496062992125984" top="0.35433070866141736" bottom="0.35433070866141736" header="0.31496062992125984" footer="0.31496062992125984"/>
  <pageSetup paperSize="9" scale="90" firstPageNumber="63" orientation="portrait" useFirstPageNumber="1" r:id="rId1"/>
  <headerFooter>
    <oddFooter>&amp;Ь&amp;Ф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tabSelected="1" topLeftCell="A28" workbookViewId="0">
      <selection activeCell="R49" sqref="R49"/>
    </sheetView>
  </sheetViews>
  <sheetFormatPr defaultColWidth="9.140625" defaultRowHeight="15"/>
  <cols>
    <col min="1" max="1" width="4.140625" style="56" customWidth="1"/>
    <col min="2" max="2" width="46.5703125" style="25" customWidth="1"/>
    <col min="3" max="3" width="4.85546875" style="25" customWidth="1"/>
    <col min="4" max="4" width="4.28515625" style="25" customWidth="1"/>
    <col min="5" max="5" width="15.140625" style="54" customWidth="1"/>
    <col min="6" max="7" width="16.140625" style="25" customWidth="1"/>
    <col min="8" max="8" width="16.5703125" style="25" customWidth="1"/>
    <col min="9" max="9" width="16.140625" style="25" customWidth="1"/>
    <col min="10" max="12" width="9.28515625" style="25" bestFit="1" customWidth="1"/>
    <col min="13" max="13" width="13.28515625" style="26" customWidth="1"/>
    <col min="14" max="16" width="9.140625" style="25"/>
    <col min="17" max="17" width="9.28515625" style="25" bestFit="1" customWidth="1"/>
    <col min="18" max="256" width="9.140625" style="25"/>
    <col min="257" max="257" width="4.140625" style="25" customWidth="1"/>
    <col min="258" max="258" width="46.5703125" style="25" customWidth="1"/>
    <col min="259" max="259" width="4.85546875" style="25" customWidth="1"/>
    <col min="260" max="260" width="4.28515625" style="25" customWidth="1"/>
    <col min="261" max="261" width="11.5703125" style="25" customWidth="1"/>
    <col min="262" max="262" width="12" style="25" customWidth="1"/>
    <col min="263" max="263" width="11.7109375" style="25" customWidth="1"/>
    <col min="264" max="264" width="11.140625" style="25" customWidth="1"/>
    <col min="265" max="265" width="12.85546875" style="25" customWidth="1"/>
    <col min="266" max="268" width="9.28515625" style="25" bestFit="1" customWidth="1"/>
    <col min="269" max="269" width="13.28515625" style="25" customWidth="1"/>
    <col min="270" max="272" width="9.140625" style="25"/>
    <col min="273" max="273" width="9.28515625" style="25" bestFit="1" customWidth="1"/>
    <col min="274" max="512" width="9.140625" style="25"/>
    <col min="513" max="513" width="4.140625" style="25" customWidth="1"/>
    <col min="514" max="514" width="46.5703125" style="25" customWidth="1"/>
    <col min="515" max="515" width="4.85546875" style="25" customWidth="1"/>
    <col min="516" max="516" width="4.28515625" style="25" customWidth="1"/>
    <col min="517" max="517" width="11.5703125" style="25" customWidth="1"/>
    <col min="518" max="518" width="12" style="25" customWidth="1"/>
    <col min="519" max="519" width="11.7109375" style="25" customWidth="1"/>
    <col min="520" max="520" width="11.140625" style="25" customWidth="1"/>
    <col min="521" max="521" width="12.85546875" style="25" customWidth="1"/>
    <col min="522" max="524" width="9.28515625" style="25" bestFit="1" customWidth="1"/>
    <col min="525" max="525" width="13.28515625" style="25" customWidth="1"/>
    <col min="526" max="528" width="9.140625" style="25"/>
    <col min="529" max="529" width="9.28515625" style="25" bestFit="1" customWidth="1"/>
    <col min="530" max="768" width="9.140625" style="25"/>
    <col min="769" max="769" width="4.140625" style="25" customWidth="1"/>
    <col min="770" max="770" width="46.5703125" style="25" customWidth="1"/>
    <col min="771" max="771" width="4.85546875" style="25" customWidth="1"/>
    <col min="772" max="772" width="4.28515625" style="25" customWidth="1"/>
    <col min="773" max="773" width="11.5703125" style="25" customWidth="1"/>
    <col min="774" max="774" width="12" style="25" customWidth="1"/>
    <col min="775" max="775" width="11.7109375" style="25" customWidth="1"/>
    <col min="776" max="776" width="11.140625" style="25" customWidth="1"/>
    <col min="777" max="777" width="12.85546875" style="25" customWidth="1"/>
    <col min="778" max="780" width="9.28515625" style="25" bestFit="1" customWidth="1"/>
    <col min="781" max="781" width="13.28515625" style="25" customWidth="1"/>
    <col min="782" max="784" width="9.140625" style="25"/>
    <col min="785" max="785" width="9.28515625" style="25" bestFit="1" customWidth="1"/>
    <col min="786" max="1024" width="9.140625" style="25"/>
    <col min="1025" max="1025" width="4.140625" style="25" customWidth="1"/>
    <col min="1026" max="1026" width="46.5703125" style="25" customWidth="1"/>
    <col min="1027" max="1027" width="4.85546875" style="25" customWidth="1"/>
    <col min="1028" max="1028" width="4.28515625" style="25" customWidth="1"/>
    <col min="1029" max="1029" width="11.5703125" style="25" customWidth="1"/>
    <col min="1030" max="1030" width="12" style="25" customWidth="1"/>
    <col min="1031" max="1031" width="11.7109375" style="25" customWidth="1"/>
    <col min="1032" max="1032" width="11.140625" style="25" customWidth="1"/>
    <col min="1033" max="1033" width="12.85546875" style="25" customWidth="1"/>
    <col min="1034" max="1036" width="9.28515625" style="25" bestFit="1" customWidth="1"/>
    <col min="1037" max="1037" width="13.28515625" style="25" customWidth="1"/>
    <col min="1038" max="1040" width="9.140625" style="25"/>
    <col min="1041" max="1041" width="9.28515625" style="25" bestFit="1" customWidth="1"/>
    <col min="1042" max="1280" width="9.140625" style="25"/>
    <col min="1281" max="1281" width="4.140625" style="25" customWidth="1"/>
    <col min="1282" max="1282" width="46.5703125" style="25" customWidth="1"/>
    <col min="1283" max="1283" width="4.85546875" style="25" customWidth="1"/>
    <col min="1284" max="1284" width="4.28515625" style="25" customWidth="1"/>
    <col min="1285" max="1285" width="11.5703125" style="25" customWidth="1"/>
    <col min="1286" max="1286" width="12" style="25" customWidth="1"/>
    <col min="1287" max="1287" width="11.7109375" style="25" customWidth="1"/>
    <col min="1288" max="1288" width="11.140625" style="25" customWidth="1"/>
    <col min="1289" max="1289" width="12.85546875" style="25" customWidth="1"/>
    <col min="1290" max="1292" width="9.28515625" style="25" bestFit="1" customWidth="1"/>
    <col min="1293" max="1293" width="13.28515625" style="25" customWidth="1"/>
    <col min="1294" max="1296" width="9.140625" style="25"/>
    <col min="1297" max="1297" width="9.28515625" style="25" bestFit="1" customWidth="1"/>
    <col min="1298" max="1536" width="9.140625" style="25"/>
    <col min="1537" max="1537" width="4.140625" style="25" customWidth="1"/>
    <col min="1538" max="1538" width="46.5703125" style="25" customWidth="1"/>
    <col min="1539" max="1539" width="4.85546875" style="25" customWidth="1"/>
    <col min="1540" max="1540" width="4.28515625" style="25" customWidth="1"/>
    <col min="1541" max="1541" width="11.5703125" style="25" customWidth="1"/>
    <col min="1542" max="1542" width="12" style="25" customWidth="1"/>
    <col min="1543" max="1543" width="11.7109375" style="25" customWidth="1"/>
    <col min="1544" max="1544" width="11.140625" style="25" customWidth="1"/>
    <col min="1545" max="1545" width="12.85546875" style="25" customWidth="1"/>
    <col min="1546" max="1548" width="9.28515625" style="25" bestFit="1" customWidth="1"/>
    <col min="1549" max="1549" width="13.28515625" style="25" customWidth="1"/>
    <col min="1550" max="1552" width="9.140625" style="25"/>
    <col min="1553" max="1553" width="9.28515625" style="25" bestFit="1" customWidth="1"/>
    <col min="1554" max="1792" width="9.140625" style="25"/>
    <col min="1793" max="1793" width="4.140625" style="25" customWidth="1"/>
    <col min="1794" max="1794" width="46.5703125" style="25" customWidth="1"/>
    <col min="1795" max="1795" width="4.85546875" style="25" customWidth="1"/>
    <col min="1796" max="1796" width="4.28515625" style="25" customWidth="1"/>
    <col min="1797" max="1797" width="11.5703125" style="25" customWidth="1"/>
    <col min="1798" max="1798" width="12" style="25" customWidth="1"/>
    <col min="1799" max="1799" width="11.7109375" style="25" customWidth="1"/>
    <col min="1800" max="1800" width="11.140625" style="25" customWidth="1"/>
    <col min="1801" max="1801" width="12.85546875" style="25" customWidth="1"/>
    <col min="1802" max="1804" width="9.28515625" style="25" bestFit="1" customWidth="1"/>
    <col min="1805" max="1805" width="13.28515625" style="25" customWidth="1"/>
    <col min="1806" max="1808" width="9.140625" style="25"/>
    <col min="1809" max="1809" width="9.28515625" style="25" bestFit="1" customWidth="1"/>
    <col min="1810" max="2048" width="9.140625" style="25"/>
    <col min="2049" max="2049" width="4.140625" style="25" customWidth="1"/>
    <col min="2050" max="2050" width="46.5703125" style="25" customWidth="1"/>
    <col min="2051" max="2051" width="4.85546875" style="25" customWidth="1"/>
    <col min="2052" max="2052" width="4.28515625" style="25" customWidth="1"/>
    <col min="2053" max="2053" width="11.5703125" style="25" customWidth="1"/>
    <col min="2054" max="2054" width="12" style="25" customWidth="1"/>
    <col min="2055" max="2055" width="11.7109375" style="25" customWidth="1"/>
    <col min="2056" max="2056" width="11.140625" style="25" customWidth="1"/>
    <col min="2057" max="2057" width="12.85546875" style="25" customWidth="1"/>
    <col min="2058" max="2060" width="9.28515625" style="25" bestFit="1" customWidth="1"/>
    <col min="2061" max="2061" width="13.28515625" style="25" customWidth="1"/>
    <col min="2062" max="2064" width="9.140625" style="25"/>
    <col min="2065" max="2065" width="9.28515625" style="25" bestFit="1" customWidth="1"/>
    <col min="2066" max="2304" width="9.140625" style="25"/>
    <col min="2305" max="2305" width="4.140625" style="25" customWidth="1"/>
    <col min="2306" max="2306" width="46.5703125" style="25" customWidth="1"/>
    <col min="2307" max="2307" width="4.85546875" style="25" customWidth="1"/>
    <col min="2308" max="2308" width="4.28515625" style="25" customWidth="1"/>
    <col min="2309" max="2309" width="11.5703125" style="25" customWidth="1"/>
    <col min="2310" max="2310" width="12" style="25" customWidth="1"/>
    <col min="2311" max="2311" width="11.7109375" style="25" customWidth="1"/>
    <col min="2312" max="2312" width="11.140625" style="25" customWidth="1"/>
    <col min="2313" max="2313" width="12.85546875" style="25" customWidth="1"/>
    <col min="2314" max="2316" width="9.28515625" style="25" bestFit="1" customWidth="1"/>
    <col min="2317" max="2317" width="13.28515625" style="25" customWidth="1"/>
    <col min="2318" max="2320" width="9.140625" style="25"/>
    <col min="2321" max="2321" width="9.28515625" style="25" bestFit="1" customWidth="1"/>
    <col min="2322" max="2560" width="9.140625" style="25"/>
    <col min="2561" max="2561" width="4.140625" style="25" customWidth="1"/>
    <col min="2562" max="2562" width="46.5703125" style="25" customWidth="1"/>
    <col min="2563" max="2563" width="4.85546875" style="25" customWidth="1"/>
    <col min="2564" max="2564" width="4.28515625" style="25" customWidth="1"/>
    <col min="2565" max="2565" width="11.5703125" style="25" customWidth="1"/>
    <col min="2566" max="2566" width="12" style="25" customWidth="1"/>
    <col min="2567" max="2567" width="11.7109375" style="25" customWidth="1"/>
    <col min="2568" max="2568" width="11.140625" style="25" customWidth="1"/>
    <col min="2569" max="2569" width="12.85546875" style="25" customWidth="1"/>
    <col min="2570" max="2572" width="9.28515625" style="25" bestFit="1" customWidth="1"/>
    <col min="2573" max="2573" width="13.28515625" style="25" customWidth="1"/>
    <col min="2574" max="2576" width="9.140625" style="25"/>
    <col min="2577" max="2577" width="9.28515625" style="25" bestFit="1" customWidth="1"/>
    <col min="2578" max="2816" width="9.140625" style="25"/>
    <col min="2817" max="2817" width="4.140625" style="25" customWidth="1"/>
    <col min="2818" max="2818" width="46.5703125" style="25" customWidth="1"/>
    <col min="2819" max="2819" width="4.85546875" style="25" customWidth="1"/>
    <col min="2820" max="2820" width="4.28515625" style="25" customWidth="1"/>
    <col min="2821" max="2821" width="11.5703125" style="25" customWidth="1"/>
    <col min="2822" max="2822" width="12" style="25" customWidth="1"/>
    <col min="2823" max="2823" width="11.7109375" style="25" customWidth="1"/>
    <col min="2824" max="2824" width="11.140625" style="25" customWidth="1"/>
    <col min="2825" max="2825" width="12.85546875" style="25" customWidth="1"/>
    <col min="2826" max="2828" width="9.28515625" style="25" bestFit="1" customWidth="1"/>
    <col min="2829" max="2829" width="13.28515625" style="25" customWidth="1"/>
    <col min="2830" max="2832" width="9.140625" style="25"/>
    <col min="2833" max="2833" width="9.28515625" style="25" bestFit="1" customWidth="1"/>
    <col min="2834" max="3072" width="9.140625" style="25"/>
    <col min="3073" max="3073" width="4.140625" style="25" customWidth="1"/>
    <col min="3074" max="3074" width="46.5703125" style="25" customWidth="1"/>
    <col min="3075" max="3075" width="4.85546875" style="25" customWidth="1"/>
    <col min="3076" max="3076" width="4.28515625" style="25" customWidth="1"/>
    <col min="3077" max="3077" width="11.5703125" style="25" customWidth="1"/>
    <col min="3078" max="3078" width="12" style="25" customWidth="1"/>
    <col min="3079" max="3079" width="11.7109375" style="25" customWidth="1"/>
    <col min="3080" max="3080" width="11.140625" style="25" customWidth="1"/>
    <col min="3081" max="3081" width="12.85546875" style="25" customWidth="1"/>
    <col min="3082" max="3084" width="9.28515625" style="25" bestFit="1" customWidth="1"/>
    <col min="3085" max="3085" width="13.28515625" style="25" customWidth="1"/>
    <col min="3086" max="3088" width="9.140625" style="25"/>
    <col min="3089" max="3089" width="9.28515625" style="25" bestFit="1" customWidth="1"/>
    <col min="3090" max="3328" width="9.140625" style="25"/>
    <col min="3329" max="3329" width="4.140625" style="25" customWidth="1"/>
    <col min="3330" max="3330" width="46.5703125" style="25" customWidth="1"/>
    <col min="3331" max="3331" width="4.85546875" style="25" customWidth="1"/>
    <col min="3332" max="3332" width="4.28515625" style="25" customWidth="1"/>
    <col min="3333" max="3333" width="11.5703125" style="25" customWidth="1"/>
    <col min="3334" max="3334" width="12" style="25" customWidth="1"/>
    <col min="3335" max="3335" width="11.7109375" style="25" customWidth="1"/>
    <col min="3336" max="3336" width="11.140625" style="25" customWidth="1"/>
    <col min="3337" max="3337" width="12.85546875" style="25" customWidth="1"/>
    <col min="3338" max="3340" width="9.28515625" style="25" bestFit="1" customWidth="1"/>
    <col min="3341" max="3341" width="13.28515625" style="25" customWidth="1"/>
    <col min="3342" max="3344" width="9.140625" style="25"/>
    <col min="3345" max="3345" width="9.28515625" style="25" bestFit="1" customWidth="1"/>
    <col min="3346" max="3584" width="9.140625" style="25"/>
    <col min="3585" max="3585" width="4.140625" style="25" customWidth="1"/>
    <col min="3586" max="3586" width="46.5703125" style="25" customWidth="1"/>
    <col min="3587" max="3587" width="4.85546875" style="25" customWidth="1"/>
    <col min="3588" max="3588" width="4.28515625" style="25" customWidth="1"/>
    <col min="3589" max="3589" width="11.5703125" style="25" customWidth="1"/>
    <col min="3590" max="3590" width="12" style="25" customWidth="1"/>
    <col min="3591" max="3591" width="11.7109375" style="25" customWidth="1"/>
    <col min="3592" max="3592" width="11.140625" style="25" customWidth="1"/>
    <col min="3593" max="3593" width="12.85546875" style="25" customWidth="1"/>
    <col min="3594" max="3596" width="9.28515625" style="25" bestFit="1" customWidth="1"/>
    <col min="3597" max="3597" width="13.28515625" style="25" customWidth="1"/>
    <col min="3598" max="3600" width="9.140625" style="25"/>
    <col min="3601" max="3601" width="9.28515625" style="25" bestFit="1" customWidth="1"/>
    <col min="3602" max="3840" width="9.140625" style="25"/>
    <col min="3841" max="3841" width="4.140625" style="25" customWidth="1"/>
    <col min="3842" max="3842" width="46.5703125" style="25" customWidth="1"/>
    <col min="3843" max="3843" width="4.85546875" style="25" customWidth="1"/>
    <col min="3844" max="3844" width="4.28515625" style="25" customWidth="1"/>
    <col min="3845" max="3845" width="11.5703125" style="25" customWidth="1"/>
    <col min="3846" max="3846" width="12" style="25" customWidth="1"/>
    <col min="3847" max="3847" width="11.7109375" style="25" customWidth="1"/>
    <col min="3848" max="3848" width="11.140625" style="25" customWidth="1"/>
    <col min="3849" max="3849" width="12.85546875" style="25" customWidth="1"/>
    <col min="3850" max="3852" width="9.28515625" style="25" bestFit="1" customWidth="1"/>
    <col min="3853" max="3853" width="13.28515625" style="25" customWidth="1"/>
    <col min="3854" max="3856" width="9.140625" style="25"/>
    <col min="3857" max="3857" width="9.28515625" style="25" bestFit="1" customWidth="1"/>
    <col min="3858" max="4096" width="9.140625" style="25"/>
    <col min="4097" max="4097" width="4.140625" style="25" customWidth="1"/>
    <col min="4098" max="4098" width="46.5703125" style="25" customWidth="1"/>
    <col min="4099" max="4099" width="4.85546875" style="25" customWidth="1"/>
    <col min="4100" max="4100" width="4.28515625" style="25" customWidth="1"/>
    <col min="4101" max="4101" width="11.5703125" style="25" customWidth="1"/>
    <col min="4102" max="4102" width="12" style="25" customWidth="1"/>
    <col min="4103" max="4103" width="11.7109375" style="25" customWidth="1"/>
    <col min="4104" max="4104" width="11.140625" style="25" customWidth="1"/>
    <col min="4105" max="4105" width="12.85546875" style="25" customWidth="1"/>
    <col min="4106" max="4108" width="9.28515625" style="25" bestFit="1" customWidth="1"/>
    <col min="4109" max="4109" width="13.28515625" style="25" customWidth="1"/>
    <col min="4110" max="4112" width="9.140625" style="25"/>
    <col min="4113" max="4113" width="9.28515625" style="25" bestFit="1" customWidth="1"/>
    <col min="4114" max="4352" width="9.140625" style="25"/>
    <col min="4353" max="4353" width="4.140625" style="25" customWidth="1"/>
    <col min="4354" max="4354" width="46.5703125" style="25" customWidth="1"/>
    <col min="4355" max="4355" width="4.85546875" style="25" customWidth="1"/>
    <col min="4356" max="4356" width="4.28515625" style="25" customWidth="1"/>
    <col min="4357" max="4357" width="11.5703125" style="25" customWidth="1"/>
    <col min="4358" max="4358" width="12" style="25" customWidth="1"/>
    <col min="4359" max="4359" width="11.7109375" style="25" customWidth="1"/>
    <col min="4360" max="4360" width="11.140625" style="25" customWidth="1"/>
    <col min="4361" max="4361" width="12.85546875" style="25" customWidth="1"/>
    <col min="4362" max="4364" width="9.28515625" style="25" bestFit="1" customWidth="1"/>
    <col min="4365" max="4365" width="13.28515625" style="25" customWidth="1"/>
    <col min="4366" max="4368" width="9.140625" style="25"/>
    <col min="4369" max="4369" width="9.28515625" style="25" bestFit="1" customWidth="1"/>
    <col min="4370" max="4608" width="9.140625" style="25"/>
    <col min="4609" max="4609" width="4.140625" style="25" customWidth="1"/>
    <col min="4610" max="4610" width="46.5703125" style="25" customWidth="1"/>
    <col min="4611" max="4611" width="4.85546875" style="25" customWidth="1"/>
    <col min="4612" max="4612" width="4.28515625" style="25" customWidth="1"/>
    <col min="4613" max="4613" width="11.5703125" style="25" customWidth="1"/>
    <col min="4614" max="4614" width="12" style="25" customWidth="1"/>
    <col min="4615" max="4615" width="11.7109375" style="25" customWidth="1"/>
    <col min="4616" max="4616" width="11.140625" style="25" customWidth="1"/>
    <col min="4617" max="4617" width="12.85546875" style="25" customWidth="1"/>
    <col min="4618" max="4620" width="9.28515625" style="25" bestFit="1" customWidth="1"/>
    <col min="4621" max="4621" width="13.28515625" style="25" customWidth="1"/>
    <col min="4622" max="4624" width="9.140625" style="25"/>
    <col min="4625" max="4625" width="9.28515625" style="25" bestFit="1" customWidth="1"/>
    <col min="4626" max="4864" width="9.140625" style="25"/>
    <col min="4865" max="4865" width="4.140625" style="25" customWidth="1"/>
    <col min="4866" max="4866" width="46.5703125" style="25" customWidth="1"/>
    <col min="4867" max="4867" width="4.85546875" style="25" customWidth="1"/>
    <col min="4868" max="4868" width="4.28515625" style="25" customWidth="1"/>
    <col min="4869" max="4869" width="11.5703125" style="25" customWidth="1"/>
    <col min="4870" max="4870" width="12" style="25" customWidth="1"/>
    <col min="4871" max="4871" width="11.7109375" style="25" customWidth="1"/>
    <col min="4872" max="4872" width="11.140625" style="25" customWidth="1"/>
    <col min="4873" max="4873" width="12.85546875" style="25" customWidth="1"/>
    <col min="4874" max="4876" width="9.28515625" style="25" bestFit="1" customWidth="1"/>
    <col min="4877" max="4877" width="13.28515625" style="25" customWidth="1"/>
    <col min="4878" max="4880" width="9.140625" style="25"/>
    <col min="4881" max="4881" width="9.28515625" style="25" bestFit="1" customWidth="1"/>
    <col min="4882" max="5120" width="9.140625" style="25"/>
    <col min="5121" max="5121" width="4.140625" style="25" customWidth="1"/>
    <col min="5122" max="5122" width="46.5703125" style="25" customWidth="1"/>
    <col min="5123" max="5123" width="4.85546875" style="25" customWidth="1"/>
    <col min="5124" max="5124" width="4.28515625" style="25" customWidth="1"/>
    <col min="5125" max="5125" width="11.5703125" style="25" customWidth="1"/>
    <col min="5126" max="5126" width="12" style="25" customWidth="1"/>
    <col min="5127" max="5127" width="11.7109375" style="25" customWidth="1"/>
    <col min="5128" max="5128" width="11.140625" style="25" customWidth="1"/>
    <col min="5129" max="5129" width="12.85546875" style="25" customWidth="1"/>
    <col min="5130" max="5132" width="9.28515625" style="25" bestFit="1" customWidth="1"/>
    <col min="5133" max="5133" width="13.28515625" style="25" customWidth="1"/>
    <col min="5134" max="5136" width="9.140625" style="25"/>
    <col min="5137" max="5137" width="9.28515625" style="25" bestFit="1" customWidth="1"/>
    <col min="5138" max="5376" width="9.140625" style="25"/>
    <col min="5377" max="5377" width="4.140625" style="25" customWidth="1"/>
    <col min="5378" max="5378" width="46.5703125" style="25" customWidth="1"/>
    <col min="5379" max="5379" width="4.85546875" style="25" customWidth="1"/>
    <col min="5380" max="5380" width="4.28515625" style="25" customWidth="1"/>
    <col min="5381" max="5381" width="11.5703125" style="25" customWidth="1"/>
    <col min="5382" max="5382" width="12" style="25" customWidth="1"/>
    <col min="5383" max="5383" width="11.7109375" style="25" customWidth="1"/>
    <col min="5384" max="5384" width="11.140625" style="25" customWidth="1"/>
    <col min="5385" max="5385" width="12.85546875" style="25" customWidth="1"/>
    <col min="5386" max="5388" width="9.28515625" style="25" bestFit="1" customWidth="1"/>
    <col min="5389" max="5389" width="13.28515625" style="25" customWidth="1"/>
    <col min="5390" max="5392" width="9.140625" style="25"/>
    <col min="5393" max="5393" width="9.28515625" style="25" bestFit="1" customWidth="1"/>
    <col min="5394" max="5632" width="9.140625" style="25"/>
    <col min="5633" max="5633" width="4.140625" style="25" customWidth="1"/>
    <col min="5634" max="5634" width="46.5703125" style="25" customWidth="1"/>
    <col min="5635" max="5635" width="4.85546875" style="25" customWidth="1"/>
    <col min="5636" max="5636" width="4.28515625" style="25" customWidth="1"/>
    <col min="5637" max="5637" width="11.5703125" style="25" customWidth="1"/>
    <col min="5638" max="5638" width="12" style="25" customWidth="1"/>
    <col min="5639" max="5639" width="11.7109375" style="25" customWidth="1"/>
    <col min="5640" max="5640" width="11.140625" style="25" customWidth="1"/>
    <col min="5641" max="5641" width="12.85546875" style="25" customWidth="1"/>
    <col min="5642" max="5644" width="9.28515625" style="25" bestFit="1" customWidth="1"/>
    <col min="5645" max="5645" width="13.28515625" style="25" customWidth="1"/>
    <col min="5646" max="5648" width="9.140625" style="25"/>
    <col min="5649" max="5649" width="9.28515625" style="25" bestFit="1" customWidth="1"/>
    <col min="5650" max="5888" width="9.140625" style="25"/>
    <col min="5889" max="5889" width="4.140625" style="25" customWidth="1"/>
    <col min="5890" max="5890" width="46.5703125" style="25" customWidth="1"/>
    <col min="5891" max="5891" width="4.85546875" style="25" customWidth="1"/>
    <col min="5892" max="5892" width="4.28515625" style="25" customWidth="1"/>
    <col min="5893" max="5893" width="11.5703125" style="25" customWidth="1"/>
    <col min="5894" max="5894" width="12" style="25" customWidth="1"/>
    <col min="5895" max="5895" width="11.7109375" style="25" customWidth="1"/>
    <col min="5896" max="5896" width="11.140625" style="25" customWidth="1"/>
    <col min="5897" max="5897" width="12.85546875" style="25" customWidth="1"/>
    <col min="5898" max="5900" width="9.28515625" style="25" bestFit="1" customWidth="1"/>
    <col min="5901" max="5901" width="13.28515625" style="25" customWidth="1"/>
    <col min="5902" max="5904" width="9.140625" style="25"/>
    <col min="5905" max="5905" width="9.28515625" style="25" bestFit="1" customWidth="1"/>
    <col min="5906" max="6144" width="9.140625" style="25"/>
    <col min="6145" max="6145" width="4.140625" style="25" customWidth="1"/>
    <col min="6146" max="6146" width="46.5703125" style="25" customWidth="1"/>
    <col min="6147" max="6147" width="4.85546875" style="25" customWidth="1"/>
    <col min="6148" max="6148" width="4.28515625" style="25" customWidth="1"/>
    <col min="6149" max="6149" width="11.5703125" style="25" customWidth="1"/>
    <col min="6150" max="6150" width="12" style="25" customWidth="1"/>
    <col min="6151" max="6151" width="11.7109375" style="25" customWidth="1"/>
    <col min="6152" max="6152" width="11.140625" style="25" customWidth="1"/>
    <col min="6153" max="6153" width="12.85546875" style="25" customWidth="1"/>
    <col min="6154" max="6156" width="9.28515625" style="25" bestFit="1" customWidth="1"/>
    <col min="6157" max="6157" width="13.28515625" style="25" customWidth="1"/>
    <col min="6158" max="6160" width="9.140625" style="25"/>
    <col min="6161" max="6161" width="9.28515625" style="25" bestFit="1" customWidth="1"/>
    <col min="6162" max="6400" width="9.140625" style="25"/>
    <col min="6401" max="6401" width="4.140625" style="25" customWidth="1"/>
    <col min="6402" max="6402" width="46.5703125" style="25" customWidth="1"/>
    <col min="6403" max="6403" width="4.85546875" style="25" customWidth="1"/>
    <col min="6404" max="6404" width="4.28515625" style="25" customWidth="1"/>
    <col min="6405" max="6405" width="11.5703125" style="25" customWidth="1"/>
    <col min="6406" max="6406" width="12" style="25" customWidth="1"/>
    <col min="6407" max="6407" width="11.7109375" style="25" customWidth="1"/>
    <col min="6408" max="6408" width="11.140625" style="25" customWidth="1"/>
    <col min="6409" max="6409" width="12.85546875" style="25" customWidth="1"/>
    <col min="6410" max="6412" width="9.28515625" style="25" bestFit="1" customWidth="1"/>
    <col min="6413" max="6413" width="13.28515625" style="25" customWidth="1"/>
    <col min="6414" max="6416" width="9.140625" style="25"/>
    <col min="6417" max="6417" width="9.28515625" style="25" bestFit="1" customWidth="1"/>
    <col min="6418" max="6656" width="9.140625" style="25"/>
    <col min="6657" max="6657" width="4.140625" style="25" customWidth="1"/>
    <col min="6658" max="6658" width="46.5703125" style="25" customWidth="1"/>
    <col min="6659" max="6659" width="4.85546875" style="25" customWidth="1"/>
    <col min="6660" max="6660" width="4.28515625" style="25" customWidth="1"/>
    <col min="6661" max="6661" width="11.5703125" style="25" customWidth="1"/>
    <col min="6662" max="6662" width="12" style="25" customWidth="1"/>
    <col min="6663" max="6663" width="11.7109375" style="25" customWidth="1"/>
    <col min="6664" max="6664" width="11.140625" style="25" customWidth="1"/>
    <col min="6665" max="6665" width="12.85546875" style="25" customWidth="1"/>
    <col min="6666" max="6668" width="9.28515625" style="25" bestFit="1" customWidth="1"/>
    <col min="6669" max="6669" width="13.28515625" style="25" customWidth="1"/>
    <col min="6670" max="6672" width="9.140625" style="25"/>
    <col min="6673" max="6673" width="9.28515625" style="25" bestFit="1" customWidth="1"/>
    <col min="6674" max="6912" width="9.140625" style="25"/>
    <col min="6913" max="6913" width="4.140625" style="25" customWidth="1"/>
    <col min="6914" max="6914" width="46.5703125" style="25" customWidth="1"/>
    <col min="6915" max="6915" width="4.85546875" style="25" customWidth="1"/>
    <col min="6916" max="6916" width="4.28515625" style="25" customWidth="1"/>
    <col min="6917" max="6917" width="11.5703125" style="25" customWidth="1"/>
    <col min="6918" max="6918" width="12" style="25" customWidth="1"/>
    <col min="6919" max="6919" width="11.7109375" style="25" customWidth="1"/>
    <col min="6920" max="6920" width="11.140625" style="25" customWidth="1"/>
    <col min="6921" max="6921" width="12.85546875" style="25" customWidth="1"/>
    <col min="6922" max="6924" width="9.28515625" style="25" bestFit="1" customWidth="1"/>
    <col min="6925" max="6925" width="13.28515625" style="25" customWidth="1"/>
    <col min="6926" max="6928" width="9.140625" style="25"/>
    <col min="6929" max="6929" width="9.28515625" style="25" bestFit="1" customWidth="1"/>
    <col min="6930" max="7168" width="9.140625" style="25"/>
    <col min="7169" max="7169" width="4.140625" style="25" customWidth="1"/>
    <col min="7170" max="7170" width="46.5703125" style="25" customWidth="1"/>
    <col min="7171" max="7171" width="4.85546875" style="25" customWidth="1"/>
    <col min="7172" max="7172" width="4.28515625" style="25" customWidth="1"/>
    <col min="7173" max="7173" width="11.5703125" style="25" customWidth="1"/>
    <col min="7174" max="7174" width="12" style="25" customWidth="1"/>
    <col min="7175" max="7175" width="11.7109375" style="25" customWidth="1"/>
    <col min="7176" max="7176" width="11.140625" style="25" customWidth="1"/>
    <col min="7177" max="7177" width="12.85546875" style="25" customWidth="1"/>
    <col min="7178" max="7180" width="9.28515625" style="25" bestFit="1" customWidth="1"/>
    <col min="7181" max="7181" width="13.28515625" style="25" customWidth="1"/>
    <col min="7182" max="7184" width="9.140625" style="25"/>
    <col min="7185" max="7185" width="9.28515625" style="25" bestFit="1" customWidth="1"/>
    <col min="7186" max="7424" width="9.140625" style="25"/>
    <col min="7425" max="7425" width="4.140625" style="25" customWidth="1"/>
    <col min="7426" max="7426" width="46.5703125" style="25" customWidth="1"/>
    <col min="7427" max="7427" width="4.85546875" style="25" customWidth="1"/>
    <col min="7428" max="7428" width="4.28515625" style="25" customWidth="1"/>
    <col min="7429" max="7429" width="11.5703125" style="25" customWidth="1"/>
    <col min="7430" max="7430" width="12" style="25" customWidth="1"/>
    <col min="7431" max="7431" width="11.7109375" style="25" customWidth="1"/>
    <col min="7432" max="7432" width="11.140625" style="25" customWidth="1"/>
    <col min="7433" max="7433" width="12.85546875" style="25" customWidth="1"/>
    <col min="7434" max="7436" width="9.28515625" style="25" bestFit="1" customWidth="1"/>
    <col min="7437" max="7437" width="13.28515625" style="25" customWidth="1"/>
    <col min="7438" max="7440" width="9.140625" style="25"/>
    <col min="7441" max="7441" width="9.28515625" style="25" bestFit="1" customWidth="1"/>
    <col min="7442" max="7680" width="9.140625" style="25"/>
    <col min="7681" max="7681" width="4.140625" style="25" customWidth="1"/>
    <col min="7682" max="7682" width="46.5703125" style="25" customWidth="1"/>
    <col min="7683" max="7683" width="4.85546875" style="25" customWidth="1"/>
    <col min="7684" max="7684" width="4.28515625" style="25" customWidth="1"/>
    <col min="7685" max="7685" width="11.5703125" style="25" customWidth="1"/>
    <col min="7686" max="7686" width="12" style="25" customWidth="1"/>
    <col min="7687" max="7687" width="11.7109375" style="25" customWidth="1"/>
    <col min="7688" max="7688" width="11.140625" style="25" customWidth="1"/>
    <col min="7689" max="7689" width="12.85546875" style="25" customWidth="1"/>
    <col min="7690" max="7692" width="9.28515625" style="25" bestFit="1" customWidth="1"/>
    <col min="7693" max="7693" width="13.28515625" style="25" customWidth="1"/>
    <col min="7694" max="7696" width="9.140625" style="25"/>
    <col min="7697" max="7697" width="9.28515625" style="25" bestFit="1" customWidth="1"/>
    <col min="7698" max="7936" width="9.140625" style="25"/>
    <col min="7937" max="7937" width="4.140625" style="25" customWidth="1"/>
    <col min="7938" max="7938" width="46.5703125" style="25" customWidth="1"/>
    <col min="7939" max="7939" width="4.85546875" style="25" customWidth="1"/>
    <col min="7940" max="7940" width="4.28515625" style="25" customWidth="1"/>
    <col min="7941" max="7941" width="11.5703125" style="25" customWidth="1"/>
    <col min="7942" max="7942" width="12" style="25" customWidth="1"/>
    <col min="7943" max="7943" width="11.7109375" style="25" customWidth="1"/>
    <col min="7944" max="7944" width="11.140625" style="25" customWidth="1"/>
    <col min="7945" max="7945" width="12.85546875" style="25" customWidth="1"/>
    <col min="7946" max="7948" width="9.28515625" style="25" bestFit="1" customWidth="1"/>
    <col min="7949" max="7949" width="13.28515625" style="25" customWidth="1"/>
    <col min="7950" max="7952" width="9.140625" style="25"/>
    <col min="7953" max="7953" width="9.28515625" style="25" bestFit="1" customWidth="1"/>
    <col min="7954" max="8192" width="9.140625" style="25"/>
    <col min="8193" max="8193" width="4.140625" style="25" customWidth="1"/>
    <col min="8194" max="8194" width="46.5703125" style="25" customWidth="1"/>
    <col min="8195" max="8195" width="4.85546875" style="25" customWidth="1"/>
    <col min="8196" max="8196" width="4.28515625" style="25" customWidth="1"/>
    <col min="8197" max="8197" width="11.5703125" style="25" customWidth="1"/>
    <col min="8198" max="8198" width="12" style="25" customWidth="1"/>
    <col min="8199" max="8199" width="11.7109375" style="25" customWidth="1"/>
    <col min="8200" max="8200" width="11.140625" style="25" customWidth="1"/>
    <col min="8201" max="8201" width="12.85546875" style="25" customWidth="1"/>
    <col min="8202" max="8204" width="9.28515625" style="25" bestFit="1" customWidth="1"/>
    <col min="8205" max="8205" width="13.28515625" style="25" customWidth="1"/>
    <col min="8206" max="8208" width="9.140625" style="25"/>
    <col min="8209" max="8209" width="9.28515625" style="25" bestFit="1" customWidth="1"/>
    <col min="8210" max="8448" width="9.140625" style="25"/>
    <col min="8449" max="8449" width="4.140625" style="25" customWidth="1"/>
    <col min="8450" max="8450" width="46.5703125" style="25" customWidth="1"/>
    <col min="8451" max="8451" width="4.85546875" style="25" customWidth="1"/>
    <col min="8452" max="8452" width="4.28515625" style="25" customWidth="1"/>
    <col min="8453" max="8453" width="11.5703125" style="25" customWidth="1"/>
    <col min="8454" max="8454" width="12" style="25" customWidth="1"/>
    <col min="8455" max="8455" width="11.7109375" style="25" customWidth="1"/>
    <col min="8456" max="8456" width="11.140625" style="25" customWidth="1"/>
    <col min="8457" max="8457" width="12.85546875" style="25" customWidth="1"/>
    <col min="8458" max="8460" width="9.28515625" style="25" bestFit="1" customWidth="1"/>
    <col min="8461" max="8461" width="13.28515625" style="25" customWidth="1"/>
    <col min="8462" max="8464" width="9.140625" style="25"/>
    <col min="8465" max="8465" width="9.28515625" style="25" bestFit="1" customWidth="1"/>
    <col min="8466" max="8704" width="9.140625" style="25"/>
    <col min="8705" max="8705" width="4.140625" style="25" customWidth="1"/>
    <col min="8706" max="8706" width="46.5703125" style="25" customWidth="1"/>
    <col min="8707" max="8707" width="4.85546875" style="25" customWidth="1"/>
    <col min="8708" max="8708" width="4.28515625" style="25" customWidth="1"/>
    <col min="8709" max="8709" width="11.5703125" style="25" customWidth="1"/>
    <col min="8710" max="8710" width="12" style="25" customWidth="1"/>
    <col min="8711" max="8711" width="11.7109375" style="25" customWidth="1"/>
    <col min="8712" max="8712" width="11.140625" style="25" customWidth="1"/>
    <col min="8713" max="8713" width="12.85546875" style="25" customWidth="1"/>
    <col min="8714" max="8716" width="9.28515625" style="25" bestFit="1" customWidth="1"/>
    <col min="8717" max="8717" width="13.28515625" style="25" customWidth="1"/>
    <col min="8718" max="8720" width="9.140625" style="25"/>
    <col min="8721" max="8721" width="9.28515625" style="25" bestFit="1" customWidth="1"/>
    <col min="8722" max="8960" width="9.140625" style="25"/>
    <col min="8961" max="8961" width="4.140625" style="25" customWidth="1"/>
    <col min="8962" max="8962" width="46.5703125" style="25" customWidth="1"/>
    <col min="8963" max="8963" width="4.85546875" style="25" customWidth="1"/>
    <col min="8964" max="8964" width="4.28515625" style="25" customWidth="1"/>
    <col min="8965" max="8965" width="11.5703125" style="25" customWidth="1"/>
    <col min="8966" max="8966" width="12" style="25" customWidth="1"/>
    <col min="8967" max="8967" width="11.7109375" style="25" customWidth="1"/>
    <col min="8968" max="8968" width="11.140625" style="25" customWidth="1"/>
    <col min="8969" max="8969" width="12.85546875" style="25" customWidth="1"/>
    <col min="8970" max="8972" width="9.28515625" style="25" bestFit="1" customWidth="1"/>
    <col min="8973" max="8973" width="13.28515625" style="25" customWidth="1"/>
    <col min="8974" max="8976" width="9.140625" style="25"/>
    <col min="8977" max="8977" width="9.28515625" style="25" bestFit="1" customWidth="1"/>
    <col min="8978" max="9216" width="9.140625" style="25"/>
    <col min="9217" max="9217" width="4.140625" style="25" customWidth="1"/>
    <col min="9218" max="9218" width="46.5703125" style="25" customWidth="1"/>
    <col min="9219" max="9219" width="4.85546875" style="25" customWidth="1"/>
    <col min="9220" max="9220" width="4.28515625" style="25" customWidth="1"/>
    <col min="9221" max="9221" width="11.5703125" style="25" customWidth="1"/>
    <col min="9222" max="9222" width="12" style="25" customWidth="1"/>
    <col min="9223" max="9223" width="11.7109375" style="25" customWidth="1"/>
    <col min="9224" max="9224" width="11.140625" style="25" customWidth="1"/>
    <col min="9225" max="9225" width="12.85546875" style="25" customWidth="1"/>
    <col min="9226" max="9228" width="9.28515625" style="25" bestFit="1" customWidth="1"/>
    <col min="9229" max="9229" width="13.28515625" style="25" customWidth="1"/>
    <col min="9230" max="9232" width="9.140625" style="25"/>
    <col min="9233" max="9233" width="9.28515625" style="25" bestFit="1" customWidth="1"/>
    <col min="9234" max="9472" width="9.140625" style="25"/>
    <col min="9473" max="9473" width="4.140625" style="25" customWidth="1"/>
    <col min="9474" max="9474" width="46.5703125" style="25" customWidth="1"/>
    <col min="9475" max="9475" width="4.85546875" style="25" customWidth="1"/>
    <col min="9476" max="9476" width="4.28515625" style="25" customWidth="1"/>
    <col min="9477" max="9477" width="11.5703125" style="25" customWidth="1"/>
    <col min="9478" max="9478" width="12" style="25" customWidth="1"/>
    <col min="9479" max="9479" width="11.7109375" style="25" customWidth="1"/>
    <col min="9480" max="9480" width="11.140625" style="25" customWidth="1"/>
    <col min="9481" max="9481" width="12.85546875" style="25" customWidth="1"/>
    <col min="9482" max="9484" width="9.28515625" style="25" bestFit="1" customWidth="1"/>
    <col min="9485" max="9485" width="13.28515625" style="25" customWidth="1"/>
    <col min="9486" max="9488" width="9.140625" style="25"/>
    <col min="9489" max="9489" width="9.28515625" style="25" bestFit="1" customWidth="1"/>
    <col min="9490" max="9728" width="9.140625" style="25"/>
    <col min="9729" max="9729" width="4.140625" style="25" customWidth="1"/>
    <col min="9730" max="9730" width="46.5703125" style="25" customWidth="1"/>
    <col min="9731" max="9731" width="4.85546875" style="25" customWidth="1"/>
    <col min="9732" max="9732" width="4.28515625" style="25" customWidth="1"/>
    <col min="9733" max="9733" width="11.5703125" style="25" customWidth="1"/>
    <col min="9734" max="9734" width="12" style="25" customWidth="1"/>
    <col min="9735" max="9735" width="11.7109375" style="25" customWidth="1"/>
    <col min="9736" max="9736" width="11.140625" style="25" customWidth="1"/>
    <col min="9737" max="9737" width="12.85546875" style="25" customWidth="1"/>
    <col min="9738" max="9740" width="9.28515625" style="25" bestFit="1" customWidth="1"/>
    <col min="9741" max="9741" width="13.28515625" style="25" customWidth="1"/>
    <col min="9742" max="9744" width="9.140625" style="25"/>
    <col min="9745" max="9745" width="9.28515625" style="25" bestFit="1" customWidth="1"/>
    <col min="9746" max="9984" width="9.140625" style="25"/>
    <col min="9985" max="9985" width="4.140625" style="25" customWidth="1"/>
    <col min="9986" max="9986" width="46.5703125" style="25" customWidth="1"/>
    <col min="9987" max="9987" width="4.85546875" style="25" customWidth="1"/>
    <col min="9988" max="9988" width="4.28515625" style="25" customWidth="1"/>
    <col min="9989" max="9989" width="11.5703125" style="25" customWidth="1"/>
    <col min="9990" max="9990" width="12" style="25" customWidth="1"/>
    <col min="9991" max="9991" width="11.7109375" style="25" customWidth="1"/>
    <col min="9992" max="9992" width="11.140625" style="25" customWidth="1"/>
    <col min="9993" max="9993" width="12.85546875" style="25" customWidth="1"/>
    <col min="9994" max="9996" width="9.28515625" style="25" bestFit="1" customWidth="1"/>
    <col min="9997" max="9997" width="13.28515625" style="25" customWidth="1"/>
    <col min="9998" max="10000" width="9.140625" style="25"/>
    <col min="10001" max="10001" width="9.28515625" style="25" bestFit="1" customWidth="1"/>
    <col min="10002" max="10240" width="9.140625" style="25"/>
    <col min="10241" max="10241" width="4.140625" style="25" customWidth="1"/>
    <col min="10242" max="10242" width="46.5703125" style="25" customWidth="1"/>
    <col min="10243" max="10243" width="4.85546875" style="25" customWidth="1"/>
    <col min="10244" max="10244" width="4.28515625" style="25" customWidth="1"/>
    <col min="10245" max="10245" width="11.5703125" style="25" customWidth="1"/>
    <col min="10246" max="10246" width="12" style="25" customWidth="1"/>
    <col min="10247" max="10247" width="11.7109375" style="25" customWidth="1"/>
    <col min="10248" max="10248" width="11.140625" style="25" customWidth="1"/>
    <col min="10249" max="10249" width="12.85546875" style="25" customWidth="1"/>
    <col min="10250" max="10252" width="9.28515625" style="25" bestFit="1" customWidth="1"/>
    <col min="10253" max="10253" width="13.28515625" style="25" customWidth="1"/>
    <col min="10254" max="10256" width="9.140625" style="25"/>
    <col min="10257" max="10257" width="9.28515625" style="25" bestFit="1" customWidth="1"/>
    <col min="10258" max="10496" width="9.140625" style="25"/>
    <col min="10497" max="10497" width="4.140625" style="25" customWidth="1"/>
    <col min="10498" max="10498" width="46.5703125" style="25" customWidth="1"/>
    <col min="10499" max="10499" width="4.85546875" style="25" customWidth="1"/>
    <col min="10500" max="10500" width="4.28515625" style="25" customWidth="1"/>
    <col min="10501" max="10501" width="11.5703125" style="25" customWidth="1"/>
    <col min="10502" max="10502" width="12" style="25" customWidth="1"/>
    <col min="10503" max="10503" width="11.7109375" style="25" customWidth="1"/>
    <col min="10504" max="10504" width="11.140625" style="25" customWidth="1"/>
    <col min="10505" max="10505" width="12.85546875" style="25" customWidth="1"/>
    <col min="10506" max="10508" width="9.28515625" style="25" bestFit="1" customWidth="1"/>
    <col min="10509" max="10509" width="13.28515625" style="25" customWidth="1"/>
    <col min="10510" max="10512" width="9.140625" style="25"/>
    <col min="10513" max="10513" width="9.28515625" style="25" bestFit="1" customWidth="1"/>
    <col min="10514" max="10752" width="9.140625" style="25"/>
    <col min="10753" max="10753" width="4.140625" style="25" customWidth="1"/>
    <col min="10754" max="10754" width="46.5703125" style="25" customWidth="1"/>
    <col min="10755" max="10755" width="4.85546875" style="25" customWidth="1"/>
    <col min="10756" max="10756" width="4.28515625" style="25" customWidth="1"/>
    <col min="10757" max="10757" width="11.5703125" style="25" customWidth="1"/>
    <col min="10758" max="10758" width="12" style="25" customWidth="1"/>
    <col min="10759" max="10759" width="11.7109375" style="25" customWidth="1"/>
    <col min="10760" max="10760" width="11.140625" style="25" customWidth="1"/>
    <col min="10761" max="10761" width="12.85546875" style="25" customWidth="1"/>
    <col min="10762" max="10764" width="9.28515625" style="25" bestFit="1" customWidth="1"/>
    <col min="10765" max="10765" width="13.28515625" style="25" customWidth="1"/>
    <col min="10766" max="10768" width="9.140625" style="25"/>
    <col min="10769" max="10769" width="9.28515625" style="25" bestFit="1" customWidth="1"/>
    <col min="10770" max="11008" width="9.140625" style="25"/>
    <col min="11009" max="11009" width="4.140625" style="25" customWidth="1"/>
    <col min="11010" max="11010" width="46.5703125" style="25" customWidth="1"/>
    <col min="11011" max="11011" width="4.85546875" style="25" customWidth="1"/>
    <col min="11012" max="11012" width="4.28515625" style="25" customWidth="1"/>
    <col min="11013" max="11013" width="11.5703125" style="25" customWidth="1"/>
    <col min="11014" max="11014" width="12" style="25" customWidth="1"/>
    <col min="11015" max="11015" width="11.7109375" style="25" customWidth="1"/>
    <col min="11016" max="11016" width="11.140625" style="25" customWidth="1"/>
    <col min="11017" max="11017" width="12.85546875" style="25" customWidth="1"/>
    <col min="11018" max="11020" width="9.28515625" style="25" bestFit="1" customWidth="1"/>
    <col min="11021" max="11021" width="13.28515625" style="25" customWidth="1"/>
    <col min="11022" max="11024" width="9.140625" style="25"/>
    <col min="11025" max="11025" width="9.28515625" style="25" bestFit="1" customWidth="1"/>
    <col min="11026" max="11264" width="9.140625" style="25"/>
    <col min="11265" max="11265" width="4.140625" style="25" customWidth="1"/>
    <col min="11266" max="11266" width="46.5703125" style="25" customWidth="1"/>
    <col min="11267" max="11267" width="4.85546875" style="25" customWidth="1"/>
    <col min="11268" max="11268" width="4.28515625" style="25" customWidth="1"/>
    <col min="11269" max="11269" width="11.5703125" style="25" customWidth="1"/>
    <col min="11270" max="11270" width="12" style="25" customWidth="1"/>
    <col min="11271" max="11271" width="11.7109375" style="25" customWidth="1"/>
    <col min="11272" max="11272" width="11.140625" style="25" customWidth="1"/>
    <col min="11273" max="11273" width="12.85546875" style="25" customWidth="1"/>
    <col min="11274" max="11276" width="9.28515625" style="25" bestFit="1" customWidth="1"/>
    <col min="11277" max="11277" width="13.28515625" style="25" customWidth="1"/>
    <col min="11278" max="11280" width="9.140625" style="25"/>
    <col min="11281" max="11281" width="9.28515625" style="25" bestFit="1" customWidth="1"/>
    <col min="11282" max="11520" width="9.140625" style="25"/>
    <col min="11521" max="11521" width="4.140625" style="25" customWidth="1"/>
    <col min="11522" max="11522" width="46.5703125" style="25" customWidth="1"/>
    <col min="11523" max="11523" width="4.85546875" style="25" customWidth="1"/>
    <col min="11524" max="11524" width="4.28515625" style="25" customWidth="1"/>
    <col min="11525" max="11525" width="11.5703125" style="25" customWidth="1"/>
    <col min="11526" max="11526" width="12" style="25" customWidth="1"/>
    <col min="11527" max="11527" width="11.7109375" style="25" customWidth="1"/>
    <col min="11528" max="11528" width="11.140625" style="25" customWidth="1"/>
    <col min="11529" max="11529" width="12.85546875" style="25" customWidth="1"/>
    <col min="11530" max="11532" width="9.28515625" style="25" bestFit="1" customWidth="1"/>
    <col min="11533" max="11533" width="13.28515625" style="25" customWidth="1"/>
    <col min="11534" max="11536" width="9.140625" style="25"/>
    <col min="11537" max="11537" width="9.28515625" style="25" bestFit="1" customWidth="1"/>
    <col min="11538" max="11776" width="9.140625" style="25"/>
    <col min="11777" max="11777" width="4.140625" style="25" customWidth="1"/>
    <col min="11778" max="11778" width="46.5703125" style="25" customWidth="1"/>
    <col min="11779" max="11779" width="4.85546875" style="25" customWidth="1"/>
    <col min="11780" max="11780" width="4.28515625" style="25" customWidth="1"/>
    <col min="11781" max="11781" width="11.5703125" style="25" customWidth="1"/>
    <col min="11782" max="11782" width="12" style="25" customWidth="1"/>
    <col min="11783" max="11783" width="11.7109375" style="25" customWidth="1"/>
    <col min="11784" max="11784" width="11.140625" style="25" customWidth="1"/>
    <col min="11785" max="11785" width="12.85546875" style="25" customWidth="1"/>
    <col min="11786" max="11788" width="9.28515625" style="25" bestFit="1" customWidth="1"/>
    <col min="11789" max="11789" width="13.28515625" style="25" customWidth="1"/>
    <col min="11790" max="11792" width="9.140625" style="25"/>
    <col min="11793" max="11793" width="9.28515625" style="25" bestFit="1" customWidth="1"/>
    <col min="11794" max="12032" width="9.140625" style="25"/>
    <col min="12033" max="12033" width="4.140625" style="25" customWidth="1"/>
    <col min="12034" max="12034" width="46.5703125" style="25" customWidth="1"/>
    <col min="12035" max="12035" width="4.85546875" style="25" customWidth="1"/>
    <col min="12036" max="12036" width="4.28515625" style="25" customWidth="1"/>
    <col min="12037" max="12037" width="11.5703125" style="25" customWidth="1"/>
    <col min="12038" max="12038" width="12" style="25" customWidth="1"/>
    <col min="12039" max="12039" width="11.7109375" style="25" customWidth="1"/>
    <col min="12040" max="12040" width="11.140625" style="25" customWidth="1"/>
    <col min="12041" max="12041" width="12.85546875" style="25" customWidth="1"/>
    <col min="12042" max="12044" width="9.28515625" style="25" bestFit="1" customWidth="1"/>
    <col min="12045" max="12045" width="13.28515625" style="25" customWidth="1"/>
    <col min="12046" max="12048" width="9.140625" style="25"/>
    <col min="12049" max="12049" width="9.28515625" style="25" bestFit="1" customWidth="1"/>
    <col min="12050" max="12288" width="9.140625" style="25"/>
    <col min="12289" max="12289" width="4.140625" style="25" customWidth="1"/>
    <col min="12290" max="12290" width="46.5703125" style="25" customWidth="1"/>
    <col min="12291" max="12291" width="4.85546875" style="25" customWidth="1"/>
    <col min="12292" max="12292" width="4.28515625" style="25" customWidth="1"/>
    <col min="12293" max="12293" width="11.5703125" style="25" customWidth="1"/>
    <col min="12294" max="12294" width="12" style="25" customWidth="1"/>
    <col min="12295" max="12295" width="11.7109375" style="25" customWidth="1"/>
    <col min="12296" max="12296" width="11.140625" style="25" customWidth="1"/>
    <col min="12297" max="12297" width="12.85546875" style="25" customWidth="1"/>
    <col min="12298" max="12300" width="9.28515625" style="25" bestFit="1" customWidth="1"/>
    <col min="12301" max="12301" width="13.28515625" style="25" customWidth="1"/>
    <col min="12302" max="12304" width="9.140625" style="25"/>
    <col min="12305" max="12305" width="9.28515625" style="25" bestFit="1" customWidth="1"/>
    <col min="12306" max="12544" width="9.140625" style="25"/>
    <col min="12545" max="12545" width="4.140625" style="25" customWidth="1"/>
    <col min="12546" max="12546" width="46.5703125" style="25" customWidth="1"/>
    <col min="12547" max="12547" width="4.85546875" style="25" customWidth="1"/>
    <col min="12548" max="12548" width="4.28515625" style="25" customWidth="1"/>
    <col min="12549" max="12549" width="11.5703125" style="25" customWidth="1"/>
    <col min="12550" max="12550" width="12" style="25" customWidth="1"/>
    <col min="12551" max="12551" width="11.7109375" style="25" customWidth="1"/>
    <col min="12552" max="12552" width="11.140625" style="25" customWidth="1"/>
    <col min="12553" max="12553" width="12.85546875" style="25" customWidth="1"/>
    <col min="12554" max="12556" width="9.28515625" style="25" bestFit="1" customWidth="1"/>
    <col min="12557" max="12557" width="13.28515625" style="25" customWidth="1"/>
    <col min="12558" max="12560" width="9.140625" style="25"/>
    <col min="12561" max="12561" width="9.28515625" style="25" bestFit="1" customWidth="1"/>
    <col min="12562" max="12800" width="9.140625" style="25"/>
    <col min="12801" max="12801" width="4.140625" style="25" customWidth="1"/>
    <col min="12802" max="12802" width="46.5703125" style="25" customWidth="1"/>
    <col min="12803" max="12803" width="4.85546875" style="25" customWidth="1"/>
    <col min="12804" max="12804" width="4.28515625" style="25" customWidth="1"/>
    <col min="12805" max="12805" width="11.5703125" style="25" customWidth="1"/>
    <col min="12806" max="12806" width="12" style="25" customWidth="1"/>
    <col min="12807" max="12807" width="11.7109375" style="25" customWidth="1"/>
    <col min="12808" max="12808" width="11.140625" style="25" customWidth="1"/>
    <col min="12809" max="12809" width="12.85546875" style="25" customWidth="1"/>
    <col min="12810" max="12812" width="9.28515625" style="25" bestFit="1" customWidth="1"/>
    <col min="12813" max="12813" width="13.28515625" style="25" customWidth="1"/>
    <col min="12814" max="12816" width="9.140625" style="25"/>
    <col min="12817" max="12817" width="9.28515625" style="25" bestFit="1" customWidth="1"/>
    <col min="12818" max="13056" width="9.140625" style="25"/>
    <col min="13057" max="13057" width="4.140625" style="25" customWidth="1"/>
    <col min="13058" max="13058" width="46.5703125" style="25" customWidth="1"/>
    <col min="13059" max="13059" width="4.85546875" style="25" customWidth="1"/>
    <col min="13060" max="13060" width="4.28515625" style="25" customWidth="1"/>
    <col min="13061" max="13061" width="11.5703125" style="25" customWidth="1"/>
    <col min="13062" max="13062" width="12" style="25" customWidth="1"/>
    <col min="13063" max="13063" width="11.7109375" style="25" customWidth="1"/>
    <col min="13064" max="13064" width="11.140625" style="25" customWidth="1"/>
    <col min="13065" max="13065" width="12.85546875" style="25" customWidth="1"/>
    <col min="13066" max="13068" width="9.28515625" style="25" bestFit="1" customWidth="1"/>
    <col min="13069" max="13069" width="13.28515625" style="25" customWidth="1"/>
    <col min="13070" max="13072" width="9.140625" style="25"/>
    <col min="13073" max="13073" width="9.28515625" style="25" bestFit="1" customWidth="1"/>
    <col min="13074" max="13312" width="9.140625" style="25"/>
    <col min="13313" max="13313" width="4.140625" style="25" customWidth="1"/>
    <col min="13314" max="13314" width="46.5703125" style="25" customWidth="1"/>
    <col min="13315" max="13315" width="4.85546875" style="25" customWidth="1"/>
    <col min="13316" max="13316" width="4.28515625" style="25" customWidth="1"/>
    <col min="13317" max="13317" width="11.5703125" style="25" customWidth="1"/>
    <col min="13318" max="13318" width="12" style="25" customWidth="1"/>
    <col min="13319" max="13319" width="11.7109375" style="25" customWidth="1"/>
    <col min="13320" max="13320" width="11.140625" style="25" customWidth="1"/>
    <col min="13321" max="13321" width="12.85546875" style="25" customWidth="1"/>
    <col min="13322" max="13324" width="9.28515625" style="25" bestFit="1" customWidth="1"/>
    <col min="13325" max="13325" width="13.28515625" style="25" customWidth="1"/>
    <col min="13326" max="13328" width="9.140625" style="25"/>
    <col min="13329" max="13329" width="9.28515625" style="25" bestFit="1" customWidth="1"/>
    <col min="13330" max="13568" width="9.140625" style="25"/>
    <col min="13569" max="13569" width="4.140625" style="25" customWidth="1"/>
    <col min="13570" max="13570" width="46.5703125" style="25" customWidth="1"/>
    <col min="13571" max="13571" width="4.85546875" style="25" customWidth="1"/>
    <col min="13572" max="13572" width="4.28515625" style="25" customWidth="1"/>
    <col min="13573" max="13573" width="11.5703125" style="25" customWidth="1"/>
    <col min="13574" max="13574" width="12" style="25" customWidth="1"/>
    <col min="13575" max="13575" width="11.7109375" style="25" customWidth="1"/>
    <col min="13576" max="13576" width="11.140625" style="25" customWidth="1"/>
    <col min="13577" max="13577" width="12.85546875" style="25" customWidth="1"/>
    <col min="13578" max="13580" width="9.28515625" style="25" bestFit="1" customWidth="1"/>
    <col min="13581" max="13581" width="13.28515625" style="25" customWidth="1"/>
    <col min="13582" max="13584" width="9.140625" style="25"/>
    <col min="13585" max="13585" width="9.28515625" style="25" bestFit="1" customWidth="1"/>
    <col min="13586" max="13824" width="9.140625" style="25"/>
    <col min="13825" max="13825" width="4.140625" style="25" customWidth="1"/>
    <col min="13826" max="13826" width="46.5703125" style="25" customWidth="1"/>
    <col min="13827" max="13827" width="4.85546875" style="25" customWidth="1"/>
    <col min="13828" max="13828" width="4.28515625" style="25" customWidth="1"/>
    <col min="13829" max="13829" width="11.5703125" style="25" customWidth="1"/>
    <col min="13830" max="13830" width="12" style="25" customWidth="1"/>
    <col min="13831" max="13831" width="11.7109375" style="25" customWidth="1"/>
    <col min="13832" max="13832" width="11.140625" style="25" customWidth="1"/>
    <col min="13833" max="13833" width="12.85546875" style="25" customWidth="1"/>
    <col min="13834" max="13836" width="9.28515625" style="25" bestFit="1" customWidth="1"/>
    <col min="13837" max="13837" width="13.28515625" style="25" customWidth="1"/>
    <col min="13838" max="13840" width="9.140625" style="25"/>
    <col min="13841" max="13841" width="9.28515625" style="25" bestFit="1" customWidth="1"/>
    <col min="13842" max="14080" width="9.140625" style="25"/>
    <col min="14081" max="14081" width="4.140625" style="25" customWidth="1"/>
    <col min="14082" max="14082" width="46.5703125" style="25" customWidth="1"/>
    <col min="14083" max="14083" width="4.85546875" style="25" customWidth="1"/>
    <col min="14084" max="14084" width="4.28515625" style="25" customWidth="1"/>
    <col min="14085" max="14085" width="11.5703125" style="25" customWidth="1"/>
    <col min="14086" max="14086" width="12" style="25" customWidth="1"/>
    <col min="14087" max="14087" width="11.7109375" style="25" customWidth="1"/>
    <col min="14088" max="14088" width="11.140625" style="25" customWidth="1"/>
    <col min="14089" max="14089" width="12.85546875" style="25" customWidth="1"/>
    <col min="14090" max="14092" width="9.28515625" style="25" bestFit="1" customWidth="1"/>
    <col min="14093" max="14093" width="13.28515625" style="25" customWidth="1"/>
    <col min="14094" max="14096" width="9.140625" style="25"/>
    <col min="14097" max="14097" width="9.28515625" style="25" bestFit="1" customWidth="1"/>
    <col min="14098" max="14336" width="9.140625" style="25"/>
    <col min="14337" max="14337" width="4.140625" style="25" customWidth="1"/>
    <col min="14338" max="14338" width="46.5703125" style="25" customWidth="1"/>
    <col min="14339" max="14339" width="4.85546875" style="25" customWidth="1"/>
    <col min="14340" max="14340" width="4.28515625" style="25" customWidth="1"/>
    <col min="14341" max="14341" width="11.5703125" style="25" customWidth="1"/>
    <col min="14342" max="14342" width="12" style="25" customWidth="1"/>
    <col min="14343" max="14343" width="11.7109375" style="25" customWidth="1"/>
    <col min="14344" max="14344" width="11.140625" style="25" customWidth="1"/>
    <col min="14345" max="14345" width="12.85546875" style="25" customWidth="1"/>
    <col min="14346" max="14348" width="9.28515625" style="25" bestFit="1" customWidth="1"/>
    <col min="14349" max="14349" width="13.28515625" style="25" customWidth="1"/>
    <col min="14350" max="14352" width="9.140625" style="25"/>
    <col min="14353" max="14353" width="9.28515625" style="25" bestFit="1" customWidth="1"/>
    <col min="14354" max="14592" width="9.140625" style="25"/>
    <col min="14593" max="14593" width="4.140625" style="25" customWidth="1"/>
    <col min="14594" max="14594" width="46.5703125" style="25" customWidth="1"/>
    <col min="14595" max="14595" width="4.85546875" style="25" customWidth="1"/>
    <col min="14596" max="14596" width="4.28515625" style="25" customWidth="1"/>
    <col min="14597" max="14597" width="11.5703125" style="25" customWidth="1"/>
    <col min="14598" max="14598" width="12" style="25" customWidth="1"/>
    <col min="14599" max="14599" width="11.7109375" style="25" customWidth="1"/>
    <col min="14600" max="14600" width="11.140625" style="25" customWidth="1"/>
    <col min="14601" max="14601" width="12.85546875" style="25" customWidth="1"/>
    <col min="14602" max="14604" width="9.28515625" style="25" bestFit="1" customWidth="1"/>
    <col min="14605" max="14605" width="13.28515625" style="25" customWidth="1"/>
    <col min="14606" max="14608" width="9.140625" style="25"/>
    <col min="14609" max="14609" width="9.28515625" style="25" bestFit="1" customWidth="1"/>
    <col min="14610" max="14848" width="9.140625" style="25"/>
    <col min="14849" max="14849" width="4.140625" style="25" customWidth="1"/>
    <col min="14850" max="14850" width="46.5703125" style="25" customWidth="1"/>
    <col min="14851" max="14851" width="4.85546875" style="25" customWidth="1"/>
    <col min="14852" max="14852" width="4.28515625" style="25" customWidth="1"/>
    <col min="14853" max="14853" width="11.5703125" style="25" customWidth="1"/>
    <col min="14854" max="14854" width="12" style="25" customWidth="1"/>
    <col min="14855" max="14855" width="11.7109375" style="25" customWidth="1"/>
    <col min="14856" max="14856" width="11.140625" style="25" customWidth="1"/>
    <col min="14857" max="14857" width="12.85546875" style="25" customWidth="1"/>
    <col min="14858" max="14860" width="9.28515625" style="25" bestFit="1" customWidth="1"/>
    <col min="14861" max="14861" width="13.28515625" style="25" customWidth="1"/>
    <col min="14862" max="14864" width="9.140625" style="25"/>
    <col min="14865" max="14865" width="9.28515625" style="25" bestFit="1" customWidth="1"/>
    <col min="14866" max="15104" width="9.140625" style="25"/>
    <col min="15105" max="15105" width="4.140625" style="25" customWidth="1"/>
    <col min="15106" max="15106" width="46.5703125" style="25" customWidth="1"/>
    <col min="15107" max="15107" width="4.85546875" style="25" customWidth="1"/>
    <col min="15108" max="15108" width="4.28515625" style="25" customWidth="1"/>
    <col min="15109" max="15109" width="11.5703125" style="25" customWidth="1"/>
    <col min="15110" max="15110" width="12" style="25" customWidth="1"/>
    <col min="15111" max="15111" width="11.7109375" style="25" customWidth="1"/>
    <col min="15112" max="15112" width="11.140625" style="25" customWidth="1"/>
    <col min="15113" max="15113" width="12.85546875" style="25" customWidth="1"/>
    <col min="15114" max="15116" width="9.28515625" style="25" bestFit="1" customWidth="1"/>
    <col min="15117" max="15117" width="13.28515625" style="25" customWidth="1"/>
    <col min="15118" max="15120" width="9.140625" style="25"/>
    <col min="15121" max="15121" width="9.28515625" style="25" bestFit="1" customWidth="1"/>
    <col min="15122" max="15360" width="9.140625" style="25"/>
    <col min="15361" max="15361" width="4.140625" style="25" customWidth="1"/>
    <col min="15362" max="15362" width="46.5703125" style="25" customWidth="1"/>
    <col min="15363" max="15363" width="4.85546875" style="25" customWidth="1"/>
    <col min="15364" max="15364" width="4.28515625" style="25" customWidth="1"/>
    <col min="15365" max="15365" width="11.5703125" style="25" customWidth="1"/>
    <col min="15366" max="15366" width="12" style="25" customWidth="1"/>
    <col min="15367" max="15367" width="11.7109375" style="25" customWidth="1"/>
    <col min="15368" max="15368" width="11.140625" style="25" customWidth="1"/>
    <col min="15369" max="15369" width="12.85546875" style="25" customWidth="1"/>
    <col min="15370" max="15372" width="9.28515625" style="25" bestFit="1" customWidth="1"/>
    <col min="15373" max="15373" width="13.28515625" style="25" customWidth="1"/>
    <col min="15374" max="15376" width="9.140625" style="25"/>
    <col min="15377" max="15377" width="9.28515625" style="25" bestFit="1" customWidth="1"/>
    <col min="15378" max="15616" width="9.140625" style="25"/>
    <col min="15617" max="15617" width="4.140625" style="25" customWidth="1"/>
    <col min="15618" max="15618" width="46.5703125" style="25" customWidth="1"/>
    <col min="15619" max="15619" width="4.85546875" style="25" customWidth="1"/>
    <col min="15620" max="15620" width="4.28515625" style="25" customWidth="1"/>
    <col min="15621" max="15621" width="11.5703125" style="25" customWidth="1"/>
    <col min="15622" max="15622" width="12" style="25" customWidth="1"/>
    <col min="15623" max="15623" width="11.7109375" style="25" customWidth="1"/>
    <col min="15624" max="15624" width="11.140625" style="25" customWidth="1"/>
    <col min="15625" max="15625" width="12.85546875" style="25" customWidth="1"/>
    <col min="15626" max="15628" width="9.28515625" style="25" bestFit="1" customWidth="1"/>
    <col min="15629" max="15629" width="13.28515625" style="25" customWidth="1"/>
    <col min="15630" max="15632" width="9.140625" style="25"/>
    <col min="15633" max="15633" width="9.28515625" style="25" bestFit="1" customWidth="1"/>
    <col min="15634" max="15872" width="9.140625" style="25"/>
    <col min="15873" max="15873" width="4.140625" style="25" customWidth="1"/>
    <col min="15874" max="15874" width="46.5703125" style="25" customWidth="1"/>
    <col min="15875" max="15875" width="4.85546875" style="25" customWidth="1"/>
    <col min="15876" max="15876" width="4.28515625" style="25" customWidth="1"/>
    <col min="15877" max="15877" width="11.5703125" style="25" customWidth="1"/>
    <col min="15878" max="15878" width="12" style="25" customWidth="1"/>
    <col min="15879" max="15879" width="11.7109375" style="25" customWidth="1"/>
    <col min="15880" max="15880" width="11.140625" style="25" customWidth="1"/>
    <col min="15881" max="15881" width="12.85546875" style="25" customWidth="1"/>
    <col min="15882" max="15884" width="9.28515625" style="25" bestFit="1" customWidth="1"/>
    <col min="15885" max="15885" width="13.28515625" style="25" customWidth="1"/>
    <col min="15886" max="15888" width="9.140625" style="25"/>
    <col min="15889" max="15889" width="9.28515625" style="25" bestFit="1" customWidth="1"/>
    <col min="15890" max="16128" width="9.140625" style="25"/>
    <col min="16129" max="16129" width="4.140625" style="25" customWidth="1"/>
    <col min="16130" max="16130" width="46.5703125" style="25" customWidth="1"/>
    <col min="16131" max="16131" width="4.85546875" style="25" customWidth="1"/>
    <col min="16132" max="16132" width="4.28515625" style="25" customWidth="1"/>
    <col min="16133" max="16133" width="11.5703125" style="25" customWidth="1"/>
    <col min="16134" max="16134" width="12" style="25" customWidth="1"/>
    <col min="16135" max="16135" width="11.7109375" style="25" customWidth="1"/>
    <col min="16136" max="16136" width="11.140625" style="25" customWidth="1"/>
    <col min="16137" max="16137" width="12.85546875" style="25" customWidth="1"/>
    <col min="16138" max="16140" width="9.28515625" style="25" bestFit="1" customWidth="1"/>
    <col min="16141" max="16141" width="13.28515625" style="25" customWidth="1"/>
    <col min="16142" max="16144" width="9.140625" style="25"/>
    <col min="16145" max="16145" width="9.28515625" style="25" bestFit="1" customWidth="1"/>
    <col min="16146" max="16384" width="9.140625" style="25"/>
  </cols>
  <sheetData>
    <row r="1" spans="1:13" ht="15.75">
      <c r="A1" s="57"/>
      <c r="B1" s="22"/>
      <c r="C1" s="22"/>
      <c r="D1" s="22"/>
      <c r="E1" s="24"/>
      <c r="F1" s="22"/>
      <c r="G1" s="22"/>
      <c r="H1" s="22"/>
      <c r="I1" s="60" t="s">
        <v>711</v>
      </c>
      <c r="J1" s="22"/>
    </row>
    <row r="2" spans="1:13" ht="15.75">
      <c r="A2" s="57"/>
      <c r="B2" s="22"/>
      <c r="C2" s="22"/>
      <c r="D2" s="22"/>
      <c r="E2" s="27"/>
      <c r="F2" s="22"/>
      <c r="G2" s="22"/>
      <c r="H2" s="22"/>
      <c r="I2" s="60" t="s">
        <v>125</v>
      </c>
      <c r="J2" s="22"/>
    </row>
    <row r="3" spans="1:13" ht="15.75">
      <c r="A3" s="57"/>
      <c r="B3" s="22"/>
      <c r="C3" s="22"/>
      <c r="D3" s="22"/>
      <c r="E3" s="27"/>
      <c r="F3" s="22"/>
      <c r="G3" s="22"/>
      <c r="H3" s="22"/>
      <c r="I3" s="60" t="s">
        <v>575</v>
      </c>
      <c r="J3" s="22"/>
    </row>
    <row r="4" spans="1:13" ht="15.75">
      <c r="A4" s="57"/>
      <c r="B4" s="22"/>
      <c r="C4" s="22"/>
      <c r="D4" s="22"/>
      <c r="E4" s="27"/>
      <c r="F4" s="360"/>
      <c r="G4" s="362"/>
      <c r="H4" s="362"/>
      <c r="I4" s="362"/>
      <c r="J4" s="22"/>
    </row>
    <row r="5" spans="1:13" ht="9.75" customHeight="1">
      <c r="A5" s="57"/>
      <c r="B5" s="22"/>
      <c r="C5" s="22"/>
      <c r="D5" s="22"/>
      <c r="E5" s="27"/>
    </row>
    <row r="6" spans="1:13" ht="15.75">
      <c r="A6" s="367" t="s">
        <v>612</v>
      </c>
      <c r="B6" s="367"/>
      <c r="C6" s="367"/>
      <c r="D6" s="367"/>
      <c r="E6" s="367"/>
      <c r="F6" s="367"/>
      <c r="G6" s="367"/>
      <c r="H6" s="367"/>
      <c r="I6" s="367"/>
      <c r="J6" s="28"/>
    </row>
    <row r="7" spans="1:13" ht="12" customHeight="1">
      <c r="A7" s="367" t="s">
        <v>518</v>
      </c>
      <c r="B7" s="367"/>
      <c r="C7" s="367"/>
      <c r="D7" s="367"/>
      <c r="E7" s="367"/>
      <c r="F7" s="367"/>
      <c r="G7" s="367"/>
      <c r="H7" s="367"/>
      <c r="I7" s="367"/>
      <c r="J7" s="28"/>
    </row>
    <row r="8" spans="1:13" ht="12.75" customHeight="1">
      <c r="A8" s="55" t="s">
        <v>12</v>
      </c>
      <c r="B8" s="29"/>
      <c r="C8" s="30"/>
      <c r="D8" s="30"/>
      <c r="E8" s="31"/>
      <c r="F8" s="32"/>
      <c r="G8" s="33"/>
      <c r="H8" s="32"/>
      <c r="I8" s="56" t="s">
        <v>11</v>
      </c>
    </row>
    <row r="9" spans="1:13" ht="87" customHeight="1">
      <c r="A9" s="58" t="s">
        <v>1</v>
      </c>
      <c r="B9" s="34" t="s">
        <v>3</v>
      </c>
      <c r="C9" s="59" t="s">
        <v>6</v>
      </c>
      <c r="D9" s="59" t="s">
        <v>7</v>
      </c>
      <c r="E9" s="35" t="s">
        <v>4</v>
      </c>
      <c r="F9" s="35" t="s">
        <v>5</v>
      </c>
      <c r="G9" s="35" t="s">
        <v>96</v>
      </c>
      <c r="H9" s="35" t="s">
        <v>206</v>
      </c>
      <c r="I9" s="35" t="s">
        <v>13</v>
      </c>
    </row>
    <row r="10" spans="1:13" s="38" customFormat="1" ht="12" customHeight="1">
      <c r="A10" s="36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M10" s="39"/>
    </row>
    <row r="11" spans="1:13" s="40" customFormat="1">
      <c r="A11" s="18" t="s">
        <v>99</v>
      </c>
      <c r="B11" s="15" t="s">
        <v>102</v>
      </c>
      <c r="C11" s="18" t="s">
        <v>14</v>
      </c>
      <c r="D11" s="18" t="s">
        <v>15</v>
      </c>
      <c r="E11" s="157">
        <f t="shared" ref="E11:E23" si="0">F11+G11+H11+I11</f>
        <v>17004.699999999997</v>
      </c>
      <c r="F11" s="157">
        <f>SUM(F12:F19)</f>
        <v>17004.699999999997</v>
      </c>
      <c r="G11" s="157">
        <f>SUM(G12:G19)</f>
        <v>0</v>
      </c>
      <c r="H11" s="157">
        <f>SUM(H12:H19)</f>
        <v>0</v>
      </c>
      <c r="I11" s="157">
        <f>SUM(I12:I19)</f>
        <v>0</v>
      </c>
      <c r="M11" s="41"/>
    </row>
    <row r="12" spans="1:13" s="40" customFormat="1" ht="39.75" customHeight="1">
      <c r="A12" s="19" t="s">
        <v>165</v>
      </c>
      <c r="B12" s="10" t="s">
        <v>103</v>
      </c>
      <c r="C12" s="19" t="s">
        <v>14</v>
      </c>
      <c r="D12" s="19" t="s">
        <v>16</v>
      </c>
      <c r="E12" s="157">
        <f t="shared" si="0"/>
        <v>5100</v>
      </c>
      <c r="F12" s="158">
        <f>'приложение 5.4.'!H14</f>
        <v>5100</v>
      </c>
      <c r="G12" s="158">
        <f>'приложение 5.4.'!I14</f>
        <v>0</v>
      </c>
      <c r="H12" s="158">
        <f>'приложение 5.4.'!J14</f>
        <v>0</v>
      </c>
      <c r="I12" s="158">
        <f>'приложение 5.4.'!K14</f>
        <v>0</v>
      </c>
      <c r="M12" s="41"/>
    </row>
    <row r="13" spans="1:13" s="40" customFormat="1" ht="39" customHeight="1">
      <c r="A13" s="19" t="s">
        <v>166</v>
      </c>
      <c r="B13" s="10" t="s">
        <v>110</v>
      </c>
      <c r="C13" s="19" t="s">
        <v>14</v>
      </c>
      <c r="D13" s="19" t="s">
        <v>17</v>
      </c>
      <c r="E13" s="157">
        <f t="shared" si="0"/>
        <v>3382.3</v>
      </c>
      <c r="F13" s="158">
        <f>'приложение 5.4.'!H28</f>
        <v>3382.3</v>
      </c>
      <c r="G13" s="158">
        <f>'приложение 5.4.'!I28</f>
        <v>0</v>
      </c>
      <c r="H13" s="158">
        <f>'приложение 5.4.'!J28</f>
        <v>0</v>
      </c>
      <c r="I13" s="158">
        <f>'приложение 5.4.'!K28</f>
        <v>0</v>
      </c>
      <c r="M13" s="41"/>
    </row>
    <row r="14" spans="1:13" s="40" customFormat="1" ht="51">
      <c r="A14" s="12" t="s">
        <v>167</v>
      </c>
      <c r="B14" s="10" t="s">
        <v>120</v>
      </c>
      <c r="C14" s="12" t="s">
        <v>14</v>
      </c>
      <c r="D14" s="12" t="s">
        <v>18</v>
      </c>
      <c r="E14" s="157">
        <f t="shared" si="0"/>
        <v>10411.5</v>
      </c>
      <c r="F14" s="153">
        <f>'приложение 5.4.'!H43</f>
        <v>10411.5</v>
      </c>
      <c r="G14" s="153">
        <f>'приложение 5.4.'!I43</f>
        <v>0</v>
      </c>
      <c r="H14" s="153">
        <f>'приложение 5.4.'!J43</f>
        <v>0</v>
      </c>
      <c r="I14" s="153">
        <f>'приложение 5.4.'!K43</f>
        <v>0</v>
      </c>
      <c r="M14" s="41"/>
    </row>
    <row r="15" spans="1:13" s="40" customFormat="1" hidden="1">
      <c r="A15" s="12" t="s">
        <v>168</v>
      </c>
      <c r="B15" s="1" t="s">
        <v>459</v>
      </c>
      <c r="C15" s="12" t="s">
        <v>14</v>
      </c>
      <c r="D15" s="12" t="s">
        <v>19</v>
      </c>
      <c r="E15" s="157">
        <f t="shared" si="0"/>
        <v>0</v>
      </c>
      <c r="F15" s="153">
        <f>'приложение 5.4.'!H56</f>
        <v>0</v>
      </c>
      <c r="G15" s="153">
        <f>'приложение 5.4.'!I56</f>
        <v>0</v>
      </c>
      <c r="H15" s="153">
        <f>'приложение 5.4.'!J56</f>
        <v>0</v>
      </c>
      <c r="I15" s="153">
        <f>'приложение 5.4.'!K56</f>
        <v>0</v>
      </c>
      <c r="M15" s="41"/>
    </row>
    <row r="16" spans="1:13" s="40" customFormat="1" ht="38.25">
      <c r="A16" s="12" t="s">
        <v>169</v>
      </c>
      <c r="B16" s="10" t="s">
        <v>113</v>
      </c>
      <c r="C16" s="12" t="s">
        <v>14</v>
      </c>
      <c r="D16" s="12" t="s">
        <v>114</v>
      </c>
      <c r="E16" s="157">
        <f t="shared" si="0"/>
        <v>-863.40000000000009</v>
      </c>
      <c r="F16" s="153">
        <f>'приложение 5.4.'!H62</f>
        <v>-863.40000000000009</v>
      </c>
      <c r="G16" s="153">
        <f>'приложение 5.4.'!I62</f>
        <v>0</v>
      </c>
      <c r="H16" s="153">
        <f>'приложение 5.4.'!J62</f>
        <v>0</v>
      </c>
      <c r="I16" s="153">
        <f>'приложение 5.4.'!K62</f>
        <v>0</v>
      </c>
      <c r="M16" s="41"/>
    </row>
    <row r="17" spans="1:13" s="40" customFormat="1">
      <c r="A17" s="12" t="s">
        <v>170</v>
      </c>
      <c r="B17" s="1" t="s">
        <v>329</v>
      </c>
      <c r="C17" s="12" t="s">
        <v>14</v>
      </c>
      <c r="D17" s="12" t="s">
        <v>20</v>
      </c>
      <c r="E17" s="157">
        <f>SUM(F17:I17)</f>
        <v>-496.7</v>
      </c>
      <c r="F17" s="153">
        <f>'приложение 5.4.'!H88</f>
        <v>-496.7</v>
      </c>
      <c r="G17" s="153">
        <f>'приложение 5.4.'!I88</f>
        <v>0</v>
      </c>
      <c r="H17" s="153">
        <f>'приложение 5.4.'!J88</f>
        <v>0</v>
      </c>
      <c r="I17" s="153">
        <f>'приложение 5.4.'!K88</f>
        <v>0</v>
      </c>
      <c r="M17" s="41"/>
    </row>
    <row r="18" spans="1:13" s="40" customFormat="1">
      <c r="A18" s="12" t="s">
        <v>449</v>
      </c>
      <c r="B18" s="11" t="s">
        <v>134</v>
      </c>
      <c r="C18" s="12" t="s">
        <v>14</v>
      </c>
      <c r="D18" s="12" t="s">
        <v>41</v>
      </c>
      <c r="E18" s="157">
        <f t="shared" si="0"/>
        <v>-425</v>
      </c>
      <c r="F18" s="153">
        <f>'приложение 5.4.'!H94</f>
        <v>-425</v>
      </c>
      <c r="G18" s="153">
        <f>'приложение 5.4.'!I94</f>
        <v>0</v>
      </c>
      <c r="H18" s="153">
        <f>'приложение 5.4.'!J94</f>
        <v>0</v>
      </c>
      <c r="I18" s="153">
        <f>'приложение 5.4.'!K94</f>
        <v>0</v>
      </c>
      <c r="J18" s="42"/>
      <c r="M18" s="41"/>
    </row>
    <row r="19" spans="1:13" s="40" customFormat="1">
      <c r="A19" s="12" t="s">
        <v>463</v>
      </c>
      <c r="B19" s="10" t="s">
        <v>121</v>
      </c>
      <c r="C19" s="12" t="s">
        <v>14</v>
      </c>
      <c r="D19" s="12" t="s">
        <v>122</v>
      </c>
      <c r="E19" s="157">
        <f t="shared" si="0"/>
        <v>-104</v>
      </c>
      <c r="F19" s="153">
        <f>'приложение 5.4.'!H100</f>
        <v>-104</v>
      </c>
      <c r="G19" s="153">
        <f>'приложение 5.4.'!I100</f>
        <v>0</v>
      </c>
      <c r="H19" s="153">
        <f>'приложение 5.4.'!J100</f>
        <v>0</v>
      </c>
      <c r="I19" s="153">
        <f>'приложение 5.4.'!K100</f>
        <v>0</v>
      </c>
      <c r="M19" s="41"/>
    </row>
    <row r="20" spans="1:13" s="40" customFormat="1" ht="28.5" customHeight="1">
      <c r="A20" s="16" t="s">
        <v>116</v>
      </c>
      <c r="B20" s="15" t="s">
        <v>2</v>
      </c>
      <c r="C20" s="16" t="s">
        <v>17</v>
      </c>
      <c r="D20" s="16" t="s">
        <v>15</v>
      </c>
      <c r="E20" s="152">
        <f>SUM(F20:I20)</f>
        <v>-668.7</v>
      </c>
      <c r="F20" s="152">
        <f>F23+F22+F21</f>
        <v>-728.7</v>
      </c>
      <c r="G20" s="152">
        <f>G23+G22+G21</f>
        <v>0</v>
      </c>
      <c r="H20" s="152">
        <f>H23+H22+H21</f>
        <v>0</v>
      </c>
      <c r="I20" s="152">
        <f>I23+I22+I21</f>
        <v>60</v>
      </c>
      <c r="M20" s="41"/>
    </row>
    <row r="21" spans="1:13" s="40" customFormat="1" hidden="1">
      <c r="A21" s="12" t="s">
        <v>171</v>
      </c>
      <c r="B21" s="10" t="s">
        <v>128</v>
      </c>
      <c r="C21" s="12" t="s">
        <v>17</v>
      </c>
      <c r="D21" s="12" t="s">
        <v>18</v>
      </c>
      <c r="E21" s="157">
        <f t="shared" si="0"/>
        <v>0</v>
      </c>
      <c r="F21" s="153">
        <f>'приложение 5.4.'!H140</f>
        <v>0</v>
      </c>
      <c r="G21" s="153">
        <f>'приложение 5.4.'!I140</f>
        <v>0</v>
      </c>
      <c r="H21" s="153">
        <f>'приложение 5.4.'!J140</f>
        <v>0</v>
      </c>
      <c r="I21" s="153">
        <f>'приложение 5.4.'!K140</f>
        <v>0</v>
      </c>
      <c r="M21" s="41"/>
    </row>
    <row r="22" spans="1:13" s="40" customFormat="1" ht="42" customHeight="1">
      <c r="A22" s="12" t="s">
        <v>172</v>
      </c>
      <c r="B22" s="43" t="s">
        <v>450</v>
      </c>
      <c r="C22" s="12" t="s">
        <v>17</v>
      </c>
      <c r="D22" s="12" t="s">
        <v>21</v>
      </c>
      <c r="E22" s="157">
        <f t="shared" si="0"/>
        <v>-217.6</v>
      </c>
      <c r="F22" s="153">
        <f>'приложение 5.4.'!H151</f>
        <v>-217.6</v>
      </c>
      <c r="G22" s="153">
        <f>'приложение 5.4.'!I151</f>
        <v>0</v>
      </c>
      <c r="H22" s="153">
        <f>'приложение 5.4.'!J151</f>
        <v>0</v>
      </c>
      <c r="I22" s="153">
        <f>'приложение 5.4.'!K151</f>
        <v>0</v>
      </c>
      <c r="M22" s="41"/>
    </row>
    <row r="23" spans="1:13" s="40" customFormat="1" ht="25.5">
      <c r="A23" s="12" t="s">
        <v>173</v>
      </c>
      <c r="B23" s="10" t="s">
        <v>45</v>
      </c>
      <c r="C23" s="12" t="s">
        <v>17</v>
      </c>
      <c r="D23" s="12" t="s">
        <v>39</v>
      </c>
      <c r="E23" s="157">
        <f t="shared" si="0"/>
        <v>-451.1</v>
      </c>
      <c r="F23" s="153">
        <f>'приложение 5.4.'!H164</f>
        <v>-511.1</v>
      </c>
      <c r="G23" s="153">
        <f>'приложение 5.4.'!I164</f>
        <v>0</v>
      </c>
      <c r="H23" s="153">
        <f>'приложение 5.4.'!J164</f>
        <v>0</v>
      </c>
      <c r="I23" s="153">
        <f>'приложение 5.4.'!K164</f>
        <v>60</v>
      </c>
      <c r="M23" s="41"/>
    </row>
    <row r="24" spans="1:13" s="40" customFormat="1">
      <c r="A24" s="16" t="s">
        <v>158</v>
      </c>
      <c r="B24" s="17" t="s">
        <v>40</v>
      </c>
      <c r="C24" s="16" t="s">
        <v>18</v>
      </c>
      <c r="D24" s="16" t="s">
        <v>15</v>
      </c>
      <c r="E24" s="152">
        <f>F24+G24+H24+I24</f>
        <v>11284</v>
      </c>
      <c r="F24" s="152">
        <f>F25+F26+F27+F28+F30+F31</f>
        <v>3888.8999999999996</v>
      </c>
      <c r="G24" s="152">
        <f>SUM(G25:G31)</f>
        <v>0</v>
      </c>
      <c r="H24" s="152">
        <f>H25+H26+H27+H28+H30+H31</f>
        <v>7460.5</v>
      </c>
      <c r="I24" s="152">
        <f>SUM(I25:I31)</f>
        <v>-65.400000000000006</v>
      </c>
      <c r="M24" s="41"/>
    </row>
    <row r="25" spans="1:13" s="40" customFormat="1">
      <c r="A25" s="12" t="s">
        <v>174</v>
      </c>
      <c r="B25" s="11" t="s">
        <v>47</v>
      </c>
      <c r="C25" s="12" t="s">
        <v>18</v>
      </c>
      <c r="D25" s="12" t="s">
        <v>14</v>
      </c>
      <c r="E25" s="152">
        <f t="shared" ref="E25:E46" si="1">F25+G25+H25+I25</f>
        <v>335</v>
      </c>
      <c r="F25" s="153">
        <f>'приложение 5.4.'!H209</f>
        <v>400.40000000000003</v>
      </c>
      <c r="G25" s="153">
        <f>'приложение 5.4.'!I209</f>
        <v>0</v>
      </c>
      <c r="H25" s="153">
        <f>'приложение 5.4.'!J209</f>
        <v>0</v>
      </c>
      <c r="I25" s="153">
        <f>'приложение 5.4.'!K209</f>
        <v>-65.400000000000006</v>
      </c>
      <c r="M25" s="41"/>
    </row>
    <row r="26" spans="1:13" s="40" customFormat="1">
      <c r="A26" s="12" t="s">
        <v>175</v>
      </c>
      <c r="B26" s="23" t="s">
        <v>22</v>
      </c>
      <c r="C26" s="12" t="s">
        <v>18</v>
      </c>
      <c r="D26" s="12" t="s">
        <v>19</v>
      </c>
      <c r="E26" s="152">
        <f t="shared" si="1"/>
        <v>1161.8</v>
      </c>
      <c r="F26" s="153">
        <f>'приложение 5.4.'!H227</f>
        <v>1161.8</v>
      </c>
      <c r="G26" s="153">
        <f>'приложение 5.4.'!I227</f>
        <v>0</v>
      </c>
      <c r="H26" s="153">
        <f>'приложение 5.4.'!J227</f>
        <v>0</v>
      </c>
      <c r="I26" s="153">
        <f>'приложение 5.4.'!K227</f>
        <v>0</v>
      </c>
      <c r="M26" s="41"/>
    </row>
    <row r="27" spans="1:13" s="40" customFormat="1" hidden="1">
      <c r="A27" s="12" t="s">
        <v>176</v>
      </c>
      <c r="B27" s="11" t="s">
        <v>129</v>
      </c>
      <c r="C27" s="12" t="s">
        <v>18</v>
      </c>
      <c r="D27" s="12" t="s">
        <v>23</v>
      </c>
      <c r="E27" s="152">
        <f t="shared" si="1"/>
        <v>0</v>
      </c>
      <c r="F27" s="153">
        <f>'приложение 5.4.'!H249</f>
        <v>0</v>
      </c>
      <c r="G27" s="153">
        <f>'приложение 5.4.'!I249</f>
        <v>0</v>
      </c>
      <c r="H27" s="153">
        <f>'приложение 5.4.'!J249</f>
        <v>0</v>
      </c>
      <c r="I27" s="153">
        <f>'приложение 5.4.'!K249</f>
        <v>0</v>
      </c>
      <c r="M27" s="41"/>
    </row>
    <row r="28" spans="1:13" s="40" customFormat="1">
      <c r="A28" s="12" t="s">
        <v>177</v>
      </c>
      <c r="B28" s="10" t="s">
        <v>178</v>
      </c>
      <c r="C28" s="12" t="s">
        <v>18</v>
      </c>
      <c r="D28" s="12" t="s">
        <v>21</v>
      </c>
      <c r="E28" s="152">
        <f t="shared" si="1"/>
        <v>2314.6999999999998</v>
      </c>
      <c r="F28" s="153">
        <f>'приложение 5.4.'!H255</f>
        <v>2314.6999999999998</v>
      </c>
      <c r="G28" s="153">
        <f>'приложение 5.4.'!I255</f>
        <v>0</v>
      </c>
      <c r="H28" s="153">
        <f>'приложение 5.4.'!J255</f>
        <v>0</v>
      </c>
      <c r="I28" s="153">
        <f>'приложение 5.4.'!K255</f>
        <v>0</v>
      </c>
      <c r="M28" s="41"/>
    </row>
    <row r="29" spans="1:13" s="40" customFormat="1" hidden="1">
      <c r="A29" s="12" t="s">
        <v>179</v>
      </c>
      <c r="B29" s="44" t="s">
        <v>180</v>
      </c>
      <c r="C29" s="12" t="s">
        <v>18</v>
      </c>
      <c r="D29" s="12" t="s">
        <v>21</v>
      </c>
      <c r="E29" s="152">
        <f t="shared" si="1"/>
        <v>0</v>
      </c>
      <c r="F29" s="153">
        <f>'приложение 5.4.'!H256</f>
        <v>0</v>
      </c>
      <c r="G29" s="153">
        <f>'приложение 5.4.'!I256</f>
        <v>0</v>
      </c>
      <c r="H29" s="153">
        <f>'приложение 5.4.'!J256</f>
        <v>0</v>
      </c>
      <c r="I29" s="153">
        <f>'приложение 5.4.'!K256</f>
        <v>0</v>
      </c>
      <c r="M29" s="41"/>
    </row>
    <row r="30" spans="1:13" s="40" customFormat="1" hidden="1">
      <c r="A30" s="12" t="s">
        <v>181</v>
      </c>
      <c r="B30" s="10" t="s">
        <v>42</v>
      </c>
      <c r="C30" s="12" t="s">
        <v>18</v>
      </c>
      <c r="D30" s="12" t="s">
        <v>33</v>
      </c>
      <c r="E30" s="152">
        <f t="shared" si="1"/>
        <v>0</v>
      </c>
      <c r="F30" s="153">
        <f>'приложение 5.4.'!H303</f>
        <v>0</v>
      </c>
      <c r="G30" s="153">
        <f>'приложение 5.4.'!I303</f>
        <v>0</v>
      </c>
      <c r="H30" s="153">
        <f>'приложение 5.4.'!J303</f>
        <v>0</v>
      </c>
      <c r="I30" s="153">
        <f>'приложение 5.4.'!K303</f>
        <v>0</v>
      </c>
      <c r="M30" s="41"/>
    </row>
    <row r="31" spans="1:13" s="40" customFormat="1">
      <c r="A31" s="12" t="s">
        <v>182</v>
      </c>
      <c r="B31" s="10" t="s">
        <v>24</v>
      </c>
      <c r="C31" s="12" t="s">
        <v>18</v>
      </c>
      <c r="D31" s="12" t="s">
        <v>38</v>
      </c>
      <c r="E31" s="152">
        <f t="shared" si="1"/>
        <v>7472.5</v>
      </c>
      <c r="F31" s="153">
        <f>'приложение 5.4.'!H313</f>
        <v>11.999999999999943</v>
      </c>
      <c r="G31" s="153">
        <f>'приложение 5.4.'!I313</f>
        <v>0</v>
      </c>
      <c r="H31" s="153">
        <f>'приложение 5.4.'!J313</f>
        <v>7460.5</v>
      </c>
      <c r="I31" s="153">
        <f>'приложение 5.4.'!K313</f>
        <v>0</v>
      </c>
      <c r="M31" s="41"/>
    </row>
    <row r="32" spans="1:13" s="40" customFormat="1">
      <c r="A32" s="16" t="s">
        <v>130</v>
      </c>
      <c r="B32" s="17" t="s">
        <v>25</v>
      </c>
      <c r="C32" s="16" t="s">
        <v>19</v>
      </c>
      <c r="D32" s="16" t="s">
        <v>15</v>
      </c>
      <c r="E32" s="152">
        <f t="shared" si="1"/>
        <v>273015.3</v>
      </c>
      <c r="F32" s="152">
        <f>SUM(F33:F36)</f>
        <v>35363.700000000004</v>
      </c>
      <c r="G32" s="152">
        <f>SUM(G33:G36)</f>
        <v>-1061.4000000000001</v>
      </c>
      <c r="H32" s="152">
        <f>SUM(H33:H36)</f>
        <v>238713</v>
      </c>
      <c r="I32" s="152">
        <f>SUM(I33:I36)</f>
        <v>0</v>
      </c>
      <c r="M32" s="41"/>
    </row>
    <row r="33" spans="1:13" s="40" customFormat="1">
      <c r="A33" s="12" t="s">
        <v>183</v>
      </c>
      <c r="B33" s="11" t="s">
        <v>26</v>
      </c>
      <c r="C33" s="12" t="s">
        <v>19</v>
      </c>
      <c r="D33" s="12" t="s">
        <v>14</v>
      </c>
      <c r="E33" s="152">
        <f t="shared" si="1"/>
        <v>253297.80000000002</v>
      </c>
      <c r="F33" s="153">
        <f>'приложение 5.4.'!H406</f>
        <v>27194.2</v>
      </c>
      <c r="G33" s="153">
        <f>'приложение 5.4.'!I406</f>
        <v>0</v>
      </c>
      <c r="H33" s="153">
        <f>'приложение 5.4.'!J406</f>
        <v>226103.6</v>
      </c>
      <c r="I33" s="153">
        <f>'приложение 5.4.'!K406</f>
        <v>0</v>
      </c>
      <c r="M33" s="41"/>
    </row>
    <row r="34" spans="1:13" s="40" customFormat="1">
      <c r="A34" s="12" t="s">
        <v>184</v>
      </c>
      <c r="B34" s="11" t="s">
        <v>27</v>
      </c>
      <c r="C34" s="12" t="s">
        <v>19</v>
      </c>
      <c r="D34" s="12" t="s">
        <v>16</v>
      </c>
      <c r="E34" s="152">
        <f t="shared" si="1"/>
        <v>-1158.8000000000002</v>
      </c>
      <c r="F34" s="153">
        <f>'приложение 5.4.'!H453</f>
        <v>-97.399999999999977</v>
      </c>
      <c r="G34" s="153">
        <f>'приложение 5.4.'!I453</f>
        <v>-1061.4000000000001</v>
      </c>
      <c r="H34" s="153">
        <f>'приложение 5.4.'!J453</f>
        <v>0</v>
      </c>
      <c r="I34" s="153">
        <f>'приложение 5.4.'!K453</f>
        <v>0</v>
      </c>
      <c r="M34" s="41"/>
    </row>
    <row r="35" spans="1:13" s="40" customFormat="1">
      <c r="A35" s="12" t="s">
        <v>185</v>
      </c>
      <c r="B35" s="45" t="s">
        <v>37</v>
      </c>
      <c r="C35" s="46" t="s">
        <v>19</v>
      </c>
      <c r="D35" s="46" t="s">
        <v>17</v>
      </c>
      <c r="E35" s="152">
        <f t="shared" si="1"/>
        <v>14553.7</v>
      </c>
      <c r="F35" s="153">
        <f>'приложение 5.4.'!H493</f>
        <v>1944.3000000000015</v>
      </c>
      <c r="G35" s="153">
        <f>'приложение 5.4.'!I493</f>
        <v>0</v>
      </c>
      <c r="H35" s="153">
        <f>'приложение 5.4.'!J493</f>
        <v>12609.4</v>
      </c>
      <c r="I35" s="153">
        <f>'приложение 5.4.'!K493</f>
        <v>0</v>
      </c>
      <c r="M35" s="41"/>
    </row>
    <row r="36" spans="1:13" s="40" customFormat="1" ht="30" customHeight="1">
      <c r="A36" s="12" t="s">
        <v>186</v>
      </c>
      <c r="B36" s="10" t="s">
        <v>28</v>
      </c>
      <c r="C36" s="12" t="s">
        <v>19</v>
      </c>
      <c r="D36" s="12" t="s">
        <v>19</v>
      </c>
      <c r="E36" s="152">
        <f t="shared" si="1"/>
        <v>6322.6000000000013</v>
      </c>
      <c r="F36" s="153">
        <f>'приложение 5.4.'!H526</f>
        <v>6322.6000000000013</v>
      </c>
      <c r="G36" s="153">
        <f>'приложение 5.4.'!I526</f>
        <v>0</v>
      </c>
      <c r="H36" s="153">
        <f>'приложение 5.4.'!J526</f>
        <v>0</v>
      </c>
      <c r="I36" s="153">
        <f>'приложение 5.4.'!K526</f>
        <v>0</v>
      </c>
      <c r="M36" s="41"/>
    </row>
    <row r="37" spans="1:13" s="40" customFormat="1">
      <c r="A37" s="12" t="s">
        <v>187</v>
      </c>
      <c r="B37" s="82" t="s">
        <v>400</v>
      </c>
      <c r="C37" s="83" t="s">
        <v>114</v>
      </c>
      <c r="D37" s="83" t="s">
        <v>15</v>
      </c>
      <c r="E37" s="152">
        <f>SUM(F37:I37)</f>
        <v>-13.7</v>
      </c>
      <c r="F37" s="152">
        <f>F38</f>
        <v>-13.7</v>
      </c>
      <c r="G37" s="152">
        <f>G38</f>
        <v>0</v>
      </c>
      <c r="H37" s="152">
        <f>H38</f>
        <v>0</v>
      </c>
      <c r="I37" s="152">
        <f>I38</f>
        <v>0</v>
      </c>
      <c r="M37" s="41"/>
    </row>
    <row r="38" spans="1:13" s="40" customFormat="1">
      <c r="A38" s="12" t="s">
        <v>188</v>
      </c>
      <c r="B38" s="84" t="s">
        <v>401</v>
      </c>
      <c r="C38" s="85" t="s">
        <v>114</v>
      </c>
      <c r="D38" s="85" t="s">
        <v>19</v>
      </c>
      <c r="E38" s="153">
        <f>SUM(F38:I38)</f>
        <v>-13.7</v>
      </c>
      <c r="F38" s="153">
        <f>'приложение 5.4.'!H565</f>
        <v>-13.7</v>
      </c>
      <c r="G38" s="153">
        <f>'приложение 5.4.'!I565</f>
        <v>0</v>
      </c>
      <c r="H38" s="153">
        <f>'приложение 5.4.'!J565</f>
        <v>0</v>
      </c>
      <c r="I38" s="153">
        <f>'приложение 5.4.'!K565</f>
        <v>0</v>
      </c>
      <c r="M38" s="41"/>
    </row>
    <row r="39" spans="1:13" s="40" customFormat="1">
      <c r="A39" s="18" t="s">
        <v>189</v>
      </c>
      <c r="B39" s="15" t="s">
        <v>29</v>
      </c>
      <c r="C39" s="18" t="s">
        <v>20</v>
      </c>
      <c r="D39" s="18" t="s">
        <v>15</v>
      </c>
      <c r="E39" s="152">
        <f t="shared" si="1"/>
        <v>48.099999999999909</v>
      </c>
      <c r="F39" s="157">
        <f>SUM(F40:F43)</f>
        <v>-392.40000000000015</v>
      </c>
      <c r="G39" s="157">
        <f>SUM(G40:G43)</f>
        <v>-741</v>
      </c>
      <c r="H39" s="157">
        <f>SUM(H40:H43)</f>
        <v>-1528</v>
      </c>
      <c r="I39" s="157">
        <f>SUM(I40:I43)</f>
        <v>2709.5</v>
      </c>
      <c r="M39" s="41"/>
    </row>
    <row r="40" spans="1:13" s="40" customFormat="1" ht="18" customHeight="1">
      <c r="A40" s="19" t="s">
        <v>190</v>
      </c>
      <c r="B40" s="10" t="s">
        <v>160</v>
      </c>
      <c r="C40" s="12" t="s">
        <v>20</v>
      </c>
      <c r="D40" s="12" t="s">
        <v>14</v>
      </c>
      <c r="E40" s="152">
        <f>SUM(F40:I40)</f>
        <v>-2854.2</v>
      </c>
      <c r="F40" s="158">
        <f>'приложение 5.4.'!H574</f>
        <v>35.799999999999976</v>
      </c>
      <c r="G40" s="158">
        <f>'приложение 5.4.'!I574</f>
        <v>-4040</v>
      </c>
      <c r="H40" s="158">
        <f>'приложение 5.4.'!J574</f>
        <v>0</v>
      </c>
      <c r="I40" s="158">
        <f>'приложение 5.4.'!K574</f>
        <v>1150</v>
      </c>
      <c r="M40" s="41"/>
    </row>
    <row r="41" spans="1:13" s="40" customFormat="1" ht="18.75" customHeight="1">
      <c r="A41" s="19" t="s">
        <v>199</v>
      </c>
      <c r="B41" s="11" t="s">
        <v>30</v>
      </c>
      <c r="C41" s="19" t="s">
        <v>20</v>
      </c>
      <c r="D41" s="19" t="s">
        <v>16</v>
      </c>
      <c r="E41" s="152">
        <f>SUM(F41:I41)</f>
        <v>2735.7</v>
      </c>
      <c r="F41" s="158">
        <f>'приложение 5.4.'!H607</f>
        <v>-415.00000000000011</v>
      </c>
      <c r="G41" s="158">
        <f>'приложение 5.4.'!I607</f>
        <v>3377</v>
      </c>
      <c r="H41" s="158">
        <f>'приложение 5.4.'!J607</f>
        <v>-1528</v>
      </c>
      <c r="I41" s="158">
        <f>'приложение 5.4.'!K607</f>
        <v>1301.7</v>
      </c>
      <c r="M41" s="41"/>
    </row>
    <row r="42" spans="1:13" s="40" customFormat="1" ht="18" customHeight="1">
      <c r="A42" s="12" t="s">
        <v>453</v>
      </c>
      <c r="B42" s="10" t="s">
        <v>31</v>
      </c>
      <c r="C42" s="12" t="s">
        <v>20</v>
      </c>
      <c r="D42" s="12" t="s">
        <v>20</v>
      </c>
      <c r="E42" s="152">
        <f>SUM(F42:I42)</f>
        <v>196.8</v>
      </c>
      <c r="F42" s="153">
        <f>'приложение 5.4.'!H703</f>
        <v>-61</v>
      </c>
      <c r="G42" s="153">
        <f>'приложение 5.4.'!I703</f>
        <v>0</v>
      </c>
      <c r="H42" s="153">
        <f>'приложение 5.4.'!J703</f>
        <v>0</v>
      </c>
      <c r="I42" s="153">
        <f>'приложение 5.4.'!K703</f>
        <v>257.8</v>
      </c>
      <c r="M42" s="41"/>
    </row>
    <row r="43" spans="1:13" s="40" customFormat="1" ht="15" customHeight="1">
      <c r="A43" s="12" t="s">
        <v>454</v>
      </c>
      <c r="B43" s="10" t="s">
        <v>162</v>
      </c>
      <c r="C43" s="12" t="s">
        <v>20</v>
      </c>
      <c r="D43" s="12" t="s">
        <v>21</v>
      </c>
      <c r="E43" s="152">
        <f>SUM(F43:I43)</f>
        <v>-30.200000000000003</v>
      </c>
      <c r="F43" s="153">
        <f>'приложение 5.4.'!H756</f>
        <v>47.8</v>
      </c>
      <c r="G43" s="153">
        <f>'приложение 5.4.'!I756</f>
        <v>-78</v>
      </c>
      <c r="H43" s="153">
        <f>'приложение 5.4.'!J756</f>
        <v>0</v>
      </c>
      <c r="I43" s="153">
        <f>'приложение 5.4.'!K756</f>
        <v>0</v>
      </c>
      <c r="M43" s="41"/>
    </row>
    <row r="44" spans="1:13" s="40" customFormat="1">
      <c r="A44" s="16" t="s">
        <v>191</v>
      </c>
      <c r="B44" s="15" t="s">
        <v>46</v>
      </c>
      <c r="C44" s="16" t="s">
        <v>23</v>
      </c>
      <c r="D44" s="16" t="s">
        <v>15</v>
      </c>
      <c r="E44" s="152">
        <f t="shared" si="1"/>
        <v>1557.7</v>
      </c>
      <c r="F44" s="152">
        <f>F45+F46</f>
        <v>1026.4000000000001</v>
      </c>
      <c r="G44" s="152">
        <f>G45+G46</f>
        <v>0</v>
      </c>
      <c r="H44" s="152">
        <f>H45+H46</f>
        <v>0</v>
      </c>
      <c r="I44" s="152">
        <f>I45+I46</f>
        <v>531.29999999999995</v>
      </c>
      <c r="L44" s="42"/>
      <c r="M44" s="41"/>
    </row>
    <row r="45" spans="1:13" s="40" customFormat="1" ht="16.5" customHeight="1">
      <c r="A45" s="12" t="s">
        <v>192</v>
      </c>
      <c r="B45" s="11" t="s">
        <v>34</v>
      </c>
      <c r="C45" s="12" t="s">
        <v>23</v>
      </c>
      <c r="D45" s="12" t="s">
        <v>14</v>
      </c>
      <c r="E45" s="152">
        <f t="shared" si="1"/>
        <v>1557.7</v>
      </c>
      <c r="F45" s="153">
        <f>'приложение 5.4.'!H791</f>
        <v>1026.4000000000001</v>
      </c>
      <c r="G45" s="153">
        <f>'приложение 5.4.'!I791</f>
        <v>0</v>
      </c>
      <c r="H45" s="153">
        <f>'приложение 5.4.'!J791</f>
        <v>0</v>
      </c>
      <c r="I45" s="153">
        <f>'приложение 5.4.'!K791</f>
        <v>531.29999999999995</v>
      </c>
      <c r="M45" s="41"/>
    </row>
    <row r="46" spans="1:13" s="40" customFormat="1" ht="16.5" hidden="1" customHeight="1">
      <c r="A46" s="12" t="s">
        <v>193</v>
      </c>
      <c r="B46" s="11" t="s">
        <v>126</v>
      </c>
      <c r="C46" s="12" t="s">
        <v>23</v>
      </c>
      <c r="D46" s="12" t="s">
        <v>18</v>
      </c>
      <c r="E46" s="152">
        <f t="shared" si="1"/>
        <v>0</v>
      </c>
      <c r="F46" s="153">
        <f>'приложение 5.4.'!H878</f>
        <v>0</v>
      </c>
      <c r="G46" s="153">
        <f>'приложение 5.4.'!I878</f>
        <v>0</v>
      </c>
      <c r="H46" s="153">
        <f>'приложение 5.4.'!J878</f>
        <v>0</v>
      </c>
      <c r="I46" s="153">
        <f>'приложение 5.4.'!K878</f>
        <v>0</v>
      </c>
      <c r="M46" s="41"/>
    </row>
    <row r="47" spans="1:13" s="40" customFormat="1" ht="16.5" customHeight="1">
      <c r="A47" s="16" t="s">
        <v>194</v>
      </c>
      <c r="B47" s="17" t="s">
        <v>597</v>
      </c>
      <c r="C47" s="16" t="s">
        <v>21</v>
      </c>
      <c r="D47" s="16"/>
      <c r="E47" s="152">
        <f t="shared" ref="E47:E53" si="2">SUM(F47:I47)</f>
        <v>1800</v>
      </c>
      <c r="F47" s="152">
        <f>F48</f>
        <v>1800</v>
      </c>
      <c r="G47" s="152">
        <f>G48</f>
        <v>0</v>
      </c>
      <c r="H47" s="152">
        <f>H48</f>
        <v>0</v>
      </c>
      <c r="I47" s="152">
        <f>I48</f>
        <v>0</v>
      </c>
      <c r="M47" s="41"/>
    </row>
    <row r="48" spans="1:13" s="40" customFormat="1" ht="16.5" customHeight="1">
      <c r="A48" s="12" t="s">
        <v>605</v>
      </c>
      <c r="B48" s="10" t="s">
        <v>598</v>
      </c>
      <c r="C48" s="12" t="s">
        <v>21</v>
      </c>
      <c r="D48" s="12" t="s">
        <v>21</v>
      </c>
      <c r="E48" s="152">
        <f t="shared" si="2"/>
        <v>1800</v>
      </c>
      <c r="F48" s="153">
        <f>'приложение 5.4.'!H885</f>
        <v>1800</v>
      </c>
      <c r="G48" s="153">
        <f>'приложение 5.4.'!I885</f>
        <v>0</v>
      </c>
      <c r="H48" s="153">
        <f>'приложение 5.4.'!J885</f>
        <v>0</v>
      </c>
      <c r="I48" s="153">
        <f>'приложение 5.4.'!K885</f>
        <v>0</v>
      </c>
      <c r="M48" s="41"/>
    </row>
    <row r="49" spans="1:13" s="40" customFormat="1">
      <c r="A49" s="16" t="s">
        <v>195</v>
      </c>
      <c r="B49" s="17" t="s">
        <v>144</v>
      </c>
      <c r="C49" s="16" t="s">
        <v>33</v>
      </c>
      <c r="D49" s="16" t="s">
        <v>15</v>
      </c>
      <c r="E49" s="152">
        <f t="shared" si="2"/>
        <v>5584.5</v>
      </c>
      <c r="F49" s="152">
        <f>SUM(F50:F53)</f>
        <v>3163.2</v>
      </c>
      <c r="G49" s="152">
        <f>SUM(G50:G53)</f>
        <v>2344.1999999999998</v>
      </c>
      <c r="H49" s="152">
        <f>SUM(H50:H53)</f>
        <v>77.100000000000023</v>
      </c>
      <c r="I49" s="152">
        <f>SUM(I50:I53)</f>
        <v>0</v>
      </c>
      <c r="M49" s="41"/>
    </row>
    <row r="50" spans="1:13" s="40" customFormat="1" ht="15.75" customHeight="1">
      <c r="A50" s="12" t="s">
        <v>196</v>
      </c>
      <c r="B50" s="11" t="s">
        <v>145</v>
      </c>
      <c r="C50" s="12" t="s">
        <v>33</v>
      </c>
      <c r="D50" s="12" t="s">
        <v>14</v>
      </c>
      <c r="E50" s="152">
        <f t="shared" si="2"/>
        <v>-12.3</v>
      </c>
      <c r="F50" s="153">
        <f>'приложение 5.4.'!H900</f>
        <v>-12.3</v>
      </c>
      <c r="G50" s="153">
        <f>'приложение 5.4.'!I900</f>
        <v>0</v>
      </c>
      <c r="H50" s="153">
        <f>'приложение 5.4.'!J900</f>
        <v>0</v>
      </c>
      <c r="I50" s="153">
        <f>'приложение 5.4.'!K900</f>
        <v>0</v>
      </c>
      <c r="M50" s="41"/>
    </row>
    <row r="51" spans="1:13" s="40" customFormat="1">
      <c r="A51" s="12" t="s">
        <v>606</v>
      </c>
      <c r="B51" s="10" t="s">
        <v>151</v>
      </c>
      <c r="C51" s="12" t="s">
        <v>33</v>
      </c>
      <c r="D51" s="12" t="s">
        <v>17</v>
      </c>
      <c r="E51" s="152">
        <f t="shared" si="2"/>
        <v>4606.4000000000005</v>
      </c>
      <c r="F51" s="153">
        <f>'приложение 5.4.'!H906</f>
        <v>3010</v>
      </c>
      <c r="G51" s="153">
        <f>'приложение 5.4.'!I906</f>
        <v>1519.3000000000002</v>
      </c>
      <c r="H51" s="153">
        <f>'приложение 5.4.'!J906</f>
        <v>77.100000000000023</v>
      </c>
      <c r="I51" s="153">
        <f>'приложение 5.4.'!K906</f>
        <v>0</v>
      </c>
      <c r="M51" s="41"/>
    </row>
    <row r="52" spans="1:13" s="40" customFormat="1">
      <c r="A52" s="12" t="s">
        <v>607</v>
      </c>
      <c r="B52" s="11" t="s">
        <v>154</v>
      </c>
      <c r="C52" s="12" t="s">
        <v>33</v>
      </c>
      <c r="D52" s="12" t="s">
        <v>18</v>
      </c>
      <c r="E52" s="152">
        <f t="shared" si="2"/>
        <v>824.89999999999964</v>
      </c>
      <c r="F52" s="153">
        <f>'приложение 5.4.'!H929</f>
        <v>0</v>
      </c>
      <c r="G52" s="153">
        <f>'приложение 5.4.'!I929</f>
        <v>824.89999999999964</v>
      </c>
      <c r="H52" s="153">
        <f>'приложение 5.4.'!J929</f>
        <v>0</v>
      </c>
      <c r="I52" s="153">
        <f>'приложение 5.4.'!K929</f>
        <v>0</v>
      </c>
      <c r="M52" s="41"/>
    </row>
    <row r="53" spans="1:13" s="40" customFormat="1">
      <c r="A53" s="12" t="s">
        <v>608</v>
      </c>
      <c r="B53" s="10" t="s">
        <v>156</v>
      </c>
      <c r="C53" s="12" t="s">
        <v>33</v>
      </c>
      <c r="D53" s="12" t="s">
        <v>114</v>
      </c>
      <c r="E53" s="152">
        <f t="shared" si="2"/>
        <v>165.5</v>
      </c>
      <c r="F53" s="153">
        <f>'приложение 5.4.'!H957</f>
        <v>165.5</v>
      </c>
      <c r="G53" s="153">
        <f>'приложение 5.4.'!I957</f>
        <v>0</v>
      </c>
      <c r="H53" s="153">
        <f>'приложение 5.4.'!J957</f>
        <v>0</v>
      </c>
      <c r="I53" s="153">
        <f>'приложение 5.4.'!K957</f>
        <v>0</v>
      </c>
      <c r="M53" s="41"/>
    </row>
    <row r="54" spans="1:13" s="40" customFormat="1" hidden="1">
      <c r="A54" s="16" t="s">
        <v>197</v>
      </c>
      <c r="B54" s="15" t="s">
        <v>36</v>
      </c>
      <c r="C54" s="16" t="s">
        <v>41</v>
      </c>
      <c r="D54" s="16" t="s">
        <v>15</v>
      </c>
      <c r="E54" s="152">
        <f>F54+G54+H54+I54</f>
        <v>0</v>
      </c>
      <c r="F54" s="152">
        <f>F55</f>
        <v>0</v>
      </c>
      <c r="G54" s="152">
        <f>G55</f>
        <v>0</v>
      </c>
      <c r="H54" s="152">
        <f>H55</f>
        <v>0</v>
      </c>
      <c r="I54" s="152">
        <f>I55</f>
        <v>0</v>
      </c>
      <c r="J54" s="47"/>
      <c r="M54" s="41"/>
    </row>
    <row r="55" spans="1:13" s="40" customFormat="1" hidden="1">
      <c r="A55" s="12" t="s">
        <v>198</v>
      </c>
      <c r="B55" s="10" t="s">
        <v>44</v>
      </c>
      <c r="C55" s="12" t="s">
        <v>41</v>
      </c>
      <c r="D55" s="12" t="s">
        <v>16</v>
      </c>
      <c r="E55" s="152">
        <f>F55+G55+H55+I55</f>
        <v>0</v>
      </c>
      <c r="F55" s="153">
        <f>'приложение 5.4.'!H991</f>
        <v>0</v>
      </c>
      <c r="G55" s="153">
        <f>'приложение 5.4.'!I991</f>
        <v>0</v>
      </c>
      <c r="H55" s="153">
        <f>'приложение 5.4.'!J991</f>
        <v>0</v>
      </c>
      <c r="I55" s="153">
        <f>'приложение 5.4.'!K991</f>
        <v>0</v>
      </c>
      <c r="M55" s="41"/>
    </row>
    <row r="56" spans="1:13" s="40" customFormat="1">
      <c r="A56" s="16" t="s">
        <v>203</v>
      </c>
      <c r="B56" s="15" t="s">
        <v>85</v>
      </c>
      <c r="C56" s="16" t="s">
        <v>38</v>
      </c>
      <c r="D56" s="16" t="s">
        <v>15</v>
      </c>
      <c r="E56" s="152">
        <f>E57</f>
        <v>150</v>
      </c>
      <c r="F56" s="152">
        <f>F57</f>
        <v>0</v>
      </c>
      <c r="G56" s="152">
        <f>G57</f>
        <v>0</v>
      </c>
      <c r="H56" s="152">
        <f>H57</f>
        <v>0</v>
      </c>
      <c r="I56" s="152">
        <f>I57</f>
        <v>150</v>
      </c>
      <c r="M56" s="41"/>
    </row>
    <row r="57" spans="1:13" s="40" customFormat="1">
      <c r="A57" s="12" t="s">
        <v>455</v>
      </c>
      <c r="B57" s="10" t="s">
        <v>32</v>
      </c>
      <c r="C57" s="12" t="s">
        <v>38</v>
      </c>
      <c r="D57" s="12" t="s">
        <v>16</v>
      </c>
      <c r="E57" s="152">
        <f>F57+G57+H57+I57</f>
        <v>150</v>
      </c>
      <c r="F57" s="153">
        <f>'приложение 5.4.'!H1006</f>
        <v>0</v>
      </c>
      <c r="G57" s="153">
        <f>'приложение 5.4.'!I1006</f>
        <v>0</v>
      </c>
      <c r="H57" s="153">
        <f>'приложение 5.4.'!J1006</f>
        <v>0</v>
      </c>
      <c r="I57" s="153">
        <f>'приложение 5.4.'!K1006</f>
        <v>150</v>
      </c>
      <c r="M57" s="41"/>
    </row>
    <row r="58" spans="1:13" ht="25.5">
      <c r="A58" s="16" t="s">
        <v>204</v>
      </c>
      <c r="B58" s="15" t="s">
        <v>137</v>
      </c>
      <c r="C58" s="16" t="s">
        <v>122</v>
      </c>
      <c r="D58" s="16" t="s">
        <v>15</v>
      </c>
      <c r="E58" s="152">
        <f>F58+G58+H58+I58</f>
        <v>-4744</v>
      </c>
      <c r="F58" s="152">
        <f>F59</f>
        <v>-4744</v>
      </c>
      <c r="G58" s="152">
        <f>G59</f>
        <v>0</v>
      </c>
      <c r="H58" s="152">
        <f>H59</f>
        <v>0</v>
      </c>
      <c r="I58" s="152">
        <f>I59</f>
        <v>0</v>
      </c>
    </row>
    <row r="59" spans="1:13" ht="25.5">
      <c r="A59" s="12" t="s">
        <v>609</v>
      </c>
      <c r="B59" s="10" t="s">
        <v>451</v>
      </c>
      <c r="C59" s="12" t="s">
        <v>122</v>
      </c>
      <c r="D59" s="12" t="s">
        <v>14</v>
      </c>
      <c r="E59" s="152">
        <f>F59+G59+H59+I59</f>
        <v>-4744</v>
      </c>
      <c r="F59" s="153">
        <f>'приложение 8.4.'!I1484</f>
        <v>-4744</v>
      </c>
      <c r="G59" s="153">
        <f>'приложение 8.4.'!J1484</f>
        <v>0</v>
      </c>
      <c r="H59" s="153">
        <f>'приложение 8.4.'!K1484</f>
        <v>0</v>
      </c>
      <c r="I59" s="153">
        <f>'приложение 8.4.'!L1484</f>
        <v>0</v>
      </c>
    </row>
    <row r="60" spans="1:13" ht="20.25" customHeight="1">
      <c r="A60" s="16"/>
      <c r="B60" s="17" t="s">
        <v>0</v>
      </c>
      <c r="C60" s="16"/>
      <c r="D60" s="16"/>
      <c r="E60" s="152">
        <f>F60+G60+H60+I60</f>
        <v>305017.90000000002</v>
      </c>
      <c r="F60" s="152">
        <f>F11+F20+F24+F32+F37+F39+F44+F47+F49+F56+F54+F58</f>
        <v>56368.1</v>
      </c>
      <c r="G60" s="152">
        <f>G11+G20+G24+G32+G37+G39+G44+G47+G49+G56+G54+G58</f>
        <v>541.79999999999973</v>
      </c>
      <c r="H60" s="152">
        <f>H11+H20+H24+H32+H37+H39+H44+H47+H49+H56+H54+H58</f>
        <v>244722.6</v>
      </c>
      <c r="I60" s="152">
        <f>I11+I20+I24+I32+I37+I39+I44+I47+I49+I56+I54+I58</f>
        <v>3385.3999999999996</v>
      </c>
    </row>
    <row r="61" spans="1:13" s="49" customFormat="1">
      <c r="A61" s="48"/>
      <c r="E61" s="50"/>
      <c r="F61" s="50"/>
      <c r="G61" s="50"/>
      <c r="H61" s="50"/>
      <c r="I61" s="50"/>
      <c r="M61" s="51"/>
    </row>
    <row r="62" spans="1:13">
      <c r="E62" s="222"/>
      <c r="F62" s="222"/>
      <c r="G62" s="222"/>
      <c r="H62" s="222"/>
      <c r="I62" s="222"/>
    </row>
    <row r="63" spans="1:13" s="49" customFormat="1">
      <c r="A63" s="52"/>
      <c r="E63" s="53"/>
      <c r="F63" s="353"/>
      <c r="M63" s="51"/>
    </row>
    <row r="64" spans="1:13" s="49" customFormat="1">
      <c r="A64" s="52"/>
      <c r="E64" s="53"/>
      <c r="M64" s="51"/>
    </row>
  </sheetData>
  <mergeCells count="3">
    <mergeCell ref="A6:I6"/>
    <mergeCell ref="A7:I7"/>
    <mergeCell ref="F4:I4"/>
  </mergeCells>
  <pageMargins left="0.39370078740157483" right="0.11811023622047245" top="0.15748031496062992" bottom="0.15748031496062992" header="0.31496062992125984" footer="0.31496062992125984"/>
  <pageSetup paperSize="9" scale="70" firstPageNumber="84" fitToHeight="2" orientation="portrait" useFirstPageNumber="1" r:id="rId1"/>
  <headerFooter>
    <oddFooter>&amp;Я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1509"/>
  <sheetViews>
    <sheetView view="pageBreakPreview" zoomScale="70" zoomScaleNormal="80" zoomScaleSheetLayoutView="70" workbookViewId="0">
      <pane xSplit="7" ySplit="10" topLeftCell="H1474" activePane="bottomRight" state="frozen"/>
      <selection pane="topRight" activeCell="H1" sqref="H1"/>
      <selection pane="bottomLeft" activeCell="A11" sqref="A11"/>
      <selection pane="bottomRight" activeCell="T1488" sqref="T1488"/>
    </sheetView>
  </sheetViews>
  <sheetFormatPr defaultColWidth="9.140625" defaultRowHeight="12.75"/>
  <cols>
    <col min="1" max="1" width="4.140625" style="217" customWidth="1"/>
    <col min="2" max="2" width="31.85546875" style="217" customWidth="1"/>
    <col min="3" max="3" width="4.42578125" style="217" customWidth="1"/>
    <col min="4" max="4" width="4.85546875" style="217" customWidth="1"/>
    <col min="5" max="5" width="4.28515625" style="217" customWidth="1"/>
    <col min="6" max="6" width="13.85546875" style="283" customWidth="1"/>
    <col min="7" max="7" width="5.7109375" style="217" customWidth="1"/>
    <col min="8" max="8" width="12.28515625" style="288" customWidth="1"/>
    <col min="9" max="9" width="14.140625" style="217" customWidth="1"/>
    <col min="10" max="11" width="12.85546875" style="217" customWidth="1"/>
    <col min="12" max="12" width="11.85546875" style="217" customWidth="1"/>
    <col min="13" max="13" width="11.28515625" style="217" bestFit="1" customWidth="1"/>
    <col min="14" max="14" width="9.7109375" style="217" bestFit="1" customWidth="1"/>
    <col min="15" max="15" width="9.28515625" style="217" bestFit="1" customWidth="1"/>
    <col min="16" max="19" width="9.140625" style="217"/>
    <col min="20" max="20" width="9.28515625" style="217" bestFit="1" customWidth="1"/>
    <col min="21" max="16384" width="9.140625" style="217"/>
  </cols>
  <sheetData>
    <row r="1" spans="1:13" ht="16.5" customHeight="1">
      <c r="A1" s="144"/>
      <c r="B1" s="144"/>
      <c r="C1" s="144"/>
      <c r="D1" s="144"/>
      <c r="E1" s="144"/>
      <c r="F1" s="239"/>
      <c r="G1" s="144"/>
      <c r="H1" s="140"/>
      <c r="I1" s="144"/>
      <c r="J1" s="144"/>
      <c r="K1" s="370" t="s">
        <v>712</v>
      </c>
      <c r="L1" s="370"/>
    </row>
    <row r="2" spans="1:13">
      <c r="A2" s="144"/>
      <c r="B2" s="144"/>
      <c r="C2" s="144"/>
      <c r="D2" s="144"/>
      <c r="E2" s="144"/>
      <c r="F2" s="239"/>
      <c r="G2" s="144"/>
      <c r="H2" s="140"/>
      <c r="I2" s="144"/>
      <c r="J2" s="370" t="s">
        <v>125</v>
      </c>
      <c r="K2" s="370"/>
      <c r="L2" s="370"/>
    </row>
    <row r="3" spans="1:13">
      <c r="A3" s="144"/>
      <c r="B3" s="144"/>
      <c r="C3" s="144"/>
      <c r="D3" s="144"/>
      <c r="E3" s="144"/>
      <c r="F3" s="239"/>
      <c r="G3" s="144"/>
      <c r="H3" s="140"/>
      <c r="I3" s="144"/>
      <c r="J3" s="144"/>
      <c r="K3" s="370" t="s">
        <v>575</v>
      </c>
      <c r="L3" s="370"/>
    </row>
    <row r="4" spans="1:13" ht="18.75" customHeight="1">
      <c r="A4" s="144"/>
      <c r="B4" s="144"/>
      <c r="C4" s="144"/>
      <c r="D4" s="144"/>
      <c r="E4" s="144"/>
      <c r="F4" s="239"/>
      <c r="G4" s="144"/>
      <c r="H4" s="140"/>
      <c r="I4" s="370"/>
      <c r="J4" s="370"/>
      <c r="K4" s="370"/>
      <c r="L4" s="370"/>
    </row>
    <row r="5" spans="1:13" ht="17.25" customHeight="1">
      <c r="A5" s="368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</row>
    <row r="6" spans="1:13" ht="14.25" customHeight="1">
      <c r="A6" s="372" t="s">
        <v>613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1:13" ht="15.75">
      <c r="A7" s="368"/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</row>
    <row r="8" spans="1:13" ht="27" customHeight="1">
      <c r="A8" s="240" t="s">
        <v>12</v>
      </c>
      <c r="B8" s="241"/>
      <c r="C8" s="241"/>
      <c r="D8" s="242"/>
      <c r="E8" s="242"/>
      <c r="F8" s="243"/>
      <c r="G8" s="242"/>
      <c r="H8" s="240"/>
      <c r="I8" s="242"/>
      <c r="J8" s="244"/>
      <c r="K8" s="242"/>
      <c r="L8" s="245" t="s">
        <v>11</v>
      </c>
    </row>
    <row r="9" spans="1:13" ht="100.5" customHeight="1">
      <c r="A9" s="246" t="s">
        <v>1</v>
      </c>
      <c r="B9" s="247" t="s">
        <v>3</v>
      </c>
      <c r="C9" s="248" t="s">
        <v>10</v>
      </c>
      <c r="D9" s="248" t="s">
        <v>6</v>
      </c>
      <c r="E9" s="248" t="s">
        <v>7</v>
      </c>
      <c r="F9" s="133" t="s">
        <v>8</v>
      </c>
      <c r="G9" s="249" t="s">
        <v>9</v>
      </c>
      <c r="H9" s="250" t="s">
        <v>4</v>
      </c>
      <c r="I9" s="250" t="s">
        <v>5</v>
      </c>
      <c r="J9" s="250" t="s">
        <v>96</v>
      </c>
      <c r="K9" s="250" t="s">
        <v>97</v>
      </c>
      <c r="L9" s="250" t="s">
        <v>13</v>
      </c>
    </row>
    <row r="10" spans="1:13" s="254" customFormat="1" ht="10.5">
      <c r="A10" s="251">
        <v>1</v>
      </c>
      <c r="B10" s="251">
        <v>2</v>
      </c>
      <c r="C10" s="251">
        <v>3</v>
      </c>
      <c r="D10" s="252" t="s">
        <v>201</v>
      </c>
      <c r="E10" s="252" t="s">
        <v>202</v>
      </c>
      <c r="F10" s="252">
        <v>6</v>
      </c>
      <c r="G10" s="251">
        <v>7</v>
      </c>
      <c r="H10" s="253">
        <v>8</v>
      </c>
      <c r="I10" s="251">
        <v>9</v>
      </c>
      <c r="J10" s="251">
        <v>10</v>
      </c>
      <c r="K10" s="251">
        <v>11</v>
      </c>
      <c r="L10" s="251">
        <v>12</v>
      </c>
    </row>
    <row r="11" spans="1:13" s="140" customFormat="1" ht="15" customHeight="1">
      <c r="A11" s="192" t="s">
        <v>99</v>
      </c>
      <c r="B11" s="193" t="s">
        <v>100</v>
      </c>
      <c r="C11" s="142" t="s">
        <v>101</v>
      </c>
      <c r="D11" s="133"/>
      <c r="E11" s="133"/>
      <c r="F11" s="133"/>
      <c r="G11" s="133"/>
      <c r="H11" s="160">
        <f>I11+J11+K11+L11</f>
        <v>2514.6</v>
      </c>
      <c r="I11" s="160">
        <f>I12</f>
        <v>2514.6</v>
      </c>
      <c r="J11" s="160">
        <f>J12</f>
        <v>0</v>
      </c>
      <c r="K11" s="160">
        <f>K12</f>
        <v>0</v>
      </c>
      <c r="L11" s="160">
        <f>L12</f>
        <v>0</v>
      </c>
    </row>
    <row r="12" spans="1:13" s="194" customFormat="1" ht="18" customHeight="1">
      <c r="A12" s="255"/>
      <c r="B12" s="193" t="s">
        <v>102</v>
      </c>
      <c r="C12" s="193"/>
      <c r="D12" s="256" t="s">
        <v>14</v>
      </c>
      <c r="E12" s="256" t="s">
        <v>15</v>
      </c>
      <c r="F12" s="256"/>
      <c r="G12" s="256"/>
      <c r="H12" s="331">
        <f>I12+J12+K12+L12</f>
        <v>2514.6</v>
      </c>
      <c r="I12" s="331">
        <f>I13+I21+I49+I67</f>
        <v>2514.6</v>
      </c>
      <c r="J12" s="331">
        <f>J13+J21+J49+J67</f>
        <v>0</v>
      </c>
      <c r="K12" s="331">
        <f>K13+K21+K49+K67</f>
        <v>0</v>
      </c>
      <c r="L12" s="331">
        <f>L13+L21+L49+L67</f>
        <v>0</v>
      </c>
      <c r="M12" s="257"/>
    </row>
    <row r="13" spans="1:13" s="194" customFormat="1" ht="55.5" hidden="1" customHeight="1">
      <c r="A13" s="255"/>
      <c r="B13" s="193" t="s">
        <v>103</v>
      </c>
      <c r="C13" s="193"/>
      <c r="D13" s="256" t="s">
        <v>14</v>
      </c>
      <c r="E13" s="256" t="s">
        <v>16</v>
      </c>
      <c r="F13" s="256"/>
      <c r="G13" s="256"/>
      <c r="H13" s="331">
        <f>SUM(I13:L13)</f>
        <v>0</v>
      </c>
      <c r="I13" s="331">
        <f t="shared" ref="I13:L17" si="0">I14</f>
        <v>0</v>
      </c>
      <c r="J13" s="331">
        <f t="shared" si="0"/>
        <v>0</v>
      </c>
      <c r="K13" s="331">
        <f t="shared" si="0"/>
        <v>0</v>
      </c>
      <c r="L13" s="331">
        <f t="shared" si="0"/>
        <v>0</v>
      </c>
    </row>
    <row r="14" spans="1:13" s="143" customFormat="1" ht="54.75" hidden="1" customHeight="1">
      <c r="A14" s="258"/>
      <c r="B14" s="109" t="s">
        <v>98</v>
      </c>
      <c r="C14" s="109"/>
      <c r="D14" s="132" t="s">
        <v>14</v>
      </c>
      <c r="E14" s="132" t="s">
        <v>16</v>
      </c>
      <c r="F14" s="132" t="s">
        <v>249</v>
      </c>
      <c r="G14" s="132"/>
      <c r="H14" s="316">
        <f>SUM(I14:L14)</f>
        <v>0</v>
      </c>
      <c r="I14" s="316">
        <f t="shared" si="0"/>
        <v>0</v>
      </c>
      <c r="J14" s="316">
        <f t="shared" si="0"/>
        <v>0</v>
      </c>
      <c r="K14" s="316">
        <f t="shared" si="0"/>
        <v>0</v>
      </c>
      <c r="L14" s="316">
        <f t="shared" si="0"/>
        <v>0</v>
      </c>
      <c r="M14" s="259"/>
    </row>
    <row r="15" spans="1:13" s="143" customFormat="1" ht="39.75" hidden="1" customHeight="1">
      <c r="A15" s="258"/>
      <c r="B15" s="109" t="s">
        <v>250</v>
      </c>
      <c r="C15" s="109"/>
      <c r="D15" s="132" t="s">
        <v>14</v>
      </c>
      <c r="E15" s="132" t="s">
        <v>16</v>
      </c>
      <c r="F15" s="132" t="s">
        <v>251</v>
      </c>
      <c r="G15" s="132"/>
      <c r="H15" s="316">
        <f>SUM(I15:L15)</f>
        <v>0</v>
      </c>
      <c r="I15" s="316">
        <f>I16</f>
        <v>0</v>
      </c>
      <c r="J15" s="316">
        <f t="shared" si="0"/>
        <v>0</v>
      </c>
      <c r="K15" s="316">
        <f t="shared" si="0"/>
        <v>0</v>
      </c>
      <c r="L15" s="316">
        <f t="shared" si="0"/>
        <v>0</v>
      </c>
      <c r="M15" s="259"/>
    </row>
    <row r="16" spans="1:13" s="143" customFormat="1" ht="25.5" hidden="1">
      <c r="A16" s="258"/>
      <c r="B16" s="260" t="s">
        <v>261</v>
      </c>
      <c r="C16" s="109"/>
      <c r="D16" s="132" t="s">
        <v>14</v>
      </c>
      <c r="E16" s="132" t="s">
        <v>16</v>
      </c>
      <c r="F16" s="132" t="s">
        <v>255</v>
      </c>
      <c r="G16" s="132"/>
      <c r="H16" s="331">
        <f t="shared" ref="H16:H21" si="1">I16+J16+K16+L16</f>
        <v>0</v>
      </c>
      <c r="I16" s="316">
        <f t="shared" si="0"/>
        <v>0</v>
      </c>
      <c r="J16" s="316">
        <f t="shared" si="0"/>
        <v>0</v>
      </c>
      <c r="K16" s="316">
        <f t="shared" si="0"/>
        <v>0</v>
      </c>
      <c r="L16" s="316">
        <f t="shared" si="0"/>
        <v>0</v>
      </c>
    </row>
    <row r="17" spans="1:13" s="143" customFormat="1" ht="90" hidden="1" customHeight="1">
      <c r="A17" s="258"/>
      <c r="B17" s="109" t="s">
        <v>55</v>
      </c>
      <c r="C17" s="109"/>
      <c r="D17" s="132" t="s">
        <v>14</v>
      </c>
      <c r="E17" s="132" t="s">
        <v>16</v>
      </c>
      <c r="F17" s="132" t="s">
        <v>255</v>
      </c>
      <c r="G17" s="132" t="s">
        <v>56</v>
      </c>
      <c r="H17" s="331">
        <f t="shared" si="1"/>
        <v>0</v>
      </c>
      <c r="I17" s="316">
        <f t="shared" si="0"/>
        <v>0</v>
      </c>
      <c r="J17" s="316">
        <f>J18</f>
        <v>0</v>
      </c>
      <c r="K17" s="316">
        <f>K18</f>
        <v>0</v>
      </c>
      <c r="L17" s="316">
        <f>L18</f>
        <v>0</v>
      </c>
    </row>
    <row r="18" spans="1:13" s="143" customFormat="1" ht="37.5" hidden="1" customHeight="1">
      <c r="A18" s="258"/>
      <c r="B18" s="109" t="s">
        <v>104</v>
      </c>
      <c r="C18" s="109"/>
      <c r="D18" s="132" t="s">
        <v>14</v>
      </c>
      <c r="E18" s="132" t="s">
        <v>16</v>
      </c>
      <c r="F18" s="132" t="s">
        <v>255</v>
      </c>
      <c r="G18" s="132" t="s">
        <v>105</v>
      </c>
      <c r="H18" s="331">
        <f t="shared" si="1"/>
        <v>0</v>
      </c>
      <c r="I18" s="316">
        <f>I19+I20</f>
        <v>0</v>
      </c>
      <c r="J18" s="316">
        <f>J19+J20</f>
        <v>0</v>
      </c>
      <c r="K18" s="316">
        <f>K19+K20</f>
        <v>0</v>
      </c>
      <c r="L18" s="316">
        <f>L19+L20</f>
        <v>0</v>
      </c>
    </row>
    <row r="19" spans="1:13" s="143" customFormat="1" ht="25.5" hidden="1">
      <c r="A19" s="258"/>
      <c r="B19" s="109" t="s">
        <v>213</v>
      </c>
      <c r="C19" s="109"/>
      <c r="D19" s="132" t="s">
        <v>14</v>
      </c>
      <c r="E19" s="132" t="s">
        <v>16</v>
      </c>
      <c r="F19" s="132" t="s">
        <v>255</v>
      </c>
      <c r="G19" s="132" t="s">
        <v>107</v>
      </c>
      <c r="H19" s="331">
        <f t="shared" si="1"/>
        <v>0</v>
      </c>
      <c r="I19" s="316"/>
      <c r="J19" s="316">
        <v>0</v>
      </c>
      <c r="K19" s="316">
        <v>0</v>
      </c>
      <c r="L19" s="316">
        <v>0</v>
      </c>
    </row>
    <row r="20" spans="1:13" s="143" customFormat="1" ht="51" hidden="1">
      <c r="A20" s="258"/>
      <c r="B20" s="109" t="s">
        <v>108</v>
      </c>
      <c r="C20" s="109"/>
      <c r="D20" s="132" t="s">
        <v>14</v>
      </c>
      <c r="E20" s="132" t="s">
        <v>16</v>
      </c>
      <c r="F20" s="132" t="s">
        <v>255</v>
      </c>
      <c r="G20" s="132" t="s">
        <v>109</v>
      </c>
      <c r="H20" s="331">
        <f t="shared" si="1"/>
        <v>0</v>
      </c>
      <c r="I20" s="316"/>
      <c r="J20" s="316">
        <v>0</v>
      </c>
      <c r="K20" s="316">
        <v>0</v>
      </c>
      <c r="L20" s="316">
        <v>0</v>
      </c>
    </row>
    <row r="21" spans="1:13" s="194" customFormat="1" ht="76.5">
      <c r="A21" s="255"/>
      <c r="B21" s="193" t="s">
        <v>110</v>
      </c>
      <c r="C21" s="193"/>
      <c r="D21" s="256" t="s">
        <v>14</v>
      </c>
      <c r="E21" s="256" t="s">
        <v>17</v>
      </c>
      <c r="F21" s="256"/>
      <c r="G21" s="256"/>
      <c r="H21" s="331">
        <f t="shared" si="1"/>
        <v>3382.3</v>
      </c>
      <c r="I21" s="331">
        <f>I22</f>
        <v>3382.3</v>
      </c>
      <c r="J21" s="331">
        <f t="shared" ref="J21:L22" si="2">J22</f>
        <v>0</v>
      </c>
      <c r="K21" s="331">
        <f t="shared" si="2"/>
        <v>0</v>
      </c>
      <c r="L21" s="331">
        <f t="shared" si="2"/>
        <v>0</v>
      </c>
      <c r="M21" s="257"/>
    </row>
    <row r="22" spans="1:13" s="143" customFormat="1" ht="51">
      <c r="A22" s="258"/>
      <c r="B22" s="109" t="s">
        <v>98</v>
      </c>
      <c r="C22" s="193"/>
      <c r="D22" s="132" t="s">
        <v>14</v>
      </c>
      <c r="E22" s="132" t="s">
        <v>17</v>
      </c>
      <c r="F22" s="132" t="s">
        <v>249</v>
      </c>
      <c r="G22" s="256"/>
      <c r="H22" s="331">
        <f>H23</f>
        <v>3382.3</v>
      </c>
      <c r="I22" s="316">
        <f>I23</f>
        <v>3382.3</v>
      </c>
      <c r="J22" s="316">
        <f t="shared" si="2"/>
        <v>0</v>
      </c>
      <c r="K22" s="316">
        <f t="shared" si="2"/>
        <v>0</v>
      </c>
      <c r="L22" s="316">
        <f t="shared" si="2"/>
        <v>0</v>
      </c>
    </row>
    <row r="23" spans="1:13" s="143" customFormat="1" ht="38.25">
      <c r="A23" s="258"/>
      <c r="B23" s="109" t="s">
        <v>250</v>
      </c>
      <c r="C23" s="109"/>
      <c r="D23" s="132" t="s">
        <v>14</v>
      </c>
      <c r="E23" s="132" t="s">
        <v>17</v>
      </c>
      <c r="F23" s="132" t="s">
        <v>251</v>
      </c>
      <c r="G23" s="132"/>
      <c r="H23" s="331">
        <f t="shared" ref="H23:H43" si="3">I23+J23+K23+L23</f>
        <v>3382.3</v>
      </c>
      <c r="I23" s="316">
        <f>I24+I37+I43</f>
        <v>3382.3</v>
      </c>
      <c r="J23" s="316">
        <f>J24+J43</f>
        <v>0</v>
      </c>
      <c r="K23" s="316">
        <f>K24+K43</f>
        <v>0</v>
      </c>
      <c r="L23" s="316">
        <f>L24+L43</f>
        <v>0</v>
      </c>
    </row>
    <row r="24" spans="1:13" s="143" customFormat="1" ht="25.5">
      <c r="A24" s="258"/>
      <c r="B24" s="109" t="s">
        <v>124</v>
      </c>
      <c r="C24" s="109"/>
      <c r="D24" s="132" t="s">
        <v>14</v>
      </c>
      <c r="E24" s="132" t="s">
        <v>17</v>
      </c>
      <c r="F24" s="132" t="s">
        <v>256</v>
      </c>
      <c r="G24" s="132"/>
      <c r="H24" s="331">
        <f t="shared" si="3"/>
        <v>2525</v>
      </c>
      <c r="I24" s="316">
        <f>I25+I30+I33</f>
        <v>2525</v>
      </c>
      <c r="J24" s="316">
        <f t="shared" ref="J24:L25" si="4">J25</f>
        <v>0</v>
      </c>
      <c r="K24" s="316">
        <f t="shared" si="4"/>
        <v>0</v>
      </c>
      <c r="L24" s="316">
        <f t="shared" si="4"/>
        <v>0</v>
      </c>
    </row>
    <row r="25" spans="1:13" s="143" customFormat="1" ht="93" customHeight="1">
      <c r="A25" s="258"/>
      <c r="B25" s="109" t="s">
        <v>55</v>
      </c>
      <c r="C25" s="109"/>
      <c r="D25" s="132" t="s">
        <v>14</v>
      </c>
      <c r="E25" s="132" t="s">
        <v>17</v>
      </c>
      <c r="F25" s="132" t="s">
        <v>256</v>
      </c>
      <c r="G25" s="132" t="s">
        <v>56</v>
      </c>
      <c r="H25" s="331">
        <f t="shared" si="3"/>
        <v>2525</v>
      </c>
      <c r="I25" s="316">
        <f>I26</f>
        <v>2525</v>
      </c>
      <c r="J25" s="316">
        <f t="shared" si="4"/>
        <v>0</v>
      </c>
      <c r="K25" s="316">
        <f t="shared" si="4"/>
        <v>0</v>
      </c>
      <c r="L25" s="316">
        <f t="shared" si="4"/>
        <v>0</v>
      </c>
    </row>
    <row r="26" spans="1:13" s="143" customFormat="1" ht="39.75" customHeight="1">
      <c r="A26" s="258"/>
      <c r="B26" s="109" t="s">
        <v>104</v>
      </c>
      <c r="C26" s="109"/>
      <c r="D26" s="132" t="s">
        <v>14</v>
      </c>
      <c r="E26" s="132" t="s">
        <v>17</v>
      </c>
      <c r="F26" s="132" t="s">
        <v>256</v>
      </c>
      <c r="G26" s="132" t="s">
        <v>105</v>
      </c>
      <c r="H26" s="331">
        <f t="shared" si="3"/>
        <v>2525</v>
      </c>
      <c r="I26" s="316">
        <f>I27+I28+I29</f>
        <v>2525</v>
      </c>
      <c r="J26" s="316">
        <f>J27+J28</f>
        <v>0</v>
      </c>
      <c r="K26" s="316">
        <f>K27+K28</f>
        <v>0</v>
      </c>
      <c r="L26" s="316">
        <f>L27+L28</f>
        <v>0</v>
      </c>
    </row>
    <row r="27" spans="1:13" s="143" customFormat="1" ht="51">
      <c r="A27" s="258"/>
      <c r="B27" s="109" t="s">
        <v>106</v>
      </c>
      <c r="C27" s="109"/>
      <c r="D27" s="132" t="s">
        <v>14</v>
      </c>
      <c r="E27" s="132" t="s">
        <v>17</v>
      </c>
      <c r="F27" s="132" t="s">
        <v>256</v>
      </c>
      <c r="G27" s="132" t="s">
        <v>107</v>
      </c>
      <c r="H27" s="331">
        <f t="shared" si="3"/>
        <v>2175</v>
      </c>
      <c r="I27" s="316">
        <f>800-40+905+510</f>
        <v>2175</v>
      </c>
      <c r="J27" s="316">
        <v>0</v>
      </c>
      <c r="K27" s="316">
        <v>0</v>
      </c>
      <c r="L27" s="316">
        <v>0</v>
      </c>
    </row>
    <row r="28" spans="1:13" s="143" customFormat="1" ht="51" hidden="1">
      <c r="A28" s="258"/>
      <c r="B28" s="109" t="s">
        <v>108</v>
      </c>
      <c r="C28" s="109"/>
      <c r="D28" s="132" t="s">
        <v>14</v>
      </c>
      <c r="E28" s="132" t="s">
        <v>17</v>
      </c>
      <c r="F28" s="132" t="s">
        <v>256</v>
      </c>
      <c r="G28" s="132" t="s">
        <v>109</v>
      </c>
      <c r="H28" s="331">
        <f t="shared" si="3"/>
        <v>0</v>
      </c>
      <c r="I28" s="316"/>
      <c r="J28" s="316">
        <v>0</v>
      </c>
      <c r="K28" s="316">
        <v>0</v>
      </c>
      <c r="L28" s="316">
        <v>0</v>
      </c>
    </row>
    <row r="29" spans="1:13" s="143" customFormat="1" ht="89.25">
      <c r="A29" s="258"/>
      <c r="B29" s="330" t="s">
        <v>659</v>
      </c>
      <c r="C29" s="109"/>
      <c r="D29" s="132" t="s">
        <v>14</v>
      </c>
      <c r="E29" s="132" t="s">
        <v>17</v>
      </c>
      <c r="F29" s="132" t="s">
        <v>256</v>
      </c>
      <c r="G29" s="132" t="s">
        <v>649</v>
      </c>
      <c r="H29" s="331">
        <f t="shared" si="3"/>
        <v>350</v>
      </c>
      <c r="I29" s="314">
        <f>40+310</f>
        <v>350</v>
      </c>
      <c r="J29" s="316">
        <v>0</v>
      </c>
      <c r="K29" s="316">
        <v>0</v>
      </c>
      <c r="L29" s="316">
        <v>0</v>
      </c>
    </row>
    <row r="30" spans="1:13" s="143" customFormat="1" ht="38.25" hidden="1">
      <c r="A30" s="258"/>
      <c r="B30" s="109" t="s">
        <v>86</v>
      </c>
      <c r="C30" s="109"/>
      <c r="D30" s="132" t="s">
        <v>14</v>
      </c>
      <c r="E30" s="132" t="s">
        <v>17</v>
      </c>
      <c r="F30" s="132" t="s">
        <v>256</v>
      </c>
      <c r="G30" s="132" t="s">
        <v>57</v>
      </c>
      <c r="H30" s="331">
        <f t="shared" si="3"/>
        <v>0</v>
      </c>
      <c r="I30" s="316">
        <f>I31</f>
        <v>0</v>
      </c>
      <c r="J30" s="316">
        <f t="shared" ref="J30:L31" si="5">J31</f>
        <v>0</v>
      </c>
      <c r="K30" s="316">
        <f t="shared" si="5"/>
        <v>0</v>
      </c>
      <c r="L30" s="316">
        <f t="shared" si="5"/>
        <v>0</v>
      </c>
    </row>
    <row r="31" spans="1:13" s="143" customFormat="1" ht="38.25" hidden="1">
      <c r="A31" s="258"/>
      <c r="B31" s="109" t="s">
        <v>111</v>
      </c>
      <c r="C31" s="109"/>
      <c r="D31" s="132" t="s">
        <v>14</v>
      </c>
      <c r="E31" s="132" t="s">
        <v>17</v>
      </c>
      <c r="F31" s="132" t="s">
        <v>256</v>
      </c>
      <c r="G31" s="132" t="s">
        <v>59</v>
      </c>
      <c r="H31" s="331">
        <f t="shared" si="3"/>
        <v>0</v>
      </c>
      <c r="I31" s="316">
        <f>I32</f>
        <v>0</v>
      </c>
      <c r="J31" s="316">
        <f t="shared" si="5"/>
        <v>0</v>
      </c>
      <c r="K31" s="316">
        <f t="shared" si="5"/>
        <v>0</v>
      </c>
      <c r="L31" s="316">
        <f t="shared" si="5"/>
        <v>0</v>
      </c>
    </row>
    <row r="32" spans="1:13" s="143" customFormat="1" ht="39.75" hidden="1" customHeight="1">
      <c r="A32" s="258"/>
      <c r="B32" s="109" t="s">
        <v>60</v>
      </c>
      <c r="C32" s="109"/>
      <c r="D32" s="132" t="s">
        <v>14</v>
      </c>
      <c r="E32" s="132" t="s">
        <v>17</v>
      </c>
      <c r="F32" s="132" t="s">
        <v>256</v>
      </c>
      <c r="G32" s="132" t="s">
        <v>61</v>
      </c>
      <c r="H32" s="331">
        <f t="shared" si="3"/>
        <v>0</v>
      </c>
      <c r="I32" s="316"/>
      <c r="J32" s="316">
        <v>0</v>
      </c>
      <c r="K32" s="316">
        <v>0</v>
      </c>
      <c r="L32" s="316">
        <v>0</v>
      </c>
    </row>
    <row r="33" spans="1:12" s="143" customFormat="1" hidden="1">
      <c r="A33" s="141"/>
      <c r="B33" s="196" t="s">
        <v>71</v>
      </c>
      <c r="C33" s="142"/>
      <c r="D33" s="132" t="s">
        <v>14</v>
      </c>
      <c r="E33" s="132" t="s">
        <v>17</v>
      </c>
      <c r="F33" s="132" t="s">
        <v>256</v>
      </c>
      <c r="G33" s="110" t="s">
        <v>72</v>
      </c>
      <c r="H33" s="160">
        <f t="shared" si="3"/>
        <v>0</v>
      </c>
      <c r="I33" s="161">
        <f>I34</f>
        <v>0</v>
      </c>
      <c r="J33" s="161">
        <f>J34</f>
        <v>0</v>
      </c>
      <c r="K33" s="161">
        <f>K34</f>
        <v>0</v>
      </c>
      <c r="L33" s="161">
        <f>L34</f>
        <v>0</v>
      </c>
    </row>
    <row r="34" spans="1:12" s="143" customFormat="1" ht="25.5" hidden="1">
      <c r="A34" s="141"/>
      <c r="B34" s="196" t="s">
        <v>73</v>
      </c>
      <c r="C34" s="142"/>
      <c r="D34" s="132" t="s">
        <v>14</v>
      </c>
      <c r="E34" s="132" t="s">
        <v>17</v>
      </c>
      <c r="F34" s="132" t="s">
        <v>256</v>
      </c>
      <c r="G34" s="110" t="s">
        <v>74</v>
      </c>
      <c r="H34" s="160">
        <f t="shared" si="3"/>
        <v>0</v>
      </c>
      <c r="I34" s="161">
        <f>I35+I36</f>
        <v>0</v>
      </c>
      <c r="J34" s="161">
        <f>J35+J36</f>
        <v>0</v>
      </c>
      <c r="K34" s="161">
        <f>K35+K36</f>
        <v>0</v>
      </c>
      <c r="L34" s="161">
        <f>L35+L36</f>
        <v>0</v>
      </c>
    </row>
    <row r="35" spans="1:12" s="143" customFormat="1" ht="26.25" hidden="1">
      <c r="A35" s="141"/>
      <c r="B35" s="196" t="s">
        <v>75</v>
      </c>
      <c r="C35" s="261"/>
      <c r="D35" s="132" t="s">
        <v>14</v>
      </c>
      <c r="E35" s="132" t="s">
        <v>17</v>
      </c>
      <c r="F35" s="132" t="s">
        <v>256</v>
      </c>
      <c r="G35" s="110" t="s">
        <v>76</v>
      </c>
      <c r="H35" s="160">
        <f t="shared" si="3"/>
        <v>0</v>
      </c>
      <c r="I35" s="161"/>
      <c r="J35" s="161">
        <v>0</v>
      </c>
      <c r="K35" s="161">
        <v>0</v>
      </c>
      <c r="L35" s="161">
        <v>0</v>
      </c>
    </row>
    <row r="36" spans="1:12" s="143" customFormat="1" ht="15" hidden="1">
      <c r="A36" s="141"/>
      <c r="B36" s="196" t="s">
        <v>639</v>
      </c>
      <c r="C36" s="261"/>
      <c r="D36" s="132" t="s">
        <v>14</v>
      </c>
      <c r="E36" s="132" t="s">
        <v>17</v>
      </c>
      <c r="F36" s="132" t="s">
        <v>638</v>
      </c>
      <c r="G36" s="110" t="s">
        <v>640</v>
      </c>
      <c r="H36" s="160">
        <f t="shared" si="3"/>
        <v>0</v>
      </c>
      <c r="I36" s="161"/>
      <c r="J36" s="161">
        <v>0</v>
      </c>
      <c r="K36" s="161">
        <v>0</v>
      </c>
      <c r="L36" s="161">
        <v>0</v>
      </c>
    </row>
    <row r="37" spans="1:12" s="143" customFormat="1" ht="25.5">
      <c r="A37" s="258"/>
      <c r="B37" s="260" t="s">
        <v>261</v>
      </c>
      <c r="C37" s="109"/>
      <c r="D37" s="132" t="s">
        <v>14</v>
      </c>
      <c r="E37" s="132" t="s">
        <v>17</v>
      </c>
      <c r="F37" s="132" t="s">
        <v>255</v>
      </c>
      <c r="G37" s="132"/>
      <c r="H37" s="331">
        <f t="shared" si="3"/>
        <v>-422.7</v>
      </c>
      <c r="I37" s="316">
        <f t="shared" ref="I37:L38" si="6">I38</f>
        <v>-422.7</v>
      </c>
      <c r="J37" s="316">
        <f t="shared" si="6"/>
        <v>0</v>
      </c>
      <c r="K37" s="316">
        <f t="shared" si="6"/>
        <v>0</v>
      </c>
      <c r="L37" s="316">
        <f t="shared" si="6"/>
        <v>0</v>
      </c>
    </row>
    <row r="38" spans="1:12" s="143" customFormat="1" ht="90" customHeight="1">
      <c r="A38" s="258"/>
      <c r="B38" s="109" t="s">
        <v>55</v>
      </c>
      <c r="C38" s="109"/>
      <c r="D38" s="132" t="s">
        <v>14</v>
      </c>
      <c r="E38" s="132" t="s">
        <v>17</v>
      </c>
      <c r="F38" s="132" t="s">
        <v>255</v>
      </c>
      <c r="G38" s="132" t="s">
        <v>56</v>
      </c>
      <c r="H38" s="331">
        <f t="shared" si="3"/>
        <v>-422.7</v>
      </c>
      <c r="I38" s="316">
        <f t="shared" si="6"/>
        <v>-422.7</v>
      </c>
      <c r="J38" s="316">
        <f>J39</f>
        <v>0</v>
      </c>
      <c r="K38" s="316">
        <f>K39</f>
        <v>0</v>
      </c>
      <c r="L38" s="316">
        <f>L39</f>
        <v>0</v>
      </c>
    </row>
    <row r="39" spans="1:12" s="143" customFormat="1" ht="37.5" customHeight="1">
      <c r="A39" s="258"/>
      <c r="B39" s="109" t="s">
        <v>104</v>
      </c>
      <c r="C39" s="109"/>
      <c r="D39" s="132" t="s">
        <v>14</v>
      </c>
      <c r="E39" s="132" t="s">
        <v>17</v>
      </c>
      <c r="F39" s="132" t="s">
        <v>255</v>
      </c>
      <c r="G39" s="132" t="s">
        <v>105</v>
      </c>
      <c r="H39" s="331">
        <f t="shared" si="3"/>
        <v>-422.7</v>
      </c>
      <c r="I39" s="316">
        <f>I40+I41+I42</f>
        <v>-422.7</v>
      </c>
      <c r="J39" s="316">
        <f>J40+J41</f>
        <v>0</v>
      </c>
      <c r="K39" s="316">
        <f>K40+K41</f>
        <v>0</v>
      </c>
      <c r="L39" s="316">
        <f>L40+L41</f>
        <v>0</v>
      </c>
    </row>
    <row r="40" spans="1:12" s="143" customFormat="1" ht="25.5">
      <c r="A40" s="258"/>
      <c r="B40" s="109" t="s">
        <v>213</v>
      </c>
      <c r="C40" s="109"/>
      <c r="D40" s="132" t="s">
        <v>14</v>
      </c>
      <c r="E40" s="132" t="s">
        <v>17</v>
      </c>
      <c r="F40" s="132" t="s">
        <v>255</v>
      </c>
      <c r="G40" s="132" t="s">
        <v>107</v>
      </c>
      <c r="H40" s="331">
        <f t="shared" si="3"/>
        <v>-310</v>
      </c>
      <c r="I40" s="316">
        <f>-800+182+308</f>
        <v>-310</v>
      </c>
      <c r="J40" s="316">
        <v>0</v>
      </c>
      <c r="K40" s="316">
        <v>0</v>
      </c>
      <c r="L40" s="316">
        <v>0</v>
      </c>
    </row>
    <row r="41" spans="1:12" s="143" customFormat="1" ht="51">
      <c r="A41" s="258"/>
      <c r="B41" s="109" t="s">
        <v>108</v>
      </c>
      <c r="C41" s="109"/>
      <c r="D41" s="132" t="s">
        <v>14</v>
      </c>
      <c r="E41" s="132" t="s">
        <v>17</v>
      </c>
      <c r="F41" s="132" t="s">
        <v>255</v>
      </c>
      <c r="G41" s="132" t="s">
        <v>109</v>
      </c>
      <c r="H41" s="331">
        <f t="shared" si="3"/>
        <v>-92.7</v>
      </c>
      <c r="I41" s="316">
        <f>-92.7</f>
        <v>-92.7</v>
      </c>
      <c r="J41" s="316">
        <v>0</v>
      </c>
      <c r="K41" s="316">
        <v>0</v>
      </c>
      <c r="L41" s="316">
        <v>0</v>
      </c>
    </row>
    <row r="42" spans="1:12" s="143" customFormat="1" ht="89.25">
      <c r="A42" s="258"/>
      <c r="B42" s="330" t="s">
        <v>659</v>
      </c>
      <c r="C42" s="109"/>
      <c r="D42" s="132" t="s">
        <v>14</v>
      </c>
      <c r="E42" s="132" t="s">
        <v>17</v>
      </c>
      <c r="F42" s="132" t="s">
        <v>255</v>
      </c>
      <c r="G42" s="132" t="s">
        <v>649</v>
      </c>
      <c r="H42" s="331">
        <f t="shared" si="3"/>
        <v>-20</v>
      </c>
      <c r="I42" s="316">
        <f>-20</f>
        <v>-20</v>
      </c>
      <c r="J42" s="316">
        <v>0</v>
      </c>
      <c r="K42" s="316">
        <v>0</v>
      </c>
      <c r="L42" s="316">
        <v>0</v>
      </c>
    </row>
    <row r="43" spans="1:12" s="143" customFormat="1" ht="25.5">
      <c r="A43" s="258"/>
      <c r="B43" s="109" t="s">
        <v>112</v>
      </c>
      <c r="C43" s="109"/>
      <c r="D43" s="132" t="s">
        <v>14</v>
      </c>
      <c r="E43" s="132" t="s">
        <v>17</v>
      </c>
      <c r="F43" s="132" t="s">
        <v>257</v>
      </c>
      <c r="G43" s="132"/>
      <c r="H43" s="331">
        <f t="shared" si="3"/>
        <v>1280</v>
      </c>
      <c r="I43" s="316">
        <f>I44</f>
        <v>1280</v>
      </c>
      <c r="J43" s="316">
        <f t="shared" ref="J43:L44" si="7">J44</f>
        <v>0</v>
      </c>
      <c r="K43" s="316">
        <f t="shared" si="7"/>
        <v>0</v>
      </c>
      <c r="L43" s="316">
        <f t="shared" si="7"/>
        <v>0</v>
      </c>
    </row>
    <row r="44" spans="1:12" s="143" customFormat="1" ht="89.25">
      <c r="A44" s="258"/>
      <c r="B44" s="109" t="s">
        <v>55</v>
      </c>
      <c r="C44" s="109"/>
      <c r="D44" s="132" t="s">
        <v>14</v>
      </c>
      <c r="E44" s="132" t="s">
        <v>17</v>
      </c>
      <c r="F44" s="132" t="s">
        <v>257</v>
      </c>
      <c r="G44" s="132" t="s">
        <v>56</v>
      </c>
      <c r="H44" s="331">
        <f>SUM(I44:L44)</f>
        <v>1280</v>
      </c>
      <c r="I44" s="316">
        <f>I45</f>
        <v>1280</v>
      </c>
      <c r="J44" s="316">
        <f t="shared" si="7"/>
        <v>0</v>
      </c>
      <c r="K44" s="316">
        <f t="shared" si="7"/>
        <v>0</v>
      </c>
      <c r="L44" s="316">
        <f t="shared" si="7"/>
        <v>0</v>
      </c>
    </row>
    <row r="45" spans="1:12" s="143" customFormat="1" ht="39.75" customHeight="1">
      <c r="A45" s="258"/>
      <c r="B45" s="109" t="s">
        <v>104</v>
      </c>
      <c r="C45" s="109"/>
      <c r="D45" s="132" t="s">
        <v>14</v>
      </c>
      <c r="E45" s="132" t="s">
        <v>17</v>
      </c>
      <c r="F45" s="132" t="s">
        <v>257</v>
      </c>
      <c r="G45" s="132" t="s">
        <v>105</v>
      </c>
      <c r="H45" s="331">
        <f>I45+J45+K45+L45</f>
        <v>1280</v>
      </c>
      <c r="I45" s="316">
        <f>I46+I47+I48</f>
        <v>1280</v>
      </c>
      <c r="J45" s="316">
        <f>J46+J47</f>
        <v>0</v>
      </c>
      <c r="K45" s="316">
        <f>K46+K47</f>
        <v>0</v>
      </c>
      <c r="L45" s="316">
        <f>L46+L47</f>
        <v>0</v>
      </c>
    </row>
    <row r="46" spans="1:12" s="143" customFormat="1" ht="51">
      <c r="A46" s="258"/>
      <c r="B46" s="109" t="s">
        <v>106</v>
      </c>
      <c r="C46" s="109"/>
      <c r="D46" s="132" t="s">
        <v>14</v>
      </c>
      <c r="E46" s="132" t="s">
        <v>17</v>
      </c>
      <c r="F46" s="132" t="s">
        <v>257</v>
      </c>
      <c r="G46" s="132" t="s">
        <v>107</v>
      </c>
      <c r="H46" s="331">
        <f>I46+J46+K46+L46</f>
        <v>1231.0999999999999</v>
      </c>
      <c r="I46" s="316">
        <f>340+231+660.1</f>
        <v>1231.0999999999999</v>
      </c>
      <c r="J46" s="316">
        <v>0</v>
      </c>
      <c r="K46" s="316">
        <v>0</v>
      </c>
      <c r="L46" s="316">
        <v>0</v>
      </c>
    </row>
    <row r="47" spans="1:12" s="143" customFormat="1" ht="51">
      <c r="A47" s="258"/>
      <c r="B47" s="109" t="s">
        <v>108</v>
      </c>
      <c r="C47" s="109"/>
      <c r="D47" s="132" t="s">
        <v>14</v>
      </c>
      <c r="E47" s="132" t="s">
        <v>17</v>
      </c>
      <c r="F47" s="132" t="s">
        <v>257</v>
      </c>
      <c r="G47" s="132" t="s">
        <v>109</v>
      </c>
      <c r="H47" s="331">
        <f>I47+J47+K47+L47</f>
        <v>-71.099999999999994</v>
      </c>
      <c r="I47" s="316">
        <f>-71.1</f>
        <v>-71.099999999999994</v>
      </c>
      <c r="J47" s="316">
        <v>0</v>
      </c>
      <c r="K47" s="316">
        <v>0</v>
      </c>
      <c r="L47" s="316">
        <v>0</v>
      </c>
    </row>
    <row r="48" spans="1:12" s="143" customFormat="1" ht="89.25">
      <c r="A48" s="258"/>
      <c r="B48" s="330" t="s">
        <v>659</v>
      </c>
      <c r="C48" s="109"/>
      <c r="D48" s="132" t="s">
        <v>14</v>
      </c>
      <c r="E48" s="132" t="s">
        <v>17</v>
      </c>
      <c r="F48" s="132" t="s">
        <v>257</v>
      </c>
      <c r="G48" s="132" t="s">
        <v>649</v>
      </c>
      <c r="H48" s="331">
        <f>I48+J48+K48+L48</f>
        <v>120</v>
      </c>
      <c r="I48" s="316">
        <f>120</f>
        <v>120</v>
      </c>
      <c r="J48" s="316">
        <v>0</v>
      </c>
      <c r="K48" s="316">
        <v>0</v>
      </c>
      <c r="L48" s="316">
        <v>0</v>
      </c>
    </row>
    <row r="49" spans="1:14" s="194" customFormat="1" ht="68.25" customHeight="1">
      <c r="A49" s="255"/>
      <c r="B49" s="193" t="s">
        <v>113</v>
      </c>
      <c r="C49" s="193"/>
      <c r="D49" s="133" t="s">
        <v>14</v>
      </c>
      <c r="E49" s="133" t="s">
        <v>114</v>
      </c>
      <c r="F49" s="133"/>
      <c r="G49" s="133"/>
      <c r="H49" s="160">
        <f>SUM(I49:L49)</f>
        <v>-863.40000000000009</v>
      </c>
      <c r="I49" s="160">
        <f>I50</f>
        <v>-863.40000000000009</v>
      </c>
      <c r="J49" s="160">
        <f t="shared" ref="J49:L50" si="8">J50</f>
        <v>0</v>
      </c>
      <c r="K49" s="160">
        <f t="shared" si="8"/>
        <v>0</v>
      </c>
      <c r="L49" s="160">
        <f t="shared" si="8"/>
        <v>0</v>
      </c>
    </row>
    <row r="50" spans="1:14" s="194" customFormat="1" ht="51">
      <c r="A50" s="255"/>
      <c r="B50" s="109" t="s">
        <v>98</v>
      </c>
      <c r="C50" s="193"/>
      <c r="D50" s="132" t="s">
        <v>14</v>
      </c>
      <c r="E50" s="132" t="s">
        <v>114</v>
      </c>
      <c r="F50" s="132" t="s">
        <v>249</v>
      </c>
      <c r="G50" s="133"/>
      <c r="H50" s="160">
        <f>SUM(I50:L50)</f>
        <v>-863.40000000000009</v>
      </c>
      <c r="I50" s="161">
        <f>I51</f>
        <v>-863.40000000000009</v>
      </c>
      <c r="J50" s="161">
        <f t="shared" si="8"/>
        <v>0</v>
      </c>
      <c r="K50" s="161">
        <f t="shared" si="8"/>
        <v>0</v>
      </c>
      <c r="L50" s="161">
        <f t="shared" si="8"/>
        <v>0</v>
      </c>
    </row>
    <row r="51" spans="1:14" s="194" customFormat="1" ht="38.25">
      <c r="A51" s="255"/>
      <c r="B51" s="109" t="s">
        <v>250</v>
      </c>
      <c r="C51" s="109"/>
      <c r="D51" s="132" t="s">
        <v>14</v>
      </c>
      <c r="E51" s="132" t="s">
        <v>114</v>
      </c>
      <c r="F51" s="132" t="s">
        <v>251</v>
      </c>
      <c r="G51" s="133"/>
      <c r="H51" s="160">
        <f>SUM(I51:L51)</f>
        <v>-863.40000000000009</v>
      </c>
      <c r="I51" s="161">
        <f>I52+I61</f>
        <v>-863.40000000000009</v>
      </c>
      <c r="J51" s="161">
        <f>J52+J61</f>
        <v>0</v>
      </c>
      <c r="K51" s="161">
        <f>K52+K61</f>
        <v>0</v>
      </c>
      <c r="L51" s="161">
        <f>L52+L61</f>
        <v>0</v>
      </c>
    </row>
    <row r="52" spans="1:14" s="194" customFormat="1" ht="25.5">
      <c r="A52" s="255"/>
      <c r="B52" s="109" t="s">
        <v>124</v>
      </c>
      <c r="C52" s="109"/>
      <c r="D52" s="132" t="s">
        <v>14</v>
      </c>
      <c r="E52" s="132" t="s">
        <v>114</v>
      </c>
      <c r="F52" s="132" t="s">
        <v>256</v>
      </c>
      <c r="G52" s="133"/>
      <c r="H52" s="160">
        <f>SUM(I52:L52)</f>
        <v>288</v>
      </c>
      <c r="I52" s="161">
        <f>I53+I58</f>
        <v>288</v>
      </c>
      <c r="J52" s="161">
        <f>J53+J58</f>
        <v>0</v>
      </c>
      <c r="K52" s="161">
        <f>K53+K58</f>
        <v>0</v>
      </c>
      <c r="L52" s="161">
        <f>L53+L58</f>
        <v>0</v>
      </c>
    </row>
    <row r="53" spans="1:14" s="143" customFormat="1" ht="91.5" customHeight="1">
      <c r="A53" s="258"/>
      <c r="B53" s="109" t="s">
        <v>55</v>
      </c>
      <c r="C53" s="109"/>
      <c r="D53" s="132" t="s">
        <v>14</v>
      </c>
      <c r="E53" s="132" t="s">
        <v>114</v>
      </c>
      <c r="F53" s="132" t="s">
        <v>256</v>
      </c>
      <c r="G53" s="110" t="s">
        <v>56</v>
      </c>
      <c r="H53" s="160">
        <f t="shared" ref="H53:H60" si="9">I53+J53+K53+L53</f>
        <v>288</v>
      </c>
      <c r="I53" s="161">
        <f>I54</f>
        <v>288</v>
      </c>
      <c r="J53" s="161">
        <f>J54</f>
        <v>0</v>
      </c>
      <c r="K53" s="161">
        <f>K54</f>
        <v>0</v>
      </c>
      <c r="L53" s="161">
        <f>L54</f>
        <v>0</v>
      </c>
    </row>
    <row r="54" spans="1:14" s="143" customFormat="1" ht="38.25">
      <c r="A54" s="258"/>
      <c r="B54" s="109" t="s">
        <v>104</v>
      </c>
      <c r="C54" s="109"/>
      <c r="D54" s="132" t="s">
        <v>14</v>
      </c>
      <c r="E54" s="132" t="s">
        <v>114</v>
      </c>
      <c r="F54" s="132" t="s">
        <v>256</v>
      </c>
      <c r="G54" s="110" t="s">
        <v>105</v>
      </c>
      <c r="H54" s="160">
        <f t="shared" si="9"/>
        <v>288</v>
      </c>
      <c r="I54" s="161">
        <f>I55+I56+I57</f>
        <v>288</v>
      </c>
      <c r="J54" s="161">
        <f>J55+J56</f>
        <v>0</v>
      </c>
      <c r="K54" s="161">
        <f>K55+K56</f>
        <v>0</v>
      </c>
      <c r="L54" s="161">
        <f>L55+L56</f>
        <v>0</v>
      </c>
    </row>
    <row r="55" spans="1:14" s="143" customFormat="1" ht="51">
      <c r="A55" s="258"/>
      <c r="B55" s="109" t="s">
        <v>106</v>
      </c>
      <c r="C55" s="109"/>
      <c r="D55" s="132" t="s">
        <v>14</v>
      </c>
      <c r="E55" s="132" t="s">
        <v>114</v>
      </c>
      <c r="F55" s="132" t="s">
        <v>256</v>
      </c>
      <c r="G55" s="110" t="s">
        <v>107</v>
      </c>
      <c r="H55" s="160">
        <f t="shared" si="9"/>
        <v>482</v>
      </c>
      <c r="I55" s="161">
        <f>110+372</f>
        <v>482</v>
      </c>
      <c r="J55" s="161">
        <v>0</v>
      </c>
      <c r="K55" s="161">
        <v>0</v>
      </c>
      <c r="L55" s="161">
        <v>0</v>
      </c>
    </row>
    <row r="56" spans="1:14" s="143" customFormat="1" ht="51">
      <c r="A56" s="258"/>
      <c r="B56" s="109" t="s">
        <v>108</v>
      </c>
      <c r="C56" s="109"/>
      <c r="D56" s="132" t="s">
        <v>14</v>
      </c>
      <c r="E56" s="132" t="s">
        <v>114</v>
      </c>
      <c r="F56" s="132" t="s">
        <v>256</v>
      </c>
      <c r="G56" s="110" t="s">
        <v>109</v>
      </c>
      <c r="H56" s="160">
        <f t="shared" si="9"/>
        <v>-234</v>
      </c>
      <c r="I56" s="161">
        <f>-234</f>
        <v>-234</v>
      </c>
      <c r="J56" s="161">
        <v>0</v>
      </c>
      <c r="K56" s="161">
        <v>0</v>
      </c>
      <c r="L56" s="161">
        <v>0</v>
      </c>
    </row>
    <row r="57" spans="1:14" s="143" customFormat="1" ht="89.25">
      <c r="A57" s="258"/>
      <c r="B57" s="330" t="s">
        <v>659</v>
      </c>
      <c r="C57" s="109"/>
      <c r="D57" s="132" t="s">
        <v>14</v>
      </c>
      <c r="E57" s="132" t="s">
        <v>114</v>
      </c>
      <c r="F57" s="132" t="s">
        <v>256</v>
      </c>
      <c r="G57" s="110" t="s">
        <v>649</v>
      </c>
      <c r="H57" s="160">
        <f t="shared" si="9"/>
        <v>40</v>
      </c>
      <c r="I57" s="161">
        <f>40</f>
        <v>40</v>
      </c>
      <c r="J57" s="316">
        <v>0</v>
      </c>
      <c r="K57" s="316">
        <v>0</v>
      </c>
      <c r="L57" s="316">
        <v>0</v>
      </c>
    </row>
    <row r="58" spans="1:14" s="143" customFormat="1" ht="38.25" hidden="1">
      <c r="A58" s="258"/>
      <c r="B58" s="109" t="s">
        <v>86</v>
      </c>
      <c r="C58" s="109"/>
      <c r="D58" s="132" t="s">
        <v>14</v>
      </c>
      <c r="E58" s="132" t="s">
        <v>114</v>
      </c>
      <c r="F58" s="132" t="s">
        <v>256</v>
      </c>
      <c r="G58" s="110" t="s">
        <v>57</v>
      </c>
      <c r="H58" s="160">
        <f t="shared" si="9"/>
        <v>0</v>
      </c>
      <c r="I58" s="161">
        <f>I59</f>
        <v>0</v>
      </c>
      <c r="J58" s="161">
        <f t="shared" ref="I58:L59" si="10">J59</f>
        <v>0</v>
      </c>
      <c r="K58" s="161">
        <f t="shared" si="10"/>
        <v>0</v>
      </c>
      <c r="L58" s="161">
        <f t="shared" si="10"/>
        <v>0</v>
      </c>
    </row>
    <row r="59" spans="1:14" s="143" customFormat="1" ht="38.25" hidden="1">
      <c r="A59" s="258"/>
      <c r="B59" s="109" t="s">
        <v>111</v>
      </c>
      <c r="C59" s="109"/>
      <c r="D59" s="132" t="s">
        <v>14</v>
      </c>
      <c r="E59" s="132" t="s">
        <v>114</v>
      </c>
      <c r="F59" s="132" t="s">
        <v>256</v>
      </c>
      <c r="G59" s="110" t="s">
        <v>59</v>
      </c>
      <c r="H59" s="160">
        <f t="shared" si="9"/>
        <v>0</v>
      </c>
      <c r="I59" s="161">
        <f t="shared" si="10"/>
        <v>0</v>
      </c>
      <c r="J59" s="161">
        <f t="shared" si="10"/>
        <v>0</v>
      </c>
      <c r="K59" s="161">
        <f t="shared" si="10"/>
        <v>0</v>
      </c>
      <c r="L59" s="161">
        <f t="shared" si="10"/>
        <v>0</v>
      </c>
    </row>
    <row r="60" spans="1:14" s="143" customFormat="1" ht="38.25" hidden="1">
      <c r="A60" s="258"/>
      <c r="B60" s="109" t="s">
        <v>60</v>
      </c>
      <c r="C60" s="109"/>
      <c r="D60" s="132" t="s">
        <v>14</v>
      </c>
      <c r="E60" s="132" t="s">
        <v>114</v>
      </c>
      <c r="F60" s="132" t="s">
        <v>256</v>
      </c>
      <c r="G60" s="110" t="s">
        <v>61</v>
      </c>
      <c r="H60" s="160">
        <f t="shared" si="9"/>
        <v>0</v>
      </c>
      <c r="I60" s="161"/>
      <c r="J60" s="161">
        <v>0</v>
      </c>
      <c r="K60" s="161">
        <v>0</v>
      </c>
      <c r="L60" s="161">
        <v>0</v>
      </c>
    </row>
    <row r="61" spans="1:14" s="143" customFormat="1" ht="38.25">
      <c r="A61" s="258"/>
      <c r="B61" s="109" t="s">
        <v>115</v>
      </c>
      <c r="C61" s="109"/>
      <c r="D61" s="110" t="s">
        <v>14</v>
      </c>
      <c r="E61" s="110" t="s">
        <v>114</v>
      </c>
      <c r="F61" s="110" t="s">
        <v>258</v>
      </c>
      <c r="G61" s="110"/>
      <c r="H61" s="160">
        <f t="shared" ref="H61:H66" si="11">I61+J61+K61+L61</f>
        <v>-1151.4000000000001</v>
      </c>
      <c r="I61" s="161">
        <f>I62</f>
        <v>-1151.4000000000001</v>
      </c>
      <c r="J61" s="161">
        <f t="shared" ref="I61:L62" si="12">J62</f>
        <v>0</v>
      </c>
      <c r="K61" s="161">
        <f t="shared" si="12"/>
        <v>0</v>
      </c>
      <c r="L61" s="161">
        <f t="shared" si="12"/>
        <v>0</v>
      </c>
    </row>
    <row r="62" spans="1:14" s="143" customFormat="1" ht="89.25">
      <c r="A62" s="258"/>
      <c r="B62" s="109" t="s">
        <v>55</v>
      </c>
      <c r="C62" s="109"/>
      <c r="D62" s="110" t="s">
        <v>14</v>
      </c>
      <c r="E62" s="110" t="s">
        <v>114</v>
      </c>
      <c r="F62" s="110" t="s">
        <v>258</v>
      </c>
      <c r="G62" s="110" t="s">
        <v>56</v>
      </c>
      <c r="H62" s="160">
        <f t="shared" si="11"/>
        <v>-1151.4000000000001</v>
      </c>
      <c r="I62" s="161">
        <f t="shared" si="12"/>
        <v>-1151.4000000000001</v>
      </c>
      <c r="J62" s="161">
        <f t="shared" si="12"/>
        <v>0</v>
      </c>
      <c r="K62" s="161">
        <f t="shared" si="12"/>
        <v>0</v>
      </c>
      <c r="L62" s="161">
        <f t="shared" si="12"/>
        <v>0</v>
      </c>
      <c r="N62" s="259"/>
    </row>
    <row r="63" spans="1:14" s="143" customFormat="1" ht="38.25">
      <c r="A63" s="258"/>
      <c r="B63" s="109" t="s">
        <v>104</v>
      </c>
      <c r="C63" s="109"/>
      <c r="D63" s="110" t="s">
        <v>14</v>
      </c>
      <c r="E63" s="110" t="s">
        <v>114</v>
      </c>
      <c r="F63" s="110" t="s">
        <v>258</v>
      </c>
      <c r="G63" s="110" t="s">
        <v>105</v>
      </c>
      <c r="H63" s="160">
        <f t="shared" si="11"/>
        <v>-1151.4000000000001</v>
      </c>
      <c r="I63" s="161">
        <f>I64+I65+I66</f>
        <v>-1151.4000000000001</v>
      </c>
      <c r="J63" s="161">
        <f>J64+J65+J66</f>
        <v>0</v>
      </c>
      <c r="K63" s="161">
        <f>K64+K65+K66</f>
        <v>0</v>
      </c>
      <c r="L63" s="161">
        <f>L64+L65+L66</f>
        <v>0</v>
      </c>
    </row>
    <row r="64" spans="1:14" s="143" customFormat="1" ht="51">
      <c r="A64" s="258"/>
      <c r="B64" s="109" t="s">
        <v>106</v>
      </c>
      <c r="C64" s="109"/>
      <c r="D64" s="110" t="s">
        <v>14</v>
      </c>
      <c r="E64" s="110" t="s">
        <v>114</v>
      </c>
      <c r="F64" s="110" t="s">
        <v>258</v>
      </c>
      <c r="G64" s="110" t="s">
        <v>107</v>
      </c>
      <c r="H64" s="160">
        <f t="shared" si="11"/>
        <v>-1152.2</v>
      </c>
      <c r="I64" s="161">
        <f>-1289.2+137</f>
        <v>-1152.2</v>
      </c>
      <c r="J64" s="161">
        <v>0</v>
      </c>
      <c r="K64" s="161">
        <v>0</v>
      </c>
      <c r="L64" s="161">
        <v>0</v>
      </c>
    </row>
    <row r="65" spans="1:14" s="143" customFormat="1" ht="51">
      <c r="A65" s="258"/>
      <c r="B65" s="109" t="s">
        <v>108</v>
      </c>
      <c r="C65" s="109"/>
      <c r="D65" s="110" t="s">
        <v>14</v>
      </c>
      <c r="E65" s="110" t="s">
        <v>114</v>
      </c>
      <c r="F65" s="110" t="s">
        <v>258</v>
      </c>
      <c r="G65" s="110" t="s">
        <v>109</v>
      </c>
      <c r="H65" s="160">
        <f t="shared" si="11"/>
        <v>-180</v>
      </c>
      <c r="I65" s="161">
        <f>-180</f>
        <v>-180</v>
      </c>
      <c r="J65" s="161">
        <v>0</v>
      </c>
      <c r="K65" s="161">
        <v>0</v>
      </c>
      <c r="L65" s="161">
        <v>0</v>
      </c>
    </row>
    <row r="66" spans="1:14" s="143" customFormat="1" ht="89.25">
      <c r="A66" s="258"/>
      <c r="B66" s="330" t="s">
        <v>659</v>
      </c>
      <c r="C66" s="109"/>
      <c r="D66" s="110" t="s">
        <v>14</v>
      </c>
      <c r="E66" s="110" t="s">
        <v>114</v>
      </c>
      <c r="F66" s="110" t="s">
        <v>258</v>
      </c>
      <c r="G66" s="110" t="s">
        <v>649</v>
      </c>
      <c r="H66" s="160">
        <f t="shared" si="11"/>
        <v>180.8</v>
      </c>
      <c r="I66" s="161">
        <f>180.8</f>
        <v>180.8</v>
      </c>
      <c r="J66" s="316">
        <f>'[1]приложение 8.1.'!J77</f>
        <v>0</v>
      </c>
      <c r="K66" s="316">
        <f>'[1]приложение 8.1.'!K77</f>
        <v>0</v>
      </c>
      <c r="L66" s="316">
        <f>'[1]приложение 8.1.'!L77</f>
        <v>0</v>
      </c>
    </row>
    <row r="67" spans="1:14" s="194" customFormat="1" ht="25.5">
      <c r="A67" s="255"/>
      <c r="B67" s="193" t="s">
        <v>121</v>
      </c>
      <c r="C67" s="193"/>
      <c r="D67" s="133" t="s">
        <v>14</v>
      </c>
      <c r="E67" s="133" t="s">
        <v>122</v>
      </c>
      <c r="F67" s="133"/>
      <c r="G67" s="133"/>
      <c r="H67" s="160">
        <f>SUM(I67:L67)</f>
        <v>-4.3</v>
      </c>
      <c r="I67" s="160">
        <f t="shared" ref="I67:I75" si="13">I68</f>
        <v>-4.3</v>
      </c>
      <c r="J67" s="160">
        <f t="shared" ref="J67:L68" si="14">J68</f>
        <v>0</v>
      </c>
      <c r="K67" s="160">
        <f t="shared" si="14"/>
        <v>0</v>
      </c>
      <c r="L67" s="160">
        <f t="shared" si="14"/>
        <v>0</v>
      </c>
    </row>
    <row r="68" spans="1:14" s="194" customFormat="1" ht="51">
      <c r="A68" s="255"/>
      <c r="B68" s="109" t="s">
        <v>98</v>
      </c>
      <c r="C68" s="193"/>
      <c r="D68" s="132" t="s">
        <v>14</v>
      </c>
      <c r="E68" s="132" t="s">
        <v>122</v>
      </c>
      <c r="F68" s="132" t="s">
        <v>249</v>
      </c>
      <c r="G68" s="133"/>
      <c r="H68" s="160">
        <f>SUM(I68:L68)</f>
        <v>-4.3</v>
      </c>
      <c r="I68" s="161">
        <f t="shared" si="13"/>
        <v>-4.3</v>
      </c>
      <c r="J68" s="161">
        <f t="shared" si="14"/>
        <v>0</v>
      </c>
      <c r="K68" s="161">
        <f t="shared" si="14"/>
        <v>0</v>
      </c>
      <c r="L68" s="161">
        <f t="shared" si="14"/>
        <v>0</v>
      </c>
    </row>
    <row r="69" spans="1:14" s="143" customFormat="1" ht="36.75" customHeight="1">
      <c r="A69" s="141"/>
      <c r="B69" s="109" t="s">
        <v>268</v>
      </c>
      <c r="C69" s="142"/>
      <c r="D69" s="110" t="s">
        <v>14</v>
      </c>
      <c r="E69" s="110" t="s">
        <v>122</v>
      </c>
      <c r="F69" s="110" t="s">
        <v>269</v>
      </c>
      <c r="G69" s="110"/>
      <c r="H69" s="160">
        <f>SUM(I69:L69)</f>
        <v>-4.3</v>
      </c>
      <c r="I69" s="161">
        <f t="shared" si="13"/>
        <v>-4.3</v>
      </c>
      <c r="J69" s="161">
        <f>J70</f>
        <v>0</v>
      </c>
      <c r="K69" s="161">
        <f>K70</f>
        <v>0</v>
      </c>
      <c r="L69" s="161">
        <f>L70</f>
        <v>0</v>
      </c>
    </row>
    <row r="70" spans="1:14" s="143" customFormat="1" ht="25.5">
      <c r="A70" s="141"/>
      <c r="B70" s="109" t="s">
        <v>538</v>
      </c>
      <c r="C70" s="142"/>
      <c r="D70" s="110" t="s">
        <v>14</v>
      </c>
      <c r="E70" s="110" t="s">
        <v>122</v>
      </c>
      <c r="F70" s="110" t="s">
        <v>539</v>
      </c>
      <c r="G70" s="110"/>
      <c r="H70" s="160">
        <f>SUM(I70:L70)</f>
        <v>-4.3</v>
      </c>
      <c r="I70" s="161">
        <f>I71+I74</f>
        <v>-4.3</v>
      </c>
      <c r="J70" s="161">
        <f>J71+J74</f>
        <v>0</v>
      </c>
      <c r="K70" s="161">
        <f>K71+K74</f>
        <v>0</v>
      </c>
      <c r="L70" s="161">
        <f>L71+L74</f>
        <v>0</v>
      </c>
    </row>
    <row r="71" spans="1:14" s="143" customFormat="1" ht="91.5" customHeight="1">
      <c r="A71" s="258"/>
      <c r="B71" s="109" t="s">
        <v>55</v>
      </c>
      <c r="C71" s="109"/>
      <c r="D71" s="132" t="s">
        <v>14</v>
      </c>
      <c r="E71" s="132" t="s">
        <v>122</v>
      </c>
      <c r="F71" s="110" t="s">
        <v>539</v>
      </c>
      <c r="G71" s="110" t="s">
        <v>56</v>
      </c>
      <c r="H71" s="160">
        <f t="shared" ref="H71:H78" si="15">I71+J71+K71+L71</f>
        <v>-0.3</v>
      </c>
      <c r="I71" s="161">
        <f t="shared" ref="I71:L72" si="16">I72</f>
        <v>-0.3</v>
      </c>
      <c r="J71" s="161">
        <f t="shared" si="16"/>
        <v>0</v>
      </c>
      <c r="K71" s="161">
        <f t="shared" si="16"/>
        <v>0</v>
      </c>
      <c r="L71" s="161">
        <f t="shared" si="16"/>
        <v>0</v>
      </c>
    </row>
    <row r="72" spans="1:14" s="143" customFormat="1" ht="38.25">
      <c r="A72" s="258"/>
      <c r="B72" s="109" t="s">
        <v>104</v>
      </c>
      <c r="C72" s="109"/>
      <c r="D72" s="132" t="s">
        <v>14</v>
      </c>
      <c r="E72" s="132" t="s">
        <v>122</v>
      </c>
      <c r="F72" s="110" t="s">
        <v>539</v>
      </c>
      <c r="G72" s="110" t="s">
        <v>105</v>
      </c>
      <c r="H72" s="160">
        <f t="shared" si="15"/>
        <v>-0.3</v>
      </c>
      <c r="I72" s="161">
        <f t="shared" si="16"/>
        <v>-0.3</v>
      </c>
      <c r="J72" s="161">
        <f t="shared" si="16"/>
        <v>0</v>
      </c>
      <c r="K72" s="161">
        <f t="shared" si="16"/>
        <v>0</v>
      </c>
      <c r="L72" s="161">
        <f t="shared" si="16"/>
        <v>0</v>
      </c>
    </row>
    <row r="73" spans="1:14" s="143" customFormat="1" ht="51">
      <c r="A73" s="258"/>
      <c r="B73" s="109" t="s">
        <v>108</v>
      </c>
      <c r="C73" s="109"/>
      <c r="D73" s="132" t="s">
        <v>14</v>
      </c>
      <c r="E73" s="132" t="s">
        <v>122</v>
      </c>
      <c r="F73" s="110" t="s">
        <v>539</v>
      </c>
      <c r="G73" s="110" t="s">
        <v>109</v>
      </c>
      <c r="H73" s="160">
        <f t="shared" si="15"/>
        <v>-0.3</v>
      </c>
      <c r="I73" s="161">
        <f>-0.3</f>
        <v>-0.3</v>
      </c>
      <c r="J73" s="161">
        <v>0</v>
      </c>
      <c r="K73" s="161">
        <v>0</v>
      </c>
      <c r="L73" s="161">
        <v>0</v>
      </c>
    </row>
    <row r="74" spans="1:14" s="143" customFormat="1" ht="38.25">
      <c r="A74" s="141"/>
      <c r="B74" s="109" t="s">
        <v>86</v>
      </c>
      <c r="C74" s="269"/>
      <c r="D74" s="110" t="s">
        <v>14</v>
      </c>
      <c r="E74" s="110" t="s">
        <v>122</v>
      </c>
      <c r="F74" s="110" t="s">
        <v>539</v>
      </c>
      <c r="G74" s="110" t="s">
        <v>57</v>
      </c>
      <c r="H74" s="160">
        <f t="shared" si="15"/>
        <v>-4</v>
      </c>
      <c r="I74" s="161">
        <f t="shared" si="13"/>
        <v>-4</v>
      </c>
      <c r="J74" s="161">
        <f t="shared" ref="J74:L75" si="17">J75</f>
        <v>0</v>
      </c>
      <c r="K74" s="161">
        <f t="shared" si="17"/>
        <v>0</v>
      </c>
      <c r="L74" s="161">
        <f t="shared" si="17"/>
        <v>0</v>
      </c>
    </row>
    <row r="75" spans="1:14" s="143" customFormat="1" ht="42.75" customHeight="1">
      <c r="A75" s="141"/>
      <c r="B75" s="109" t="s">
        <v>111</v>
      </c>
      <c r="C75" s="269"/>
      <c r="D75" s="110" t="s">
        <v>14</v>
      </c>
      <c r="E75" s="110" t="s">
        <v>122</v>
      </c>
      <c r="F75" s="110" t="s">
        <v>539</v>
      </c>
      <c r="G75" s="110" t="s">
        <v>59</v>
      </c>
      <c r="H75" s="160">
        <f t="shared" si="15"/>
        <v>-4</v>
      </c>
      <c r="I75" s="161">
        <f t="shared" si="13"/>
        <v>-4</v>
      </c>
      <c r="J75" s="161">
        <f t="shared" si="17"/>
        <v>0</v>
      </c>
      <c r="K75" s="161">
        <f t="shared" si="17"/>
        <v>0</v>
      </c>
      <c r="L75" s="161">
        <f t="shared" si="17"/>
        <v>0</v>
      </c>
    </row>
    <row r="76" spans="1:14" s="143" customFormat="1" ht="53.25" customHeight="1">
      <c r="A76" s="141"/>
      <c r="B76" s="109" t="s">
        <v>259</v>
      </c>
      <c r="C76" s="269"/>
      <c r="D76" s="110" t="s">
        <v>14</v>
      </c>
      <c r="E76" s="110" t="s">
        <v>122</v>
      </c>
      <c r="F76" s="110" t="s">
        <v>539</v>
      </c>
      <c r="G76" s="110" t="s">
        <v>61</v>
      </c>
      <c r="H76" s="160">
        <f t="shared" si="15"/>
        <v>-4</v>
      </c>
      <c r="I76" s="161">
        <f>-4</f>
        <v>-4</v>
      </c>
      <c r="J76" s="161">
        <v>0</v>
      </c>
      <c r="K76" s="161">
        <v>0</v>
      </c>
      <c r="L76" s="161">
        <v>0</v>
      </c>
    </row>
    <row r="77" spans="1:14" s="215" customFormat="1" ht="16.5" customHeight="1">
      <c r="A77" s="219" t="s">
        <v>116</v>
      </c>
      <c r="B77" s="262" t="s">
        <v>117</v>
      </c>
      <c r="C77" s="263" t="s">
        <v>118</v>
      </c>
      <c r="D77" s="264"/>
      <c r="E77" s="264"/>
      <c r="F77" s="264"/>
      <c r="G77" s="264"/>
      <c r="H77" s="313">
        <f t="shared" si="15"/>
        <v>311108.59999999998</v>
      </c>
      <c r="I77" s="313">
        <f>I78+I188+I287+I548+I754+I766+I903+I1026+I1045+I1162+I1180</f>
        <v>57474.1</v>
      </c>
      <c r="J77" s="313">
        <f>J78+J188+J287+J548+J754+J766+J903+J1026+J1045+J1162+J1180</f>
        <v>6035.7999999999993</v>
      </c>
      <c r="K77" s="313">
        <f>K78+K188+K287+K548+K754+K766+K903+K1026+K1045+K1162+K1180</f>
        <v>246250.6</v>
      </c>
      <c r="L77" s="313">
        <f>L78+L188+L287+L548+L754+L766+L903+L1026+L1045+L1162+L1180</f>
        <v>1348.1</v>
      </c>
      <c r="N77" s="265"/>
    </row>
    <row r="78" spans="1:14" s="194" customFormat="1" ht="18" customHeight="1">
      <c r="A78" s="192"/>
      <c r="B78" s="266" t="s">
        <v>102</v>
      </c>
      <c r="C78" s="193"/>
      <c r="D78" s="133" t="s">
        <v>14</v>
      </c>
      <c r="E78" s="133" t="s">
        <v>15</v>
      </c>
      <c r="F78" s="133"/>
      <c r="G78" s="133"/>
      <c r="H78" s="160">
        <f t="shared" si="15"/>
        <v>14915.099999999999</v>
      </c>
      <c r="I78" s="160">
        <f>I79+I98+I121+I135+I128</f>
        <v>14915.099999999999</v>
      </c>
      <c r="J78" s="160">
        <f>J79+J98+J121+J135+J128</f>
        <v>0</v>
      </c>
      <c r="K78" s="160">
        <f>K79+K98+K121+K135+K128</f>
        <v>0</v>
      </c>
      <c r="L78" s="160">
        <f>L79+L98+L121+L135+L128</f>
        <v>0</v>
      </c>
    </row>
    <row r="79" spans="1:14" s="194" customFormat="1" ht="51">
      <c r="A79" s="192"/>
      <c r="B79" s="193" t="s">
        <v>119</v>
      </c>
      <c r="C79" s="142"/>
      <c r="D79" s="133" t="s">
        <v>14</v>
      </c>
      <c r="E79" s="133" t="s">
        <v>16</v>
      </c>
      <c r="F79" s="133"/>
      <c r="G79" s="133"/>
      <c r="H79" s="160">
        <f>SUM(I79:L79)</f>
        <v>5100</v>
      </c>
      <c r="I79" s="160">
        <f>I80</f>
        <v>5100</v>
      </c>
      <c r="J79" s="160">
        <f t="shared" ref="J79:L80" si="18">J80</f>
        <v>0</v>
      </c>
      <c r="K79" s="160">
        <f t="shared" si="18"/>
        <v>0</v>
      </c>
      <c r="L79" s="160">
        <f t="shared" si="18"/>
        <v>0</v>
      </c>
      <c r="M79" s="267"/>
    </row>
    <row r="80" spans="1:14" s="194" customFormat="1" ht="51">
      <c r="A80" s="192"/>
      <c r="B80" s="109" t="s">
        <v>98</v>
      </c>
      <c r="C80" s="193"/>
      <c r="D80" s="110" t="s">
        <v>14</v>
      </c>
      <c r="E80" s="110" t="s">
        <v>16</v>
      </c>
      <c r="F80" s="132" t="s">
        <v>249</v>
      </c>
      <c r="G80" s="133"/>
      <c r="H80" s="160">
        <f>SUM(I80:L80)</f>
        <v>5100</v>
      </c>
      <c r="I80" s="161">
        <f>I81</f>
        <v>5100</v>
      </c>
      <c r="J80" s="161">
        <f t="shared" si="18"/>
        <v>0</v>
      </c>
      <c r="K80" s="161">
        <f t="shared" si="18"/>
        <v>0</v>
      </c>
      <c r="L80" s="161">
        <f t="shared" si="18"/>
        <v>0</v>
      </c>
      <c r="M80" s="267"/>
    </row>
    <row r="81" spans="1:13" s="194" customFormat="1" ht="43.9" customHeight="1">
      <c r="A81" s="192"/>
      <c r="B81" s="109" t="s">
        <v>250</v>
      </c>
      <c r="C81" s="109"/>
      <c r="D81" s="110" t="s">
        <v>14</v>
      </c>
      <c r="E81" s="110" t="s">
        <v>16</v>
      </c>
      <c r="F81" s="132" t="s">
        <v>251</v>
      </c>
      <c r="G81" s="133"/>
      <c r="H81" s="160">
        <f>SUM(I81:L81)</f>
        <v>5100</v>
      </c>
      <c r="I81" s="161">
        <f>I82+I88</f>
        <v>5100</v>
      </c>
      <c r="J81" s="161">
        <f>J82+J88</f>
        <v>0</v>
      </c>
      <c r="K81" s="161">
        <f>K82+K88</f>
        <v>0</v>
      </c>
      <c r="L81" s="161">
        <f>L82+L88</f>
        <v>0</v>
      </c>
      <c r="M81" s="267"/>
    </row>
    <row r="82" spans="1:13" s="143" customFormat="1" hidden="1">
      <c r="A82" s="141"/>
      <c r="B82" s="109" t="s">
        <v>123</v>
      </c>
      <c r="C82" s="142"/>
      <c r="D82" s="110" t="s">
        <v>14</v>
      </c>
      <c r="E82" s="110" t="s">
        <v>16</v>
      </c>
      <c r="F82" s="110" t="s">
        <v>262</v>
      </c>
      <c r="G82" s="110"/>
      <c r="H82" s="160">
        <f t="shared" ref="H82:H87" si="19">I82+J82+K82+L82</f>
        <v>0</v>
      </c>
      <c r="I82" s="161">
        <f t="shared" ref="I82:L83" si="20">I83</f>
        <v>0</v>
      </c>
      <c r="J82" s="161">
        <f t="shared" si="20"/>
        <v>0</v>
      </c>
      <c r="K82" s="161">
        <f t="shared" si="20"/>
        <v>0</v>
      </c>
      <c r="L82" s="161">
        <f t="shared" si="20"/>
        <v>0</v>
      </c>
    </row>
    <row r="83" spans="1:13" s="143" customFormat="1" ht="89.25" hidden="1">
      <c r="A83" s="141"/>
      <c r="B83" s="109" t="s">
        <v>55</v>
      </c>
      <c r="C83" s="142"/>
      <c r="D83" s="110" t="s">
        <v>14</v>
      </c>
      <c r="E83" s="110" t="s">
        <v>16</v>
      </c>
      <c r="F83" s="110" t="s">
        <v>262</v>
      </c>
      <c r="G83" s="110" t="s">
        <v>56</v>
      </c>
      <c r="H83" s="160">
        <f t="shared" si="19"/>
        <v>0</v>
      </c>
      <c r="I83" s="161">
        <f t="shared" si="20"/>
        <v>0</v>
      </c>
      <c r="J83" s="161">
        <f t="shared" si="20"/>
        <v>0</v>
      </c>
      <c r="K83" s="161">
        <f t="shared" si="20"/>
        <v>0</v>
      </c>
      <c r="L83" s="161">
        <f t="shared" si="20"/>
        <v>0</v>
      </c>
    </row>
    <row r="84" spans="1:13" s="143" customFormat="1" ht="37.5" hidden="1" customHeight="1">
      <c r="A84" s="141"/>
      <c r="B84" s="109" t="s">
        <v>104</v>
      </c>
      <c r="C84" s="142"/>
      <c r="D84" s="110" t="s">
        <v>14</v>
      </c>
      <c r="E84" s="110" t="s">
        <v>16</v>
      </c>
      <c r="F84" s="110" t="s">
        <v>262</v>
      </c>
      <c r="G84" s="110" t="s">
        <v>105</v>
      </c>
      <c r="H84" s="160">
        <f t="shared" si="19"/>
        <v>0</v>
      </c>
      <c r="I84" s="161">
        <f>I85+I86+I87</f>
        <v>0</v>
      </c>
      <c r="J84" s="161">
        <f>J85+J86</f>
        <v>0</v>
      </c>
      <c r="K84" s="161">
        <f>K85+K86</f>
        <v>0</v>
      </c>
      <c r="L84" s="161">
        <f>L85+L86</f>
        <v>0</v>
      </c>
    </row>
    <row r="85" spans="1:13" s="143" customFormat="1" ht="25.5" hidden="1">
      <c r="A85" s="141"/>
      <c r="B85" s="109" t="s">
        <v>213</v>
      </c>
      <c r="C85" s="142"/>
      <c r="D85" s="110" t="s">
        <v>14</v>
      </c>
      <c r="E85" s="110" t="s">
        <v>16</v>
      </c>
      <c r="F85" s="110" t="s">
        <v>262</v>
      </c>
      <c r="G85" s="110" t="s">
        <v>107</v>
      </c>
      <c r="H85" s="160">
        <f t="shared" si="19"/>
        <v>0</v>
      </c>
      <c r="I85" s="161"/>
      <c r="J85" s="161">
        <v>0</v>
      </c>
      <c r="K85" s="161">
        <v>0</v>
      </c>
      <c r="L85" s="161">
        <v>0</v>
      </c>
    </row>
    <row r="86" spans="1:13" s="143" customFormat="1" ht="51" hidden="1">
      <c r="A86" s="141"/>
      <c r="B86" s="109" t="s">
        <v>108</v>
      </c>
      <c r="C86" s="142"/>
      <c r="D86" s="110" t="s">
        <v>14</v>
      </c>
      <c r="E86" s="110" t="s">
        <v>16</v>
      </c>
      <c r="F86" s="110" t="s">
        <v>262</v>
      </c>
      <c r="G86" s="110" t="s">
        <v>109</v>
      </c>
      <c r="H86" s="160">
        <f t="shared" si="19"/>
        <v>0</v>
      </c>
      <c r="I86" s="161"/>
      <c r="J86" s="161">
        <v>0</v>
      </c>
      <c r="K86" s="161">
        <v>0</v>
      </c>
      <c r="L86" s="161">
        <v>0</v>
      </c>
    </row>
    <row r="87" spans="1:13" s="215" customFormat="1" ht="89.25" hidden="1">
      <c r="A87" s="213"/>
      <c r="B87" s="332" t="s">
        <v>659</v>
      </c>
      <c r="C87" s="263"/>
      <c r="D87" s="139" t="s">
        <v>14</v>
      </c>
      <c r="E87" s="139" t="s">
        <v>16</v>
      </c>
      <c r="F87" s="139" t="s">
        <v>262</v>
      </c>
      <c r="G87" s="139" t="s">
        <v>649</v>
      </c>
      <c r="H87" s="313">
        <f t="shared" si="19"/>
        <v>0</v>
      </c>
      <c r="I87" s="314"/>
      <c r="J87" s="334">
        <v>0</v>
      </c>
      <c r="K87" s="334">
        <v>0</v>
      </c>
      <c r="L87" s="334">
        <v>0</v>
      </c>
    </row>
    <row r="88" spans="1:13" s="194" customFormat="1" ht="25.5">
      <c r="A88" s="192"/>
      <c r="B88" s="109" t="s">
        <v>124</v>
      </c>
      <c r="C88" s="109"/>
      <c r="D88" s="110" t="s">
        <v>14</v>
      </c>
      <c r="E88" s="110" t="s">
        <v>16</v>
      </c>
      <c r="F88" s="132" t="s">
        <v>256</v>
      </c>
      <c r="G88" s="133"/>
      <c r="H88" s="160">
        <f>SUM(I88:L88)</f>
        <v>5100</v>
      </c>
      <c r="I88" s="161">
        <f>I89+I94</f>
        <v>5100</v>
      </c>
      <c r="J88" s="161">
        <f>J89+J94</f>
        <v>0</v>
      </c>
      <c r="K88" s="161">
        <f>K89+K94</f>
        <v>0</v>
      </c>
      <c r="L88" s="161">
        <f>L89+L94</f>
        <v>0</v>
      </c>
      <c r="M88" s="267"/>
    </row>
    <row r="89" spans="1:13" s="143" customFormat="1" ht="89.25">
      <c r="A89" s="141"/>
      <c r="B89" s="109" t="s">
        <v>55</v>
      </c>
      <c r="C89" s="142"/>
      <c r="D89" s="110" t="s">
        <v>14</v>
      </c>
      <c r="E89" s="110" t="s">
        <v>16</v>
      </c>
      <c r="F89" s="132" t="s">
        <v>256</v>
      </c>
      <c r="G89" s="110" t="s">
        <v>56</v>
      </c>
      <c r="H89" s="160">
        <f t="shared" ref="H89:H97" si="21">I89+J89+K89+L89</f>
        <v>5100</v>
      </c>
      <c r="I89" s="161">
        <f>I90</f>
        <v>5100</v>
      </c>
      <c r="J89" s="161">
        <f>J90</f>
        <v>0</v>
      </c>
      <c r="K89" s="161">
        <f>K90</f>
        <v>0</v>
      </c>
      <c r="L89" s="161">
        <f>L90</f>
        <v>0</v>
      </c>
    </row>
    <row r="90" spans="1:13" s="143" customFormat="1" ht="39" customHeight="1">
      <c r="A90" s="141"/>
      <c r="B90" s="109" t="s">
        <v>104</v>
      </c>
      <c r="C90" s="142"/>
      <c r="D90" s="110" t="s">
        <v>14</v>
      </c>
      <c r="E90" s="110" t="s">
        <v>16</v>
      </c>
      <c r="F90" s="132" t="s">
        <v>256</v>
      </c>
      <c r="G90" s="110" t="s">
        <v>105</v>
      </c>
      <c r="H90" s="160">
        <f t="shared" si="21"/>
        <v>5100</v>
      </c>
      <c r="I90" s="161">
        <f>I91+I92+I93</f>
        <v>5100</v>
      </c>
      <c r="J90" s="161">
        <f>J91+J92</f>
        <v>0</v>
      </c>
      <c r="K90" s="161">
        <f>K91+K92</f>
        <v>0</v>
      </c>
      <c r="L90" s="161">
        <f>L91+L92</f>
        <v>0</v>
      </c>
    </row>
    <row r="91" spans="1:13" s="143" customFormat="1" ht="25.5">
      <c r="A91" s="141"/>
      <c r="B91" s="109" t="s">
        <v>213</v>
      </c>
      <c r="C91" s="142"/>
      <c r="D91" s="110" t="s">
        <v>14</v>
      </c>
      <c r="E91" s="110" t="s">
        <v>16</v>
      </c>
      <c r="F91" s="132" t="s">
        <v>256</v>
      </c>
      <c r="G91" s="110" t="s">
        <v>107</v>
      </c>
      <c r="H91" s="160">
        <f t="shared" si="21"/>
        <v>4620</v>
      </c>
      <c r="I91" s="161">
        <f>2800+1820</f>
        <v>4620</v>
      </c>
      <c r="J91" s="161">
        <v>0</v>
      </c>
      <c r="K91" s="161">
        <v>0</v>
      </c>
      <c r="L91" s="161">
        <v>0</v>
      </c>
    </row>
    <row r="92" spans="1:13" s="143" customFormat="1" ht="51">
      <c r="A92" s="141"/>
      <c r="B92" s="109" t="s">
        <v>108</v>
      </c>
      <c r="C92" s="142"/>
      <c r="D92" s="110" t="s">
        <v>14</v>
      </c>
      <c r="E92" s="110" t="s">
        <v>16</v>
      </c>
      <c r="F92" s="132" t="s">
        <v>256</v>
      </c>
      <c r="G92" s="110" t="s">
        <v>109</v>
      </c>
      <c r="H92" s="160">
        <f t="shared" si="21"/>
        <v>-56</v>
      </c>
      <c r="I92" s="161">
        <f>-56</f>
        <v>-56</v>
      </c>
      <c r="J92" s="161">
        <v>0</v>
      </c>
      <c r="K92" s="161">
        <v>0</v>
      </c>
      <c r="L92" s="161">
        <v>0</v>
      </c>
    </row>
    <row r="93" spans="1:13" s="143" customFormat="1" ht="89.25">
      <c r="A93" s="141"/>
      <c r="B93" s="330" t="s">
        <v>659</v>
      </c>
      <c r="C93" s="142"/>
      <c r="D93" s="110" t="s">
        <v>14</v>
      </c>
      <c r="E93" s="110" t="s">
        <v>16</v>
      </c>
      <c r="F93" s="132" t="s">
        <v>256</v>
      </c>
      <c r="G93" s="110" t="s">
        <v>649</v>
      </c>
      <c r="H93" s="160">
        <f t="shared" si="21"/>
        <v>536</v>
      </c>
      <c r="I93" s="161">
        <f>56+200+280</f>
        <v>536</v>
      </c>
      <c r="J93" s="316">
        <v>0</v>
      </c>
      <c r="K93" s="316">
        <v>0</v>
      </c>
      <c r="L93" s="316">
        <v>0</v>
      </c>
    </row>
    <row r="94" spans="1:13" s="143" customFormat="1" ht="38.25" hidden="1">
      <c r="A94" s="141"/>
      <c r="B94" s="109" t="s">
        <v>86</v>
      </c>
      <c r="C94" s="142"/>
      <c r="D94" s="110" t="s">
        <v>14</v>
      </c>
      <c r="E94" s="110" t="s">
        <v>16</v>
      </c>
      <c r="F94" s="132" t="s">
        <v>256</v>
      </c>
      <c r="G94" s="110" t="s">
        <v>57</v>
      </c>
      <c r="H94" s="160">
        <f t="shared" si="21"/>
        <v>0</v>
      </c>
      <c r="I94" s="161">
        <f>I95</f>
        <v>0</v>
      </c>
      <c r="J94" s="161">
        <f>J95</f>
        <v>0</v>
      </c>
      <c r="K94" s="161">
        <f>K95</f>
        <v>0</v>
      </c>
      <c r="L94" s="161">
        <f>L95</f>
        <v>0</v>
      </c>
    </row>
    <row r="95" spans="1:13" s="143" customFormat="1" ht="42" hidden="1" customHeight="1">
      <c r="A95" s="141"/>
      <c r="B95" s="109" t="s">
        <v>111</v>
      </c>
      <c r="C95" s="142"/>
      <c r="D95" s="110" t="s">
        <v>14</v>
      </c>
      <c r="E95" s="110" t="s">
        <v>16</v>
      </c>
      <c r="F95" s="132" t="s">
        <v>256</v>
      </c>
      <c r="G95" s="110" t="s">
        <v>59</v>
      </c>
      <c r="H95" s="160">
        <f t="shared" si="21"/>
        <v>0</v>
      </c>
      <c r="I95" s="161">
        <f>I96+I97</f>
        <v>0</v>
      </c>
      <c r="J95" s="161">
        <f>J96+J97</f>
        <v>0</v>
      </c>
      <c r="K95" s="161">
        <f>K96+K97</f>
        <v>0</v>
      </c>
      <c r="L95" s="161">
        <f>L96+L97</f>
        <v>0</v>
      </c>
    </row>
    <row r="96" spans="1:13" s="143" customFormat="1" ht="42" hidden="1" customHeight="1">
      <c r="A96" s="141"/>
      <c r="B96" s="109" t="s">
        <v>63</v>
      </c>
      <c r="C96" s="142"/>
      <c r="D96" s="110" t="s">
        <v>14</v>
      </c>
      <c r="E96" s="110" t="s">
        <v>16</v>
      </c>
      <c r="F96" s="132" t="s">
        <v>256</v>
      </c>
      <c r="G96" s="110" t="s">
        <v>62</v>
      </c>
      <c r="H96" s="160">
        <f t="shared" si="21"/>
        <v>0</v>
      </c>
      <c r="I96" s="161">
        <v>0</v>
      </c>
      <c r="J96" s="161">
        <v>0</v>
      </c>
      <c r="K96" s="161">
        <v>0</v>
      </c>
      <c r="L96" s="161">
        <v>0</v>
      </c>
    </row>
    <row r="97" spans="1:12" s="143" customFormat="1" ht="57" hidden="1" customHeight="1">
      <c r="A97" s="141"/>
      <c r="B97" s="109" t="s">
        <v>259</v>
      </c>
      <c r="C97" s="142"/>
      <c r="D97" s="110" t="s">
        <v>14</v>
      </c>
      <c r="E97" s="110" t="s">
        <v>16</v>
      </c>
      <c r="F97" s="132" t="s">
        <v>256</v>
      </c>
      <c r="G97" s="110" t="s">
        <v>61</v>
      </c>
      <c r="H97" s="160">
        <f t="shared" si="21"/>
        <v>0</v>
      </c>
      <c r="I97" s="161"/>
      <c r="J97" s="161">
        <v>0</v>
      </c>
      <c r="K97" s="161">
        <v>0</v>
      </c>
      <c r="L97" s="161">
        <v>0</v>
      </c>
    </row>
    <row r="98" spans="1:12" s="194" customFormat="1" ht="90" customHeight="1">
      <c r="A98" s="192"/>
      <c r="B98" s="193" t="s">
        <v>120</v>
      </c>
      <c r="C98" s="142"/>
      <c r="D98" s="133" t="s">
        <v>14</v>
      </c>
      <c r="E98" s="133" t="s">
        <v>18</v>
      </c>
      <c r="F98" s="133"/>
      <c r="G98" s="133"/>
      <c r="H98" s="160">
        <f>SUM(I98:L98)</f>
        <v>10411.5</v>
      </c>
      <c r="I98" s="160">
        <f>I99</f>
        <v>10411.5</v>
      </c>
      <c r="J98" s="160">
        <f t="shared" ref="J98:L99" si="22">J99</f>
        <v>0</v>
      </c>
      <c r="K98" s="160">
        <f t="shared" si="22"/>
        <v>0</v>
      </c>
      <c r="L98" s="160">
        <f t="shared" si="22"/>
        <v>0</v>
      </c>
    </row>
    <row r="99" spans="1:12" s="194" customFormat="1" ht="51">
      <c r="A99" s="192"/>
      <c r="B99" s="109" t="s">
        <v>98</v>
      </c>
      <c r="C99" s="193"/>
      <c r="D99" s="110" t="s">
        <v>14</v>
      </c>
      <c r="E99" s="110" t="s">
        <v>18</v>
      </c>
      <c r="F99" s="132" t="s">
        <v>249</v>
      </c>
      <c r="G99" s="133"/>
      <c r="H99" s="160">
        <f>SUM(I99:L99)</f>
        <v>10411.5</v>
      </c>
      <c r="I99" s="161">
        <f>I100</f>
        <v>10411.5</v>
      </c>
      <c r="J99" s="161">
        <f t="shared" si="22"/>
        <v>0</v>
      </c>
      <c r="K99" s="161">
        <f t="shared" si="22"/>
        <v>0</v>
      </c>
      <c r="L99" s="161">
        <f t="shared" si="22"/>
        <v>0</v>
      </c>
    </row>
    <row r="100" spans="1:12" s="194" customFormat="1" ht="38.25">
      <c r="A100" s="192"/>
      <c r="B100" s="109" t="s">
        <v>250</v>
      </c>
      <c r="C100" s="109"/>
      <c r="D100" s="110" t="s">
        <v>14</v>
      </c>
      <c r="E100" s="110" t="s">
        <v>18</v>
      </c>
      <c r="F100" s="132" t="s">
        <v>251</v>
      </c>
      <c r="G100" s="133"/>
      <c r="H100" s="160">
        <f>SUM(I100:L100)</f>
        <v>10411.5</v>
      </c>
      <c r="I100" s="161">
        <f>I101+I116</f>
        <v>10411.5</v>
      </c>
      <c r="J100" s="161">
        <f>J101+J116</f>
        <v>0</v>
      </c>
      <c r="K100" s="161">
        <f>K101+K116</f>
        <v>0</v>
      </c>
      <c r="L100" s="161">
        <f>L101+L116</f>
        <v>0</v>
      </c>
    </row>
    <row r="101" spans="1:12" s="194" customFormat="1" ht="25.5">
      <c r="A101" s="192"/>
      <c r="B101" s="109" t="s">
        <v>124</v>
      </c>
      <c r="C101" s="109"/>
      <c r="D101" s="110" t="s">
        <v>14</v>
      </c>
      <c r="E101" s="110" t="s">
        <v>18</v>
      </c>
      <c r="F101" s="132" t="s">
        <v>256</v>
      </c>
      <c r="G101" s="133"/>
      <c r="H101" s="160">
        <f>SUM(I101:L101)</f>
        <v>10411.5</v>
      </c>
      <c r="I101" s="161">
        <f>I102+I107+I111</f>
        <v>10411.5</v>
      </c>
      <c r="J101" s="161">
        <f>J102+J107+J111</f>
        <v>0</v>
      </c>
      <c r="K101" s="161">
        <f>K102+K107+K111</f>
        <v>0</v>
      </c>
      <c r="L101" s="161">
        <f>L102+L107+L111</f>
        <v>0</v>
      </c>
    </row>
    <row r="102" spans="1:12" s="143" customFormat="1" ht="93.75" customHeight="1">
      <c r="A102" s="141"/>
      <c r="B102" s="109" t="s">
        <v>55</v>
      </c>
      <c r="C102" s="142"/>
      <c r="D102" s="110" t="s">
        <v>14</v>
      </c>
      <c r="E102" s="110" t="s">
        <v>18</v>
      </c>
      <c r="F102" s="132" t="s">
        <v>256</v>
      </c>
      <c r="G102" s="110" t="s">
        <v>56</v>
      </c>
      <c r="H102" s="160">
        <f t="shared" ref="H102:H188" si="23">I102+J102+K102+L102</f>
        <v>10111.5</v>
      </c>
      <c r="I102" s="161">
        <f>I103</f>
        <v>10111.5</v>
      </c>
      <c r="J102" s="161">
        <f>J103</f>
        <v>0</v>
      </c>
      <c r="K102" s="161">
        <f>K103</f>
        <v>0</v>
      </c>
      <c r="L102" s="161">
        <f>L103</f>
        <v>0</v>
      </c>
    </row>
    <row r="103" spans="1:12" s="143" customFormat="1" ht="39.75" customHeight="1">
      <c r="A103" s="141"/>
      <c r="B103" s="109" t="s">
        <v>104</v>
      </c>
      <c r="C103" s="142"/>
      <c r="D103" s="110" t="s">
        <v>14</v>
      </c>
      <c r="E103" s="110" t="s">
        <v>18</v>
      </c>
      <c r="F103" s="132" t="s">
        <v>256</v>
      </c>
      <c r="G103" s="110" t="s">
        <v>105</v>
      </c>
      <c r="H103" s="160">
        <f t="shared" si="23"/>
        <v>10111.5</v>
      </c>
      <c r="I103" s="161">
        <f>I104+I105+I106</f>
        <v>10111.5</v>
      </c>
      <c r="J103" s="161">
        <f>J104+J105</f>
        <v>0</v>
      </c>
      <c r="K103" s="161">
        <f>K104+K105</f>
        <v>0</v>
      </c>
      <c r="L103" s="161">
        <f>L104+L105</f>
        <v>0</v>
      </c>
    </row>
    <row r="104" spans="1:12" s="143" customFormat="1" ht="25.5">
      <c r="A104" s="141"/>
      <c r="B104" s="109" t="s">
        <v>213</v>
      </c>
      <c r="C104" s="142"/>
      <c r="D104" s="110" t="s">
        <v>14</v>
      </c>
      <c r="E104" s="110" t="s">
        <v>18</v>
      </c>
      <c r="F104" s="132" t="s">
        <v>256</v>
      </c>
      <c r="G104" s="110" t="s">
        <v>107</v>
      </c>
      <c r="H104" s="160">
        <f t="shared" si="23"/>
        <v>7811.5</v>
      </c>
      <c r="I104" s="161">
        <f>-2800+10611.5</f>
        <v>7811.5</v>
      </c>
      <c r="J104" s="161">
        <v>0</v>
      </c>
      <c r="K104" s="161">
        <v>0</v>
      </c>
      <c r="L104" s="161">
        <v>0</v>
      </c>
    </row>
    <row r="105" spans="1:12" s="143" customFormat="1" ht="51">
      <c r="A105" s="141"/>
      <c r="B105" s="109" t="s">
        <v>108</v>
      </c>
      <c r="C105" s="142"/>
      <c r="D105" s="110" t="s">
        <v>14</v>
      </c>
      <c r="E105" s="110" t="s">
        <v>18</v>
      </c>
      <c r="F105" s="132" t="s">
        <v>256</v>
      </c>
      <c r="G105" s="110" t="s">
        <v>109</v>
      </c>
      <c r="H105" s="160">
        <f t="shared" si="23"/>
        <v>-300</v>
      </c>
      <c r="I105" s="161">
        <f>-300</f>
        <v>-300</v>
      </c>
      <c r="J105" s="161">
        <v>0</v>
      </c>
      <c r="K105" s="161">
        <v>0</v>
      </c>
      <c r="L105" s="161">
        <v>0</v>
      </c>
    </row>
    <row r="106" spans="1:12" s="143" customFormat="1" ht="89.25">
      <c r="A106" s="141"/>
      <c r="B106" s="330" t="s">
        <v>659</v>
      </c>
      <c r="C106" s="142"/>
      <c r="D106" s="110" t="s">
        <v>14</v>
      </c>
      <c r="E106" s="110" t="s">
        <v>18</v>
      </c>
      <c r="F106" s="132" t="s">
        <v>256</v>
      </c>
      <c r="G106" s="110" t="s">
        <v>649</v>
      </c>
      <c r="H106" s="160">
        <f t="shared" si="23"/>
        <v>2600</v>
      </c>
      <c r="I106" s="161">
        <f>-200+2800</f>
        <v>2600</v>
      </c>
      <c r="J106" s="316">
        <v>0</v>
      </c>
      <c r="K106" s="316">
        <v>0</v>
      </c>
      <c r="L106" s="316">
        <v>0</v>
      </c>
    </row>
    <row r="107" spans="1:12" s="143" customFormat="1" ht="41.25" customHeight="1">
      <c r="A107" s="141"/>
      <c r="B107" s="109" t="s">
        <v>86</v>
      </c>
      <c r="C107" s="142"/>
      <c r="D107" s="110" t="s">
        <v>14</v>
      </c>
      <c r="E107" s="110" t="s">
        <v>18</v>
      </c>
      <c r="F107" s="132" t="s">
        <v>256</v>
      </c>
      <c r="G107" s="110" t="s">
        <v>57</v>
      </c>
      <c r="H107" s="160">
        <f t="shared" si="23"/>
        <v>295.3</v>
      </c>
      <c r="I107" s="161">
        <f>I108</f>
        <v>295.3</v>
      </c>
      <c r="J107" s="161">
        <f>J108</f>
        <v>0</v>
      </c>
      <c r="K107" s="161">
        <f>K108</f>
        <v>0</v>
      </c>
      <c r="L107" s="161">
        <f>L108</f>
        <v>0</v>
      </c>
    </row>
    <row r="108" spans="1:12" s="143" customFormat="1" ht="55.5" customHeight="1">
      <c r="A108" s="141"/>
      <c r="B108" s="109" t="s">
        <v>111</v>
      </c>
      <c r="C108" s="142"/>
      <c r="D108" s="110" t="s">
        <v>14</v>
      </c>
      <c r="E108" s="110" t="s">
        <v>18</v>
      </c>
      <c r="F108" s="132" t="s">
        <v>256</v>
      </c>
      <c r="G108" s="110" t="s">
        <v>59</v>
      </c>
      <c r="H108" s="160">
        <f t="shared" si="23"/>
        <v>295.3</v>
      </c>
      <c r="I108" s="161">
        <f>I109+I110</f>
        <v>295.3</v>
      </c>
      <c r="J108" s="161">
        <f>J109+J110</f>
        <v>0</v>
      </c>
      <c r="K108" s="161">
        <f>K109+K110</f>
        <v>0</v>
      </c>
      <c r="L108" s="161">
        <f>L109+L110</f>
        <v>0</v>
      </c>
    </row>
    <row r="109" spans="1:12" s="143" customFormat="1" ht="44.25" customHeight="1">
      <c r="A109" s="141"/>
      <c r="B109" s="109" t="s">
        <v>63</v>
      </c>
      <c r="C109" s="142"/>
      <c r="D109" s="110" t="s">
        <v>14</v>
      </c>
      <c r="E109" s="110" t="s">
        <v>18</v>
      </c>
      <c r="F109" s="132" t="s">
        <v>256</v>
      </c>
      <c r="G109" s="110" t="s">
        <v>62</v>
      </c>
      <c r="H109" s="160">
        <f t="shared" si="23"/>
        <v>-36</v>
      </c>
      <c r="I109" s="161">
        <f>-36</f>
        <v>-36</v>
      </c>
      <c r="J109" s="161">
        <v>0</v>
      </c>
      <c r="K109" s="161">
        <v>0</v>
      </c>
      <c r="L109" s="161">
        <v>0</v>
      </c>
    </row>
    <row r="110" spans="1:12" s="143" customFormat="1" ht="51">
      <c r="A110" s="141"/>
      <c r="B110" s="109" t="s">
        <v>259</v>
      </c>
      <c r="C110" s="142"/>
      <c r="D110" s="110" t="s">
        <v>14</v>
      </c>
      <c r="E110" s="110" t="s">
        <v>18</v>
      </c>
      <c r="F110" s="132" t="s">
        <v>256</v>
      </c>
      <c r="G110" s="110" t="s">
        <v>61</v>
      </c>
      <c r="H110" s="160">
        <f t="shared" si="23"/>
        <v>331.3</v>
      </c>
      <c r="I110" s="161">
        <f>336-0.7-4</f>
        <v>331.3</v>
      </c>
      <c r="J110" s="161">
        <v>0</v>
      </c>
      <c r="K110" s="161">
        <v>0</v>
      </c>
      <c r="L110" s="161">
        <v>0</v>
      </c>
    </row>
    <row r="111" spans="1:12" s="143" customFormat="1">
      <c r="A111" s="141"/>
      <c r="B111" s="196" t="s">
        <v>71</v>
      </c>
      <c r="C111" s="142"/>
      <c r="D111" s="110" t="s">
        <v>14</v>
      </c>
      <c r="E111" s="110" t="s">
        <v>18</v>
      </c>
      <c r="F111" s="132" t="s">
        <v>256</v>
      </c>
      <c r="G111" s="110" t="s">
        <v>72</v>
      </c>
      <c r="H111" s="160">
        <f t="shared" si="23"/>
        <v>4.7</v>
      </c>
      <c r="I111" s="161">
        <f>I112</f>
        <v>4.7</v>
      </c>
      <c r="J111" s="161">
        <f>J112</f>
        <v>0</v>
      </c>
      <c r="K111" s="161">
        <f>K112</f>
        <v>0</v>
      </c>
      <c r="L111" s="161">
        <f>L112</f>
        <v>0</v>
      </c>
    </row>
    <row r="112" spans="1:12" s="143" customFormat="1" ht="25.5">
      <c r="A112" s="141"/>
      <c r="B112" s="196" t="s">
        <v>73</v>
      </c>
      <c r="C112" s="142"/>
      <c r="D112" s="110" t="s">
        <v>14</v>
      </c>
      <c r="E112" s="110" t="s">
        <v>18</v>
      </c>
      <c r="F112" s="132" t="s">
        <v>256</v>
      </c>
      <c r="G112" s="110" t="s">
        <v>74</v>
      </c>
      <c r="H112" s="160">
        <f t="shared" si="23"/>
        <v>4.7</v>
      </c>
      <c r="I112" s="161">
        <f>I113+I114+I115</f>
        <v>4.7</v>
      </c>
      <c r="J112" s="161">
        <f>J114</f>
        <v>0</v>
      </c>
      <c r="K112" s="161">
        <f>K114</f>
        <v>0</v>
      </c>
      <c r="L112" s="161">
        <f>L114</f>
        <v>0</v>
      </c>
    </row>
    <row r="113" spans="1:12" s="143" customFormat="1" ht="25.5">
      <c r="A113" s="141"/>
      <c r="B113" s="271" t="s">
        <v>293</v>
      </c>
      <c r="C113" s="142"/>
      <c r="D113" s="110" t="s">
        <v>14</v>
      </c>
      <c r="E113" s="110" t="s">
        <v>18</v>
      </c>
      <c r="F113" s="132" t="s">
        <v>638</v>
      </c>
      <c r="G113" s="110" t="s">
        <v>294</v>
      </c>
      <c r="H113" s="160">
        <f>SUM(I113:L113)</f>
        <v>0</v>
      </c>
      <c r="I113" s="161"/>
      <c r="J113" s="161">
        <v>0</v>
      </c>
      <c r="K113" s="161">
        <v>0</v>
      </c>
      <c r="L113" s="161">
        <v>0</v>
      </c>
    </row>
    <row r="114" spans="1:12" s="143" customFormat="1" ht="14.25" customHeight="1">
      <c r="A114" s="141"/>
      <c r="B114" s="196" t="s">
        <v>260</v>
      </c>
      <c r="C114" s="142"/>
      <c r="D114" s="110" t="s">
        <v>14</v>
      </c>
      <c r="E114" s="110" t="s">
        <v>18</v>
      </c>
      <c r="F114" s="132" t="s">
        <v>256</v>
      </c>
      <c r="G114" s="110" t="s">
        <v>76</v>
      </c>
      <c r="H114" s="160">
        <f t="shared" si="23"/>
        <v>0</v>
      </c>
      <c r="I114" s="161"/>
      <c r="J114" s="161">
        <v>0</v>
      </c>
      <c r="K114" s="161">
        <v>0</v>
      </c>
      <c r="L114" s="161">
        <v>0</v>
      </c>
    </row>
    <row r="115" spans="1:12" s="143" customFormat="1" ht="14.25" customHeight="1">
      <c r="A115" s="141"/>
      <c r="B115" s="196" t="s">
        <v>639</v>
      </c>
      <c r="C115" s="142"/>
      <c r="D115" s="110" t="s">
        <v>14</v>
      </c>
      <c r="E115" s="110" t="s">
        <v>18</v>
      </c>
      <c r="F115" s="132" t="s">
        <v>638</v>
      </c>
      <c r="G115" s="110" t="s">
        <v>640</v>
      </c>
      <c r="H115" s="160">
        <f>SUM(I115:L115)</f>
        <v>4.7</v>
      </c>
      <c r="I115" s="161">
        <f>0.7+4</f>
        <v>4.7</v>
      </c>
      <c r="J115" s="161">
        <v>0</v>
      </c>
      <c r="K115" s="161">
        <v>0</v>
      </c>
      <c r="L115" s="161">
        <v>0</v>
      </c>
    </row>
    <row r="116" spans="1:12" s="143" customFormat="1">
      <c r="A116" s="141"/>
      <c r="B116" s="109" t="s">
        <v>123</v>
      </c>
      <c r="C116" s="142"/>
      <c r="D116" s="110" t="s">
        <v>14</v>
      </c>
      <c r="E116" s="110" t="s">
        <v>18</v>
      </c>
      <c r="F116" s="110" t="s">
        <v>262</v>
      </c>
      <c r="G116" s="110"/>
      <c r="H116" s="160">
        <f t="shared" si="23"/>
        <v>0</v>
      </c>
      <c r="I116" s="161">
        <f t="shared" ref="I116:L117" si="24">I117</f>
        <v>0</v>
      </c>
      <c r="J116" s="161">
        <f t="shared" si="24"/>
        <v>0</v>
      </c>
      <c r="K116" s="161">
        <f t="shared" si="24"/>
        <v>0</v>
      </c>
      <c r="L116" s="161">
        <f t="shared" si="24"/>
        <v>0</v>
      </c>
    </row>
    <row r="117" spans="1:12" s="143" customFormat="1" ht="89.25" hidden="1">
      <c r="A117" s="141"/>
      <c r="B117" s="109" t="s">
        <v>55</v>
      </c>
      <c r="C117" s="142"/>
      <c r="D117" s="110" t="s">
        <v>14</v>
      </c>
      <c r="E117" s="110" t="s">
        <v>18</v>
      </c>
      <c r="F117" s="110" t="s">
        <v>262</v>
      </c>
      <c r="G117" s="110" t="s">
        <v>56</v>
      </c>
      <c r="H117" s="160">
        <f t="shared" si="23"/>
        <v>0</v>
      </c>
      <c r="I117" s="161">
        <f t="shared" si="24"/>
        <v>0</v>
      </c>
      <c r="J117" s="161">
        <f t="shared" si="24"/>
        <v>0</v>
      </c>
      <c r="K117" s="161">
        <f t="shared" si="24"/>
        <v>0</v>
      </c>
      <c r="L117" s="161">
        <f t="shared" si="24"/>
        <v>0</v>
      </c>
    </row>
    <row r="118" spans="1:12" s="143" customFormat="1" ht="37.5" hidden="1" customHeight="1">
      <c r="A118" s="141"/>
      <c r="B118" s="109" t="s">
        <v>104</v>
      </c>
      <c r="C118" s="142"/>
      <c r="D118" s="110" t="s">
        <v>14</v>
      </c>
      <c r="E118" s="110" t="s">
        <v>18</v>
      </c>
      <c r="F118" s="110" t="s">
        <v>262</v>
      </c>
      <c r="G118" s="110" t="s">
        <v>105</v>
      </c>
      <c r="H118" s="160">
        <f t="shared" si="23"/>
        <v>0</v>
      </c>
      <c r="I118" s="161">
        <f>I119+I120</f>
        <v>0</v>
      </c>
      <c r="J118" s="161">
        <f>J119+J120</f>
        <v>0</v>
      </c>
      <c r="K118" s="161">
        <f>K119+K120</f>
        <v>0</v>
      </c>
      <c r="L118" s="161">
        <f>L119+L120</f>
        <v>0</v>
      </c>
    </row>
    <row r="119" spans="1:12" s="143" customFormat="1" ht="25.5" hidden="1">
      <c r="A119" s="141"/>
      <c r="B119" s="109" t="s">
        <v>213</v>
      </c>
      <c r="C119" s="142"/>
      <c r="D119" s="110" t="s">
        <v>14</v>
      </c>
      <c r="E119" s="110" t="s">
        <v>18</v>
      </c>
      <c r="F119" s="110" t="s">
        <v>262</v>
      </c>
      <c r="G119" s="110" t="s">
        <v>107</v>
      </c>
      <c r="H119" s="160">
        <f t="shared" si="23"/>
        <v>0</v>
      </c>
      <c r="I119" s="161"/>
      <c r="J119" s="161">
        <v>0</v>
      </c>
      <c r="K119" s="161">
        <v>0</v>
      </c>
      <c r="L119" s="161">
        <v>0</v>
      </c>
    </row>
    <row r="120" spans="1:12" s="143" customFormat="1" ht="51" hidden="1">
      <c r="A120" s="141"/>
      <c r="B120" s="109" t="s">
        <v>108</v>
      </c>
      <c r="C120" s="142"/>
      <c r="D120" s="110" t="s">
        <v>14</v>
      </c>
      <c r="E120" s="110" t="s">
        <v>18</v>
      </c>
      <c r="F120" s="110" t="s">
        <v>262</v>
      </c>
      <c r="G120" s="110" t="s">
        <v>109</v>
      </c>
      <c r="H120" s="160">
        <f t="shared" si="23"/>
        <v>0</v>
      </c>
      <c r="I120" s="161"/>
      <c r="J120" s="161">
        <v>0</v>
      </c>
      <c r="K120" s="161">
        <v>0</v>
      </c>
      <c r="L120" s="161">
        <v>0</v>
      </c>
    </row>
    <row r="121" spans="1:12" s="194" customFormat="1" hidden="1">
      <c r="A121" s="192"/>
      <c r="B121" s="193" t="s">
        <v>459</v>
      </c>
      <c r="C121" s="142"/>
      <c r="D121" s="133" t="s">
        <v>14</v>
      </c>
      <c r="E121" s="133" t="s">
        <v>19</v>
      </c>
      <c r="F121" s="133"/>
      <c r="G121" s="133"/>
      <c r="H121" s="160">
        <f>SUM(I121:L121)</f>
        <v>0</v>
      </c>
      <c r="I121" s="160">
        <f>I122</f>
        <v>0</v>
      </c>
      <c r="J121" s="160">
        <f>J122</f>
        <v>0</v>
      </c>
      <c r="K121" s="160">
        <f>K122</f>
        <v>0</v>
      </c>
      <c r="L121" s="160">
        <f>L122</f>
        <v>0</v>
      </c>
    </row>
    <row r="122" spans="1:12" s="194" customFormat="1" ht="51" hidden="1">
      <c r="A122" s="192"/>
      <c r="B122" s="109" t="s">
        <v>98</v>
      </c>
      <c r="C122" s="193"/>
      <c r="D122" s="110" t="s">
        <v>14</v>
      </c>
      <c r="E122" s="110" t="s">
        <v>19</v>
      </c>
      <c r="F122" s="132" t="s">
        <v>249</v>
      </c>
      <c r="G122" s="133"/>
      <c r="H122" s="160">
        <f>SUM(I122:L122)</f>
        <v>0</v>
      </c>
      <c r="I122" s="161">
        <f>I123</f>
        <v>0</v>
      </c>
      <c r="J122" s="161">
        <f t="shared" ref="J122:L124" si="25">J123</f>
        <v>0</v>
      </c>
      <c r="K122" s="161">
        <f t="shared" si="25"/>
        <v>0</v>
      </c>
      <c r="L122" s="161">
        <f t="shared" si="25"/>
        <v>0</v>
      </c>
    </row>
    <row r="123" spans="1:12" s="194" customFormat="1" ht="38.25" hidden="1">
      <c r="A123" s="192"/>
      <c r="B123" s="109" t="s">
        <v>250</v>
      </c>
      <c r="C123" s="109"/>
      <c r="D123" s="110" t="s">
        <v>14</v>
      </c>
      <c r="E123" s="110" t="s">
        <v>19</v>
      </c>
      <c r="F123" s="132" t="s">
        <v>251</v>
      </c>
      <c r="G123" s="133"/>
      <c r="H123" s="160">
        <f>SUM(I123:L123)</f>
        <v>0</v>
      </c>
      <c r="I123" s="161">
        <f>I124</f>
        <v>0</v>
      </c>
      <c r="J123" s="161">
        <f t="shared" si="25"/>
        <v>0</v>
      </c>
      <c r="K123" s="161">
        <f t="shared" si="25"/>
        <v>0</v>
      </c>
      <c r="L123" s="161">
        <f t="shared" si="25"/>
        <v>0</v>
      </c>
    </row>
    <row r="124" spans="1:12" s="143" customFormat="1" ht="267.75" hidden="1">
      <c r="A124" s="141"/>
      <c r="B124" s="112" t="s">
        <v>460</v>
      </c>
      <c r="C124" s="142"/>
      <c r="D124" s="110" t="s">
        <v>14</v>
      </c>
      <c r="E124" s="110" t="s">
        <v>19</v>
      </c>
      <c r="F124" s="110" t="s">
        <v>535</v>
      </c>
      <c r="G124" s="110"/>
      <c r="H124" s="160">
        <f>SUM(I124:L124)</f>
        <v>0</v>
      </c>
      <c r="I124" s="161">
        <f>I125</f>
        <v>0</v>
      </c>
      <c r="J124" s="161">
        <f t="shared" si="25"/>
        <v>0</v>
      </c>
      <c r="K124" s="161">
        <f t="shared" si="25"/>
        <v>0</v>
      </c>
      <c r="L124" s="161">
        <f t="shared" si="25"/>
        <v>0</v>
      </c>
    </row>
    <row r="125" spans="1:12" s="143" customFormat="1" ht="38.25" hidden="1">
      <c r="A125" s="141"/>
      <c r="B125" s="109" t="s">
        <v>86</v>
      </c>
      <c r="C125" s="142"/>
      <c r="D125" s="110" t="s">
        <v>14</v>
      </c>
      <c r="E125" s="110" t="s">
        <v>19</v>
      </c>
      <c r="F125" s="110" t="s">
        <v>535</v>
      </c>
      <c r="G125" s="110" t="s">
        <v>57</v>
      </c>
      <c r="H125" s="160">
        <f>I125+J125+K125+L125</f>
        <v>0</v>
      </c>
      <c r="I125" s="161">
        <f>I126</f>
        <v>0</v>
      </c>
      <c r="J125" s="161">
        <f t="shared" ref="J125:L126" si="26">J126</f>
        <v>0</v>
      </c>
      <c r="K125" s="161">
        <f t="shared" si="26"/>
        <v>0</v>
      </c>
      <c r="L125" s="161">
        <f t="shared" si="26"/>
        <v>0</v>
      </c>
    </row>
    <row r="126" spans="1:12" s="143" customFormat="1" ht="42" hidden="1" customHeight="1">
      <c r="A126" s="141"/>
      <c r="B126" s="109" t="s">
        <v>111</v>
      </c>
      <c r="C126" s="142"/>
      <c r="D126" s="110" t="s">
        <v>14</v>
      </c>
      <c r="E126" s="110" t="s">
        <v>19</v>
      </c>
      <c r="F126" s="110" t="s">
        <v>535</v>
      </c>
      <c r="G126" s="110" t="s">
        <v>59</v>
      </c>
      <c r="H126" s="160">
        <f>I126+J126+K126+L126</f>
        <v>0</v>
      </c>
      <c r="I126" s="161">
        <f>I127</f>
        <v>0</v>
      </c>
      <c r="J126" s="161">
        <f t="shared" si="26"/>
        <v>0</v>
      </c>
      <c r="K126" s="161">
        <f t="shared" si="26"/>
        <v>0</v>
      </c>
      <c r="L126" s="161">
        <f t="shared" si="26"/>
        <v>0</v>
      </c>
    </row>
    <row r="127" spans="1:12" s="143" customFormat="1" ht="57" hidden="1" customHeight="1">
      <c r="A127" s="141"/>
      <c r="B127" s="109" t="s">
        <v>259</v>
      </c>
      <c r="C127" s="142"/>
      <c r="D127" s="110" t="s">
        <v>14</v>
      </c>
      <c r="E127" s="110" t="s">
        <v>19</v>
      </c>
      <c r="F127" s="110" t="s">
        <v>535</v>
      </c>
      <c r="G127" s="110" t="s">
        <v>61</v>
      </c>
      <c r="H127" s="160">
        <f>I127+J127+K127+L127</f>
        <v>0</v>
      </c>
      <c r="I127" s="161">
        <v>0</v>
      </c>
      <c r="J127" s="161">
        <v>0</v>
      </c>
      <c r="K127" s="161">
        <v>0</v>
      </c>
      <c r="L127" s="161">
        <v>0</v>
      </c>
    </row>
    <row r="128" spans="1:12" s="194" customFormat="1" ht="24.75" customHeight="1">
      <c r="A128" s="192"/>
      <c r="B128" s="193" t="s">
        <v>329</v>
      </c>
      <c r="C128" s="142"/>
      <c r="D128" s="133" t="s">
        <v>14</v>
      </c>
      <c r="E128" s="133" t="s">
        <v>20</v>
      </c>
      <c r="F128" s="133"/>
      <c r="G128" s="133"/>
      <c r="H128" s="160">
        <f t="shared" si="23"/>
        <v>-496.7</v>
      </c>
      <c r="I128" s="160">
        <f>I129</f>
        <v>-496.7</v>
      </c>
      <c r="J128" s="160">
        <f t="shared" ref="J128:L129" si="27">J129</f>
        <v>0</v>
      </c>
      <c r="K128" s="160">
        <f t="shared" si="27"/>
        <v>0</v>
      </c>
      <c r="L128" s="160">
        <f t="shared" si="27"/>
        <v>0</v>
      </c>
    </row>
    <row r="129" spans="1:13" s="194" customFormat="1" ht="51">
      <c r="A129" s="192"/>
      <c r="B129" s="109" t="s">
        <v>98</v>
      </c>
      <c r="C129" s="193"/>
      <c r="D129" s="110" t="s">
        <v>14</v>
      </c>
      <c r="E129" s="110" t="s">
        <v>20</v>
      </c>
      <c r="F129" s="132" t="s">
        <v>249</v>
      </c>
      <c r="G129" s="133"/>
      <c r="H129" s="160">
        <f>SUM(I129:L129)</f>
        <v>-496.7</v>
      </c>
      <c r="I129" s="161">
        <f>I130</f>
        <v>-496.7</v>
      </c>
      <c r="J129" s="161">
        <f t="shared" si="27"/>
        <v>0</v>
      </c>
      <c r="K129" s="161">
        <f t="shared" si="27"/>
        <v>0</v>
      </c>
      <c r="L129" s="161">
        <f t="shared" si="27"/>
        <v>0</v>
      </c>
    </row>
    <row r="130" spans="1:13" s="194" customFormat="1" ht="38.25">
      <c r="A130" s="192"/>
      <c r="B130" s="109" t="s">
        <v>250</v>
      </c>
      <c r="C130" s="109"/>
      <c r="D130" s="110" t="s">
        <v>14</v>
      </c>
      <c r="E130" s="110" t="s">
        <v>20</v>
      </c>
      <c r="F130" s="132" t="s">
        <v>251</v>
      </c>
      <c r="G130" s="133"/>
      <c r="H130" s="160">
        <f>SUM(I130:L130)</f>
        <v>-496.7</v>
      </c>
      <c r="I130" s="161">
        <f>I132</f>
        <v>-496.7</v>
      </c>
      <c r="J130" s="161">
        <f>J132</f>
        <v>0</v>
      </c>
      <c r="K130" s="161">
        <f>K132</f>
        <v>0</v>
      </c>
      <c r="L130" s="161">
        <f>L132</f>
        <v>0</v>
      </c>
    </row>
    <row r="131" spans="1:13" s="194" customFormat="1" ht="25.5">
      <c r="A131" s="192"/>
      <c r="B131" s="109" t="s">
        <v>272</v>
      </c>
      <c r="C131" s="109"/>
      <c r="D131" s="110" t="s">
        <v>14</v>
      </c>
      <c r="E131" s="110" t="s">
        <v>20</v>
      </c>
      <c r="F131" s="132" t="s">
        <v>273</v>
      </c>
      <c r="G131" s="133"/>
      <c r="H131" s="160">
        <f>SUM(I131:L131)</f>
        <v>-496.7</v>
      </c>
      <c r="I131" s="161">
        <f t="shared" ref="I131:L133" si="28">I132</f>
        <v>-496.7</v>
      </c>
      <c r="J131" s="161">
        <f t="shared" si="28"/>
        <v>0</v>
      </c>
      <c r="K131" s="161">
        <f t="shared" si="28"/>
        <v>0</v>
      </c>
      <c r="L131" s="161">
        <f t="shared" si="28"/>
        <v>0</v>
      </c>
    </row>
    <row r="132" spans="1:13" s="143" customFormat="1" ht="38.25">
      <c r="A132" s="141"/>
      <c r="B132" s="109" t="s">
        <v>86</v>
      </c>
      <c r="C132" s="142"/>
      <c r="D132" s="110" t="s">
        <v>14</v>
      </c>
      <c r="E132" s="110" t="s">
        <v>20</v>
      </c>
      <c r="F132" s="132" t="s">
        <v>273</v>
      </c>
      <c r="G132" s="110" t="s">
        <v>57</v>
      </c>
      <c r="H132" s="160">
        <f>I132+J132+K132+L132</f>
        <v>-496.7</v>
      </c>
      <c r="I132" s="161">
        <f t="shared" si="28"/>
        <v>-496.7</v>
      </c>
      <c r="J132" s="161">
        <f t="shared" si="28"/>
        <v>0</v>
      </c>
      <c r="K132" s="161">
        <f t="shared" si="28"/>
        <v>0</v>
      </c>
      <c r="L132" s="161">
        <f t="shared" si="28"/>
        <v>0</v>
      </c>
    </row>
    <row r="133" spans="1:13" s="143" customFormat="1" ht="42" customHeight="1">
      <c r="A133" s="141"/>
      <c r="B133" s="109" t="s">
        <v>111</v>
      </c>
      <c r="C133" s="142"/>
      <c r="D133" s="110" t="s">
        <v>14</v>
      </c>
      <c r="E133" s="110" t="s">
        <v>20</v>
      </c>
      <c r="F133" s="132" t="s">
        <v>273</v>
      </c>
      <c r="G133" s="110" t="s">
        <v>59</v>
      </c>
      <c r="H133" s="160">
        <f>I133+J133+K133+L133</f>
        <v>-496.7</v>
      </c>
      <c r="I133" s="161">
        <f t="shared" si="28"/>
        <v>-496.7</v>
      </c>
      <c r="J133" s="161">
        <f t="shared" si="28"/>
        <v>0</v>
      </c>
      <c r="K133" s="161">
        <f t="shared" si="28"/>
        <v>0</v>
      </c>
      <c r="L133" s="161">
        <f t="shared" si="28"/>
        <v>0</v>
      </c>
    </row>
    <row r="134" spans="1:13" s="143" customFormat="1" ht="57" customHeight="1">
      <c r="A134" s="141"/>
      <c r="B134" s="109" t="s">
        <v>259</v>
      </c>
      <c r="C134" s="142"/>
      <c r="D134" s="110" t="s">
        <v>14</v>
      </c>
      <c r="E134" s="110" t="s">
        <v>20</v>
      </c>
      <c r="F134" s="132" t="s">
        <v>273</v>
      </c>
      <c r="G134" s="110" t="s">
        <v>61</v>
      </c>
      <c r="H134" s="160">
        <f>I134+J134+K134+L134</f>
        <v>-496.7</v>
      </c>
      <c r="I134" s="161">
        <f>-496.7</f>
        <v>-496.7</v>
      </c>
      <c r="J134" s="161">
        <v>0</v>
      </c>
      <c r="K134" s="161">
        <v>0</v>
      </c>
      <c r="L134" s="161">
        <v>0</v>
      </c>
    </row>
    <row r="135" spans="1:13" s="194" customFormat="1" ht="24.75" customHeight="1">
      <c r="A135" s="192"/>
      <c r="B135" s="193" t="s">
        <v>121</v>
      </c>
      <c r="C135" s="142"/>
      <c r="D135" s="133" t="s">
        <v>14</v>
      </c>
      <c r="E135" s="133" t="s">
        <v>122</v>
      </c>
      <c r="F135" s="133"/>
      <c r="G135" s="133"/>
      <c r="H135" s="160">
        <f t="shared" si="23"/>
        <v>-99.700000000000045</v>
      </c>
      <c r="I135" s="160">
        <f>I136+I164+I158+I184</f>
        <v>-99.700000000000045</v>
      </c>
      <c r="J135" s="160">
        <f>J136+J164+J158+J184</f>
        <v>0</v>
      </c>
      <c r="K135" s="160">
        <f>K136+K164+K158+K184</f>
        <v>0</v>
      </c>
      <c r="L135" s="160">
        <f>L136+L164+L158+L184</f>
        <v>0</v>
      </c>
    </row>
    <row r="136" spans="1:13" s="143" customFormat="1" ht="51" hidden="1" customHeight="1">
      <c r="A136" s="141"/>
      <c r="B136" s="109" t="s">
        <v>127</v>
      </c>
      <c r="C136" s="269"/>
      <c r="D136" s="110" t="s">
        <v>14</v>
      </c>
      <c r="E136" s="110" t="s">
        <v>122</v>
      </c>
      <c r="F136" s="110" t="s">
        <v>263</v>
      </c>
      <c r="G136" s="110"/>
      <c r="H136" s="160">
        <f>SUM(I136:L136)</f>
        <v>0</v>
      </c>
      <c r="I136" s="161">
        <f>I137</f>
        <v>0</v>
      </c>
      <c r="J136" s="161">
        <f>J137</f>
        <v>0</v>
      </c>
      <c r="K136" s="161">
        <f>K137</f>
        <v>0</v>
      </c>
      <c r="L136" s="161">
        <f>L137</f>
        <v>0</v>
      </c>
    </row>
    <row r="137" spans="1:13" s="143" customFormat="1" ht="25.5" hidden="1">
      <c r="A137" s="141"/>
      <c r="B137" s="109" t="s">
        <v>264</v>
      </c>
      <c r="C137" s="269"/>
      <c r="D137" s="110" t="s">
        <v>14</v>
      </c>
      <c r="E137" s="110" t="s">
        <v>122</v>
      </c>
      <c r="F137" s="110" t="s">
        <v>265</v>
      </c>
      <c r="G137" s="110"/>
      <c r="H137" s="160">
        <f>SUM(I137:L137)</f>
        <v>0</v>
      </c>
      <c r="I137" s="161">
        <f>I138+I148</f>
        <v>0</v>
      </c>
      <c r="J137" s="161">
        <f>J138+J148</f>
        <v>0</v>
      </c>
      <c r="K137" s="161">
        <f>K138+K148</f>
        <v>0</v>
      </c>
      <c r="L137" s="161">
        <f>L138+L148</f>
        <v>0</v>
      </c>
    </row>
    <row r="138" spans="1:13" s="143" customFormat="1" ht="229.5" hidden="1">
      <c r="A138" s="141"/>
      <c r="B138" s="268" t="s">
        <v>464</v>
      </c>
      <c r="C138" s="142"/>
      <c r="D138" s="110" t="s">
        <v>14</v>
      </c>
      <c r="E138" s="110" t="s">
        <v>122</v>
      </c>
      <c r="F138" s="110" t="s">
        <v>266</v>
      </c>
      <c r="G138" s="110"/>
      <c r="H138" s="160">
        <f t="shared" si="23"/>
        <v>0</v>
      </c>
      <c r="I138" s="161">
        <f>I139+I144</f>
        <v>0</v>
      </c>
      <c r="J138" s="161">
        <f>J139+J144</f>
        <v>0</v>
      </c>
      <c r="K138" s="161">
        <f>K139+K144</f>
        <v>0</v>
      </c>
      <c r="L138" s="161">
        <f>L139+L144</f>
        <v>0</v>
      </c>
    </row>
    <row r="139" spans="1:13" s="143" customFormat="1" ht="89.25" hidden="1">
      <c r="A139" s="141"/>
      <c r="B139" s="109" t="s">
        <v>55</v>
      </c>
      <c r="C139" s="142"/>
      <c r="D139" s="110" t="s">
        <v>14</v>
      </c>
      <c r="E139" s="110" t="s">
        <v>122</v>
      </c>
      <c r="F139" s="110" t="s">
        <v>266</v>
      </c>
      <c r="G139" s="110" t="s">
        <v>56</v>
      </c>
      <c r="H139" s="160">
        <f t="shared" si="23"/>
        <v>0</v>
      </c>
      <c r="I139" s="161">
        <f>I140</f>
        <v>0</v>
      </c>
      <c r="J139" s="161">
        <f>J140</f>
        <v>0</v>
      </c>
      <c r="K139" s="161">
        <f>K140</f>
        <v>0</v>
      </c>
      <c r="L139" s="161">
        <f>L140</f>
        <v>0</v>
      </c>
    </row>
    <row r="140" spans="1:13" s="143" customFormat="1" ht="38.25" hidden="1">
      <c r="A140" s="141"/>
      <c r="B140" s="109" t="s">
        <v>104</v>
      </c>
      <c r="C140" s="142"/>
      <c r="D140" s="110" t="s">
        <v>14</v>
      </c>
      <c r="E140" s="110" t="s">
        <v>122</v>
      </c>
      <c r="F140" s="110" t="s">
        <v>266</v>
      </c>
      <c r="G140" s="110" t="s">
        <v>105</v>
      </c>
      <c r="H140" s="160">
        <f t="shared" si="23"/>
        <v>0</v>
      </c>
      <c r="I140" s="161">
        <f>I141+I142+I143</f>
        <v>0</v>
      </c>
      <c r="J140" s="161">
        <f>J141+J142+J143</f>
        <v>0</v>
      </c>
      <c r="K140" s="161">
        <f>K141+K142+K143</f>
        <v>0</v>
      </c>
      <c r="L140" s="161">
        <f>L141+L142+L143</f>
        <v>0</v>
      </c>
    </row>
    <row r="141" spans="1:13" s="143" customFormat="1" ht="25.5" hidden="1">
      <c r="A141" s="141"/>
      <c r="B141" s="109" t="s">
        <v>213</v>
      </c>
      <c r="C141" s="142"/>
      <c r="D141" s="110" t="s">
        <v>14</v>
      </c>
      <c r="E141" s="110" t="s">
        <v>122</v>
      </c>
      <c r="F141" s="110" t="s">
        <v>266</v>
      </c>
      <c r="G141" s="110" t="s">
        <v>107</v>
      </c>
      <c r="H141" s="160">
        <f t="shared" si="23"/>
        <v>0</v>
      </c>
      <c r="I141" s="161">
        <v>0</v>
      </c>
      <c r="J141" s="161"/>
      <c r="K141" s="161">
        <v>0</v>
      </c>
      <c r="L141" s="161">
        <v>0</v>
      </c>
    </row>
    <row r="142" spans="1:13" s="143" customFormat="1" ht="51" hidden="1">
      <c r="A142" s="141"/>
      <c r="B142" s="109" t="s">
        <v>108</v>
      </c>
      <c r="C142" s="142"/>
      <c r="D142" s="110" t="s">
        <v>14</v>
      </c>
      <c r="E142" s="110" t="s">
        <v>122</v>
      </c>
      <c r="F142" s="110" t="s">
        <v>266</v>
      </c>
      <c r="G142" s="110" t="s">
        <v>109</v>
      </c>
      <c r="H142" s="160">
        <f t="shared" si="23"/>
        <v>0</v>
      </c>
      <c r="I142" s="161">
        <v>0</v>
      </c>
      <c r="J142" s="161">
        <v>0</v>
      </c>
      <c r="K142" s="161">
        <v>0</v>
      </c>
      <c r="L142" s="161">
        <v>0</v>
      </c>
    </row>
    <row r="143" spans="1:13" s="143" customFormat="1" ht="89.25" hidden="1">
      <c r="A143" s="141"/>
      <c r="B143" s="330" t="s">
        <v>659</v>
      </c>
      <c r="C143" s="142"/>
      <c r="D143" s="110" t="s">
        <v>14</v>
      </c>
      <c r="E143" s="110" t="s">
        <v>122</v>
      </c>
      <c r="F143" s="110" t="s">
        <v>266</v>
      </c>
      <c r="G143" s="110" t="s">
        <v>649</v>
      </c>
      <c r="H143" s="160">
        <f t="shared" si="23"/>
        <v>0</v>
      </c>
      <c r="I143" s="161">
        <v>0</v>
      </c>
      <c r="J143" s="161"/>
      <c r="K143" s="316">
        <v>0</v>
      </c>
      <c r="L143" s="316">
        <v>0</v>
      </c>
      <c r="M143" s="143">
        <v>0</v>
      </c>
    </row>
    <row r="144" spans="1:13" s="143" customFormat="1" ht="38.25" hidden="1">
      <c r="A144" s="141"/>
      <c r="B144" s="109" t="s">
        <v>86</v>
      </c>
      <c r="C144" s="142"/>
      <c r="D144" s="110" t="s">
        <v>14</v>
      </c>
      <c r="E144" s="110" t="s">
        <v>122</v>
      </c>
      <c r="F144" s="110" t="s">
        <v>266</v>
      </c>
      <c r="G144" s="110" t="s">
        <v>57</v>
      </c>
      <c r="H144" s="160">
        <f t="shared" si="23"/>
        <v>0</v>
      </c>
      <c r="I144" s="161">
        <f>I145</f>
        <v>0</v>
      </c>
      <c r="J144" s="161">
        <f>J145</f>
        <v>0</v>
      </c>
      <c r="K144" s="161">
        <f>K145</f>
        <v>0</v>
      </c>
      <c r="L144" s="161">
        <f>L145</f>
        <v>0</v>
      </c>
    </row>
    <row r="145" spans="1:12" s="143" customFormat="1" ht="38.25" hidden="1">
      <c r="A145" s="141"/>
      <c r="B145" s="109" t="s">
        <v>111</v>
      </c>
      <c r="C145" s="142"/>
      <c r="D145" s="110" t="s">
        <v>14</v>
      </c>
      <c r="E145" s="110" t="s">
        <v>122</v>
      </c>
      <c r="F145" s="110" t="s">
        <v>266</v>
      </c>
      <c r="G145" s="110" t="s">
        <v>59</v>
      </c>
      <c r="H145" s="160">
        <f t="shared" si="23"/>
        <v>0</v>
      </c>
      <c r="I145" s="161">
        <f>I146+I147</f>
        <v>0</v>
      </c>
      <c r="J145" s="161">
        <f>J146+J147</f>
        <v>0</v>
      </c>
      <c r="K145" s="161">
        <f>K146+K147</f>
        <v>0</v>
      </c>
      <c r="L145" s="161">
        <f>L146+L147</f>
        <v>0</v>
      </c>
    </row>
    <row r="146" spans="1:12" s="143" customFormat="1" ht="38.25" hidden="1">
      <c r="A146" s="141"/>
      <c r="B146" s="109" t="s">
        <v>63</v>
      </c>
      <c r="C146" s="142"/>
      <c r="D146" s="110" t="s">
        <v>14</v>
      </c>
      <c r="E146" s="110" t="s">
        <v>122</v>
      </c>
      <c r="F146" s="110" t="s">
        <v>266</v>
      </c>
      <c r="G146" s="110" t="s">
        <v>62</v>
      </c>
      <c r="H146" s="160">
        <f t="shared" si="23"/>
        <v>0</v>
      </c>
      <c r="I146" s="161">
        <v>0</v>
      </c>
      <c r="J146" s="161">
        <v>0</v>
      </c>
      <c r="K146" s="161">
        <v>0</v>
      </c>
      <c r="L146" s="161">
        <v>0</v>
      </c>
    </row>
    <row r="147" spans="1:12" s="143" customFormat="1" ht="51" hidden="1">
      <c r="A147" s="141"/>
      <c r="B147" s="109" t="s">
        <v>259</v>
      </c>
      <c r="C147" s="142"/>
      <c r="D147" s="110" t="s">
        <v>14</v>
      </c>
      <c r="E147" s="110" t="s">
        <v>122</v>
      </c>
      <c r="F147" s="110" t="s">
        <v>266</v>
      </c>
      <c r="G147" s="110" t="s">
        <v>61</v>
      </c>
      <c r="H147" s="160">
        <f t="shared" si="23"/>
        <v>0</v>
      </c>
      <c r="I147" s="161">
        <v>0</v>
      </c>
      <c r="J147" s="161">
        <v>0</v>
      </c>
      <c r="K147" s="161">
        <v>0</v>
      </c>
      <c r="L147" s="161">
        <v>0</v>
      </c>
    </row>
    <row r="148" spans="1:12" s="143" customFormat="1" ht="114.75" hidden="1">
      <c r="A148" s="141"/>
      <c r="B148" s="268" t="s">
        <v>465</v>
      </c>
      <c r="C148" s="109"/>
      <c r="D148" s="110" t="s">
        <v>14</v>
      </c>
      <c r="E148" s="236">
        <v>13</v>
      </c>
      <c r="F148" s="110" t="s">
        <v>267</v>
      </c>
      <c r="G148" s="110"/>
      <c r="H148" s="160">
        <f t="shared" si="23"/>
        <v>0</v>
      </c>
      <c r="I148" s="161">
        <f>I149+I154</f>
        <v>0</v>
      </c>
      <c r="J148" s="161">
        <f>J149+J154</f>
        <v>0</v>
      </c>
      <c r="K148" s="161">
        <f>K149+K154</f>
        <v>0</v>
      </c>
      <c r="L148" s="161">
        <f>L149+L154</f>
        <v>0</v>
      </c>
    </row>
    <row r="149" spans="1:12" s="143" customFormat="1" ht="89.25" hidden="1">
      <c r="A149" s="141"/>
      <c r="B149" s="109" t="s">
        <v>55</v>
      </c>
      <c r="C149" s="142"/>
      <c r="D149" s="110" t="s">
        <v>14</v>
      </c>
      <c r="E149" s="236">
        <v>13</v>
      </c>
      <c r="F149" s="110" t="s">
        <v>267</v>
      </c>
      <c r="G149" s="110" t="s">
        <v>56</v>
      </c>
      <c r="H149" s="160">
        <f t="shared" si="23"/>
        <v>0</v>
      </c>
      <c r="I149" s="161">
        <f>I150</f>
        <v>0</v>
      </c>
      <c r="J149" s="161">
        <f>J150</f>
        <v>0</v>
      </c>
      <c r="K149" s="161">
        <f>K150</f>
        <v>0</v>
      </c>
      <c r="L149" s="161">
        <f>L150</f>
        <v>0</v>
      </c>
    </row>
    <row r="150" spans="1:12" s="143" customFormat="1" ht="38.25" hidden="1">
      <c r="A150" s="141"/>
      <c r="B150" s="109" t="s">
        <v>104</v>
      </c>
      <c r="C150" s="142"/>
      <c r="D150" s="110" t="s">
        <v>14</v>
      </c>
      <c r="E150" s="236">
        <v>13</v>
      </c>
      <c r="F150" s="110" t="s">
        <v>267</v>
      </c>
      <c r="G150" s="110" t="s">
        <v>105</v>
      </c>
      <c r="H150" s="160">
        <f t="shared" si="23"/>
        <v>0</v>
      </c>
      <c r="I150" s="161">
        <f>I151+I152+I153</f>
        <v>0</v>
      </c>
      <c r="J150" s="161">
        <f>J151+J152+J153</f>
        <v>0</v>
      </c>
      <c r="K150" s="161">
        <f>K151+K152+K153</f>
        <v>0</v>
      </c>
      <c r="L150" s="161">
        <f>L151+L152+L153</f>
        <v>0</v>
      </c>
    </row>
    <row r="151" spans="1:12" s="143" customFormat="1" ht="25.5" hidden="1">
      <c r="A151" s="141"/>
      <c r="B151" s="109" t="s">
        <v>213</v>
      </c>
      <c r="C151" s="142"/>
      <c r="D151" s="110" t="s">
        <v>14</v>
      </c>
      <c r="E151" s="236">
        <v>13</v>
      </c>
      <c r="F151" s="110" t="s">
        <v>267</v>
      </c>
      <c r="G151" s="110" t="s">
        <v>107</v>
      </c>
      <c r="H151" s="160">
        <f t="shared" si="23"/>
        <v>0</v>
      </c>
      <c r="I151" s="161">
        <v>0</v>
      </c>
      <c r="J151" s="161"/>
      <c r="K151" s="161">
        <v>0</v>
      </c>
      <c r="L151" s="161">
        <v>0</v>
      </c>
    </row>
    <row r="152" spans="1:12" s="143" customFormat="1" ht="51" hidden="1">
      <c r="A152" s="141"/>
      <c r="B152" s="109" t="s">
        <v>108</v>
      </c>
      <c r="C152" s="142"/>
      <c r="D152" s="110" t="s">
        <v>14</v>
      </c>
      <c r="E152" s="236">
        <v>13</v>
      </c>
      <c r="F152" s="110" t="s">
        <v>267</v>
      </c>
      <c r="G152" s="110" t="s">
        <v>109</v>
      </c>
      <c r="H152" s="160">
        <f t="shared" si="23"/>
        <v>0</v>
      </c>
      <c r="I152" s="161">
        <v>0</v>
      </c>
      <c r="J152" s="161"/>
      <c r="K152" s="161">
        <v>0</v>
      </c>
      <c r="L152" s="161">
        <v>0</v>
      </c>
    </row>
    <row r="153" spans="1:12" s="143" customFormat="1" ht="89.25" hidden="1">
      <c r="A153" s="141"/>
      <c r="B153" s="330" t="s">
        <v>659</v>
      </c>
      <c r="C153" s="142"/>
      <c r="D153" s="110" t="s">
        <v>14</v>
      </c>
      <c r="E153" s="236">
        <v>13</v>
      </c>
      <c r="F153" s="110" t="s">
        <v>267</v>
      </c>
      <c r="G153" s="110" t="s">
        <v>649</v>
      </c>
      <c r="H153" s="160">
        <f t="shared" si="23"/>
        <v>0</v>
      </c>
      <c r="I153" s="161">
        <v>0</v>
      </c>
      <c r="J153" s="161"/>
      <c r="K153" s="316">
        <v>0</v>
      </c>
      <c r="L153" s="316">
        <v>0</v>
      </c>
    </row>
    <row r="154" spans="1:12" s="143" customFormat="1" ht="38.25" hidden="1">
      <c r="A154" s="141"/>
      <c r="B154" s="109" t="s">
        <v>86</v>
      </c>
      <c r="C154" s="142"/>
      <c r="D154" s="110" t="s">
        <v>14</v>
      </c>
      <c r="E154" s="236">
        <v>13</v>
      </c>
      <c r="F154" s="110" t="s">
        <v>267</v>
      </c>
      <c r="G154" s="110" t="s">
        <v>57</v>
      </c>
      <c r="H154" s="160">
        <f t="shared" si="23"/>
        <v>0</v>
      </c>
      <c r="I154" s="161">
        <f>I155</f>
        <v>0</v>
      </c>
      <c r="J154" s="161">
        <f>J155</f>
        <v>0</v>
      </c>
      <c r="K154" s="161">
        <f>K155</f>
        <v>0</v>
      </c>
      <c r="L154" s="161">
        <f>L155</f>
        <v>0</v>
      </c>
    </row>
    <row r="155" spans="1:12" s="143" customFormat="1" ht="38.25" hidden="1">
      <c r="A155" s="141"/>
      <c r="B155" s="109" t="s">
        <v>111</v>
      </c>
      <c r="C155" s="142"/>
      <c r="D155" s="110" t="s">
        <v>14</v>
      </c>
      <c r="E155" s="236">
        <v>13</v>
      </c>
      <c r="F155" s="110" t="s">
        <v>267</v>
      </c>
      <c r="G155" s="110" t="s">
        <v>59</v>
      </c>
      <c r="H155" s="160">
        <f t="shared" si="23"/>
        <v>0</v>
      </c>
      <c r="I155" s="161">
        <f>I157</f>
        <v>0</v>
      </c>
      <c r="J155" s="161">
        <f>J156+J157</f>
        <v>0</v>
      </c>
      <c r="K155" s="161">
        <f>K157</f>
        <v>0</v>
      </c>
      <c r="L155" s="161">
        <f>L157</f>
        <v>0</v>
      </c>
    </row>
    <row r="156" spans="1:12" s="143" customFormat="1" ht="38.25" hidden="1">
      <c r="A156" s="141"/>
      <c r="B156" s="109" t="s">
        <v>63</v>
      </c>
      <c r="C156" s="142"/>
      <c r="D156" s="110" t="s">
        <v>14</v>
      </c>
      <c r="E156" s="236">
        <v>13</v>
      </c>
      <c r="F156" s="110" t="s">
        <v>267</v>
      </c>
      <c r="G156" s="110" t="s">
        <v>62</v>
      </c>
      <c r="H156" s="160">
        <f t="shared" si="23"/>
        <v>0</v>
      </c>
      <c r="I156" s="161">
        <v>0</v>
      </c>
      <c r="J156" s="161">
        <v>0</v>
      </c>
      <c r="K156" s="161">
        <v>0</v>
      </c>
      <c r="L156" s="161">
        <v>0</v>
      </c>
    </row>
    <row r="157" spans="1:12" s="143" customFormat="1" ht="51" hidden="1">
      <c r="A157" s="141"/>
      <c r="B157" s="109" t="s">
        <v>259</v>
      </c>
      <c r="C157" s="142"/>
      <c r="D157" s="110" t="s">
        <v>14</v>
      </c>
      <c r="E157" s="236">
        <v>13</v>
      </c>
      <c r="F157" s="110" t="s">
        <v>267</v>
      </c>
      <c r="G157" s="110" t="s">
        <v>61</v>
      </c>
      <c r="H157" s="160">
        <f t="shared" si="23"/>
        <v>0</v>
      </c>
      <c r="I157" s="161"/>
      <c r="J157" s="161"/>
      <c r="K157" s="161">
        <v>0</v>
      </c>
      <c r="L157" s="161">
        <v>0</v>
      </c>
    </row>
    <row r="158" spans="1:12" s="62" customFormat="1" ht="89.25" hidden="1">
      <c r="A158" s="73"/>
      <c r="B158" s="10" t="s">
        <v>355</v>
      </c>
      <c r="C158" s="74"/>
      <c r="D158" s="2" t="s">
        <v>14</v>
      </c>
      <c r="E158" s="2" t="s">
        <v>122</v>
      </c>
      <c r="F158" s="12" t="s">
        <v>356</v>
      </c>
      <c r="G158" s="12"/>
      <c r="H158" s="152">
        <f>I158+J158+K158+L158</f>
        <v>0</v>
      </c>
      <c r="I158" s="153">
        <f>I159</f>
        <v>0</v>
      </c>
      <c r="J158" s="153">
        <f t="shared" ref="J158:L162" si="29">J159</f>
        <v>0</v>
      </c>
      <c r="K158" s="153">
        <f t="shared" si="29"/>
        <v>0</v>
      </c>
      <c r="L158" s="153">
        <f t="shared" si="29"/>
        <v>0</v>
      </c>
    </row>
    <row r="159" spans="1:12" s="62" customFormat="1" ht="38.25" hidden="1">
      <c r="A159" s="73"/>
      <c r="B159" s="10" t="s">
        <v>361</v>
      </c>
      <c r="C159" s="74"/>
      <c r="D159" s="2" t="s">
        <v>14</v>
      </c>
      <c r="E159" s="2" t="s">
        <v>122</v>
      </c>
      <c r="F159" s="12" t="s">
        <v>362</v>
      </c>
      <c r="G159" s="12"/>
      <c r="H159" s="152">
        <f>SUM(I159:L159)</f>
        <v>0</v>
      </c>
      <c r="I159" s="153">
        <f>I160</f>
        <v>0</v>
      </c>
      <c r="J159" s="153">
        <f t="shared" si="29"/>
        <v>0</v>
      </c>
      <c r="K159" s="153">
        <f t="shared" si="29"/>
        <v>0</v>
      </c>
      <c r="L159" s="153">
        <f t="shared" si="29"/>
        <v>0</v>
      </c>
    </row>
    <row r="160" spans="1:12" s="62" customFormat="1" ht="39.75" hidden="1" customHeight="1">
      <c r="A160" s="73"/>
      <c r="B160" s="10" t="s">
        <v>672</v>
      </c>
      <c r="C160" s="74"/>
      <c r="D160" s="2" t="s">
        <v>14</v>
      </c>
      <c r="E160" s="2" t="s">
        <v>122</v>
      </c>
      <c r="F160" s="12" t="s">
        <v>673</v>
      </c>
      <c r="G160" s="12"/>
      <c r="H160" s="152">
        <f>I160+J160+K160+L160</f>
        <v>0</v>
      </c>
      <c r="I160" s="153">
        <f>I161</f>
        <v>0</v>
      </c>
      <c r="J160" s="153">
        <f t="shared" si="29"/>
        <v>0</v>
      </c>
      <c r="K160" s="153">
        <f t="shared" si="29"/>
        <v>0</v>
      </c>
      <c r="L160" s="153">
        <f t="shared" si="29"/>
        <v>0</v>
      </c>
    </row>
    <row r="161" spans="1:14" s="23" customFormat="1" ht="38.25" hidden="1">
      <c r="A161" s="61"/>
      <c r="B161" s="109" t="s">
        <v>86</v>
      </c>
      <c r="C161" s="71"/>
      <c r="D161" s="2" t="s">
        <v>14</v>
      </c>
      <c r="E161" s="2" t="s">
        <v>122</v>
      </c>
      <c r="F161" s="12" t="s">
        <v>673</v>
      </c>
      <c r="G161" s="12" t="s">
        <v>57</v>
      </c>
      <c r="H161" s="152">
        <f>I161+J161+K161+L161</f>
        <v>0</v>
      </c>
      <c r="I161" s="153">
        <f>I162</f>
        <v>0</v>
      </c>
      <c r="J161" s="153">
        <f t="shared" si="29"/>
        <v>0</v>
      </c>
      <c r="K161" s="153">
        <f t="shared" si="29"/>
        <v>0</v>
      </c>
      <c r="L161" s="153">
        <f t="shared" si="29"/>
        <v>0</v>
      </c>
    </row>
    <row r="162" spans="1:14" s="23" customFormat="1" ht="38.25" hidden="1">
      <c r="A162" s="61"/>
      <c r="B162" s="109" t="s">
        <v>111</v>
      </c>
      <c r="C162" s="75"/>
      <c r="D162" s="2" t="s">
        <v>14</v>
      </c>
      <c r="E162" s="2" t="s">
        <v>122</v>
      </c>
      <c r="F162" s="12" t="s">
        <v>673</v>
      </c>
      <c r="G162" s="12" t="s">
        <v>59</v>
      </c>
      <c r="H162" s="152">
        <f>I162+J162+K162+L162</f>
        <v>0</v>
      </c>
      <c r="I162" s="290">
        <f>I163</f>
        <v>0</v>
      </c>
      <c r="J162" s="290">
        <f t="shared" si="29"/>
        <v>0</v>
      </c>
      <c r="K162" s="290">
        <f t="shared" si="29"/>
        <v>0</v>
      </c>
      <c r="L162" s="290">
        <f t="shared" si="29"/>
        <v>0</v>
      </c>
    </row>
    <row r="163" spans="1:14" s="23" customFormat="1" ht="38.25" hidden="1" customHeight="1">
      <c r="A163" s="63"/>
      <c r="B163" s="109" t="s">
        <v>259</v>
      </c>
      <c r="C163" s="75"/>
      <c r="D163" s="2" t="s">
        <v>14</v>
      </c>
      <c r="E163" s="2" t="s">
        <v>122</v>
      </c>
      <c r="F163" s="12" t="s">
        <v>673</v>
      </c>
      <c r="G163" s="12" t="s">
        <v>61</v>
      </c>
      <c r="H163" s="152">
        <f>I163+J163+K163+L163</f>
        <v>0</v>
      </c>
      <c r="I163" s="290">
        <v>0</v>
      </c>
      <c r="J163" s="153"/>
      <c r="K163" s="290">
        <v>0</v>
      </c>
      <c r="L163" s="290">
        <v>0</v>
      </c>
      <c r="N163" s="72"/>
    </row>
    <row r="164" spans="1:14" s="143" customFormat="1" ht="53.25" customHeight="1">
      <c r="A164" s="141"/>
      <c r="B164" s="109" t="s">
        <v>98</v>
      </c>
      <c r="C164" s="142"/>
      <c r="D164" s="110" t="s">
        <v>14</v>
      </c>
      <c r="E164" s="110" t="s">
        <v>122</v>
      </c>
      <c r="F164" s="110" t="s">
        <v>249</v>
      </c>
      <c r="G164" s="110"/>
      <c r="H164" s="160">
        <f t="shared" si="23"/>
        <v>-608.70000000000005</v>
      </c>
      <c r="I164" s="161">
        <f>I165+I174+I179</f>
        <v>-608.70000000000005</v>
      </c>
      <c r="J164" s="161">
        <f>J165+J174+J179</f>
        <v>0</v>
      </c>
      <c r="K164" s="161">
        <f>K165+K174+K179</f>
        <v>0</v>
      </c>
      <c r="L164" s="161">
        <f>L165+L174+L179</f>
        <v>0</v>
      </c>
    </row>
    <row r="165" spans="1:14" s="143" customFormat="1" ht="53.25" customHeight="1">
      <c r="A165" s="141"/>
      <c r="B165" s="109" t="s">
        <v>250</v>
      </c>
      <c r="C165" s="142"/>
      <c r="D165" s="110" t="s">
        <v>14</v>
      </c>
      <c r="E165" s="110" t="s">
        <v>122</v>
      </c>
      <c r="F165" s="110" t="s">
        <v>251</v>
      </c>
      <c r="G165" s="110"/>
      <c r="H165" s="160">
        <f>SUM(I165:L165)</f>
        <v>-594.70000000000005</v>
      </c>
      <c r="I165" s="161">
        <f>I166+I170</f>
        <v>-594.70000000000005</v>
      </c>
      <c r="J165" s="161">
        <f>J166+J170</f>
        <v>0</v>
      </c>
      <c r="K165" s="161">
        <f>K166+K170</f>
        <v>0</v>
      </c>
      <c r="L165" s="161">
        <f>L166+L170</f>
        <v>0</v>
      </c>
    </row>
    <row r="166" spans="1:14" s="143" customFormat="1" ht="25.5">
      <c r="A166" s="141"/>
      <c r="B166" s="109" t="s">
        <v>272</v>
      </c>
      <c r="C166" s="142"/>
      <c r="D166" s="110" t="s">
        <v>14</v>
      </c>
      <c r="E166" s="110" t="s">
        <v>122</v>
      </c>
      <c r="F166" s="110" t="s">
        <v>273</v>
      </c>
      <c r="G166" s="110"/>
      <c r="H166" s="160">
        <f>SUM(I166:L166)</f>
        <v>-110.7</v>
      </c>
      <c r="I166" s="161">
        <f>I167</f>
        <v>-110.7</v>
      </c>
      <c r="J166" s="161">
        <f t="shared" ref="J166:L168" si="30">J167</f>
        <v>0</v>
      </c>
      <c r="K166" s="161">
        <f t="shared" si="30"/>
        <v>0</v>
      </c>
      <c r="L166" s="161">
        <f t="shared" si="30"/>
        <v>0</v>
      </c>
    </row>
    <row r="167" spans="1:14" s="143" customFormat="1" ht="38.25">
      <c r="A167" s="141"/>
      <c r="B167" s="109" t="s">
        <v>86</v>
      </c>
      <c r="C167" s="269"/>
      <c r="D167" s="110" t="s">
        <v>14</v>
      </c>
      <c r="E167" s="110" t="s">
        <v>122</v>
      </c>
      <c r="F167" s="110" t="s">
        <v>273</v>
      </c>
      <c r="G167" s="110" t="s">
        <v>57</v>
      </c>
      <c r="H167" s="160">
        <f>I167+J167+K167+L167</f>
        <v>-110.7</v>
      </c>
      <c r="I167" s="161">
        <f>I168</f>
        <v>-110.7</v>
      </c>
      <c r="J167" s="161">
        <f t="shared" si="30"/>
        <v>0</v>
      </c>
      <c r="K167" s="161">
        <f t="shared" si="30"/>
        <v>0</v>
      </c>
      <c r="L167" s="161">
        <f t="shared" si="30"/>
        <v>0</v>
      </c>
    </row>
    <row r="168" spans="1:14" s="143" customFormat="1" ht="42.75" customHeight="1">
      <c r="A168" s="141"/>
      <c r="B168" s="109" t="s">
        <v>111</v>
      </c>
      <c r="C168" s="269"/>
      <c r="D168" s="110" t="s">
        <v>14</v>
      </c>
      <c r="E168" s="110" t="s">
        <v>122</v>
      </c>
      <c r="F168" s="110" t="s">
        <v>273</v>
      </c>
      <c r="G168" s="110" t="s">
        <v>59</v>
      </c>
      <c r="H168" s="160">
        <f>I168+J168+K168+L168</f>
        <v>-110.7</v>
      </c>
      <c r="I168" s="161">
        <f>I169</f>
        <v>-110.7</v>
      </c>
      <c r="J168" s="161">
        <f t="shared" si="30"/>
        <v>0</v>
      </c>
      <c r="K168" s="161">
        <f t="shared" si="30"/>
        <v>0</v>
      </c>
      <c r="L168" s="161">
        <f t="shared" si="30"/>
        <v>0</v>
      </c>
    </row>
    <row r="169" spans="1:14" s="143" customFormat="1" ht="53.25" customHeight="1">
      <c r="A169" s="141"/>
      <c r="B169" s="109" t="s">
        <v>259</v>
      </c>
      <c r="C169" s="269"/>
      <c r="D169" s="110" t="s">
        <v>14</v>
      </c>
      <c r="E169" s="110" t="s">
        <v>122</v>
      </c>
      <c r="F169" s="110" t="s">
        <v>273</v>
      </c>
      <c r="G169" s="110" t="s">
        <v>61</v>
      </c>
      <c r="H169" s="160">
        <f>I169+J169+K169+L169</f>
        <v>-110.7</v>
      </c>
      <c r="I169" s="161">
        <f>-110.7</f>
        <v>-110.7</v>
      </c>
      <c r="J169" s="161">
        <v>0</v>
      </c>
      <c r="K169" s="161">
        <v>0</v>
      </c>
      <c r="L169" s="161">
        <v>0</v>
      </c>
    </row>
    <row r="170" spans="1:14" s="143" customFormat="1" ht="25.5">
      <c r="A170" s="141"/>
      <c r="B170" s="109" t="s">
        <v>538</v>
      </c>
      <c r="C170" s="269"/>
      <c r="D170" s="110" t="s">
        <v>14</v>
      </c>
      <c r="E170" s="110" t="s">
        <v>122</v>
      </c>
      <c r="F170" s="110" t="s">
        <v>558</v>
      </c>
      <c r="G170" s="110"/>
      <c r="H170" s="160">
        <f t="shared" ref="H170:H175" si="31">SUM(I170:L170)</f>
        <v>-484</v>
      </c>
      <c r="I170" s="161">
        <f t="shared" ref="I170:L172" si="32">I171</f>
        <v>-484</v>
      </c>
      <c r="J170" s="161">
        <f t="shared" si="32"/>
        <v>0</v>
      </c>
      <c r="K170" s="161">
        <f t="shared" si="32"/>
        <v>0</v>
      </c>
      <c r="L170" s="161">
        <f t="shared" si="32"/>
        <v>0</v>
      </c>
    </row>
    <row r="171" spans="1:14" s="143" customFormat="1">
      <c r="A171" s="141"/>
      <c r="B171" s="196" t="s">
        <v>71</v>
      </c>
      <c r="C171" s="142"/>
      <c r="D171" s="110" t="s">
        <v>14</v>
      </c>
      <c r="E171" s="110" t="s">
        <v>122</v>
      </c>
      <c r="F171" s="110" t="s">
        <v>558</v>
      </c>
      <c r="G171" s="110" t="s">
        <v>72</v>
      </c>
      <c r="H171" s="160">
        <f t="shared" si="31"/>
        <v>-484</v>
      </c>
      <c r="I171" s="161">
        <f t="shared" si="32"/>
        <v>-484</v>
      </c>
      <c r="J171" s="161">
        <f t="shared" si="32"/>
        <v>0</v>
      </c>
      <c r="K171" s="161">
        <f t="shared" si="32"/>
        <v>0</v>
      </c>
      <c r="L171" s="161">
        <f t="shared" si="32"/>
        <v>0</v>
      </c>
    </row>
    <row r="172" spans="1:14" s="143" customFormat="1" ht="25.5">
      <c r="A172" s="141"/>
      <c r="B172" s="196" t="s">
        <v>73</v>
      </c>
      <c r="C172" s="142"/>
      <c r="D172" s="110" t="s">
        <v>14</v>
      </c>
      <c r="E172" s="110" t="s">
        <v>122</v>
      </c>
      <c r="F172" s="110" t="s">
        <v>558</v>
      </c>
      <c r="G172" s="110" t="s">
        <v>74</v>
      </c>
      <c r="H172" s="160">
        <f t="shared" si="31"/>
        <v>-484</v>
      </c>
      <c r="I172" s="161">
        <f t="shared" si="32"/>
        <v>-484</v>
      </c>
      <c r="J172" s="161">
        <f t="shared" si="32"/>
        <v>0</v>
      </c>
      <c r="K172" s="161">
        <f t="shared" si="32"/>
        <v>0</v>
      </c>
      <c r="L172" s="161">
        <f t="shared" si="32"/>
        <v>0</v>
      </c>
    </row>
    <row r="173" spans="1:14" s="143" customFormat="1">
      <c r="A173" s="141"/>
      <c r="B173" s="196" t="s">
        <v>639</v>
      </c>
      <c r="C173" s="142"/>
      <c r="D173" s="110" t="s">
        <v>14</v>
      </c>
      <c r="E173" s="110" t="s">
        <v>122</v>
      </c>
      <c r="F173" s="110" t="s">
        <v>558</v>
      </c>
      <c r="G173" s="110" t="s">
        <v>640</v>
      </c>
      <c r="H173" s="160">
        <f t="shared" si="31"/>
        <v>-484</v>
      </c>
      <c r="I173" s="161">
        <f>25-509</f>
        <v>-484</v>
      </c>
      <c r="J173" s="161">
        <v>0</v>
      </c>
      <c r="K173" s="161">
        <v>0</v>
      </c>
      <c r="L173" s="161">
        <v>0</v>
      </c>
    </row>
    <row r="174" spans="1:14" s="143" customFormat="1" ht="36.75" customHeight="1">
      <c r="A174" s="141"/>
      <c r="B174" s="109" t="s">
        <v>268</v>
      </c>
      <c r="C174" s="142"/>
      <c r="D174" s="110" t="s">
        <v>14</v>
      </c>
      <c r="E174" s="110" t="s">
        <v>122</v>
      </c>
      <c r="F174" s="110" t="s">
        <v>269</v>
      </c>
      <c r="G174" s="110"/>
      <c r="H174" s="160">
        <f t="shared" si="31"/>
        <v>-14</v>
      </c>
      <c r="I174" s="161">
        <f>I175</f>
        <v>-14</v>
      </c>
      <c r="J174" s="161">
        <f t="shared" ref="J174:L177" si="33">J175</f>
        <v>0</v>
      </c>
      <c r="K174" s="161">
        <f t="shared" si="33"/>
        <v>0</v>
      </c>
      <c r="L174" s="161">
        <f t="shared" si="33"/>
        <v>0</v>
      </c>
    </row>
    <row r="175" spans="1:14" s="143" customFormat="1" ht="25.5">
      <c r="A175" s="141"/>
      <c r="B175" s="109" t="s">
        <v>538</v>
      </c>
      <c r="C175" s="142"/>
      <c r="D175" s="110" t="s">
        <v>14</v>
      </c>
      <c r="E175" s="110" t="s">
        <v>122</v>
      </c>
      <c r="F175" s="110" t="s">
        <v>539</v>
      </c>
      <c r="G175" s="110"/>
      <c r="H175" s="160">
        <f t="shared" si="31"/>
        <v>-14</v>
      </c>
      <c r="I175" s="161">
        <f>I176</f>
        <v>-14</v>
      </c>
      <c r="J175" s="161">
        <f t="shared" si="33"/>
        <v>0</v>
      </c>
      <c r="K175" s="161">
        <f t="shared" si="33"/>
        <v>0</v>
      </c>
      <c r="L175" s="161">
        <f t="shared" si="33"/>
        <v>0</v>
      </c>
    </row>
    <row r="176" spans="1:14" s="143" customFormat="1" ht="38.25">
      <c r="A176" s="141"/>
      <c r="B176" s="109" t="s">
        <v>86</v>
      </c>
      <c r="C176" s="269"/>
      <c r="D176" s="110" t="s">
        <v>14</v>
      </c>
      <c r="E176" s="110" t="s">
        <v>122</v>
      </c>
      <c r="F176" s="110" t="s">
        <v>539</v>
      </c>
      <c r="G176" s="110" t="s">
        <v>57</v>
      </c>
      <c r="H176" s="160">
        <f t="shared" si="23"/>
        <v>-14</v>
      </c>
      <c r="I176" s="161">
        <f>I177</f>
        <v>-14</v>
      </c>
      <c r="J176" s="161">
        <f t="shared" si="33"/>
        <v>0</v>
      </c>
      <c r="K176" s="161">
        <f t="shared" si="33"/>
        <v>0</v>
      </c>
      <c r="L176" s="161">
        <f t="shared" si="33"/>
        <v>0</v>
      </c>
    </row>
    <row r="177" spans="1:12" s="143" customFormat="1" ht="42.75" customHeight="1">
      <c r="A177" s="141"/>
      <c r="B177" s="109" t="s">
        <v>111</v>
      </c>
      <c r="C177" s="269"/>
      <c r="D177" s="110" t="s">
        <v>14</v>
      </c>
      <c r="E177" s="110" t="s">
        <v>122</v>
      </c>
      <c r="F177" s="110" t="s">
        <v>539</v>
      </c>
      <c r="G177" s="110" t="s">
        <v>59</v>
      </c>
      <c r="H177" s="160">
        <f t="shared" si="23"/>
        <v>-14</v>
      </c>
      <c r="I177" s="161">
        <f>I178</f>
        <v>-14</v>
      </c>
      <c r="J177" s="161">
        <f t="shared" si="33"/>
        <v>0</v>
      </c>
      <c r="K177" s="161">
        <f t="shared" si="33"/>
        <v>0</v>
      </c>
      <c r="L177" s="161">
        <f t="shared" si="33"/>
        <v>0</v>
      </c>
    </row>
    <row r="178" spans="1:12" s="143" customFormat="1" ht="53.25" customHeight="1">
      <c r="A178" s="141"/>
      <c r="B178" s="109" t="s">
        <v>259</v>
      </c>
      <c r="C178" s="269"/>
      <c r="D178" s="110" t="s">
        <v>14</v>
      </c>
      <c r="E178" s="110" t="s">
        <v>122</v>
      </c>
      <c r="F178" s="110" t="s">
        <v>539</v>
      </c>
      <c r="G178" s="110" t="s">
        <v>61</v>
      </c>
      <c r="H178" s="160">
        <f t="shared" si="23"/>
        <v>-14</v>
      </c>
      <c r="I178" s="161">
        <f>-14</f>
        <v>-14</v>
      </c>
      <c r="J178" s="161">
        <v>0</v>
      </c>
      <c r="K178" s="161">
        <v>0</v>
      </c>
      <c r="L178" s="161">
        <v>0</v>
      </c>
    </row>
    <row r="179" spans="1:12" s="143" customFormat="1" ht="51" hidden="1">
      <c r="A179" s="141"/>
      <c r="B179" s="109" t="s">
        <v>270</v>
      </c>
      <c r="C179" s="142"/>
      <c r="D179" s="110" t="s">
        <v>14</v>
      </c>
      <c r="E179" s="236">
        <v>13</v>
      </c>
      <c r="F179" s="110" t="s">
        <v>271</v>
      </c>
      <c r="G179" s="110"/>
      <c r="H179" s="160">
        <f t="shared" si="23"/>
        <v>0</v>
      </c>
      <c r="I179" s="161">
        <f>I180</f>
        <v>0</v>
      </c>
      <c r="J179" s="161">
        <f t="shared" ref="J179:L182" si="34">J180</f>
        <v>0</v>
      </c>
      <c r="K179" s="161">
        <f t="shared" si="34"/>
        <v>0</v>
      </c>
      <c r="L179" s="161">
        <f t="shared" si="34"/>
        <v>0</v>
      </c>
    </row>
    <row r="180" spans="1:12" s="143" customFormat="1" ht="25.5" hidden="1">
      <c r="A180" s="141"/>
      <c r="B180" s="109" t="s">
        <v>538</v>
      </c>
      <c r="C180" s="142"/>
      <c r="D180" s="110" t="s">
        <v>14</v>
      </c>
      <c r="E180" s="236">
        <v>13</v>
      </c>
      <c r="F180" s="110" t="s">
        <v>552</v>
      </c>
      <c r="G180" s="110"/>
      <c r="H180" s="160">
        <f>SUM(I180:L180)</f>
        <v>0</v>
      </c>
      <c r="I180" s="161">
        <f>I181</f>
        <v>0</v>
      </c>
      <c r="J180" s="161">
        <f t="shared" si="34"/>
        <v>0</v>
      </c>
      <c r="K180" s="161">
        <f t="shared" si="34"/>
        <v>0</v>
      </c>
      <c r="L180" s="161">
        <f t="shared" si="34"/>
        <v>0</v>
      </c>
    </row>
    <row r="181" spans="1:12" s="143" customFormat="1" ht="38.25" hidden="1">
      <c r="A181" s="141"/>
      <c r="B181" s="109" t="s">
        <v>86</v>
      </c>
      <c r="C181" s="142"/>
      <c r="D181" s="110" t="s">
        <v>14</v>
      </c>
      <c r="E181" s="236">
        <v>13</v>
      </c>
      <c r="F181" s="110" t="s">
        <v>552</v>
      </c>
      <c r="G181" s="110" t="s">
        <v>57</v>
      </c>
      <c r="H181" s="160">
        <f t="shared" si="23"/>
        <v>0</v>
      </c>
      <c r="I181" s="161">
        <f>I182</f>
        <v>0</v>
      </c>
      <c r="J181" s="161">
        <f t="shared" si="34"/>
        <v>0</v>
      </c>
      <c r="K181" s="161">
        <f t="shared" si="34"/>
        <v>0</v>
      </c>
      <c r="L181" s="161">
        <f t="shared" si="34"/>
        <v>0</v>
      </c>
    </row>
    <row r="182" spans="1:12" s="143" customFormat="1" ht="39.950000000000003" hidden="1" customHeight="1">
      <c r="A182" s="141"/>
      <c r="B182" s="109" t="s">
        <v>111</v>
      </c>
      <c r="C182" s="142"/>
      <c r="D182" s="110" t="s">
        <v>14</v>
      </c>
      <c r="E182" s="236">
        <v>13</v>
      </c>
      <c r="F182" s="110" t="s">
        <v>552</v>
      </c>
      <c r="G182" s="110" t="s">
        <v>59</v>
      </c>
      <c r="H182" s="160">
        <f t="shared" si="23"/>
        <v>0</v>
      </c>
      <c r="I182" s="161">
        <f>I183</f>
        <v>0</v>
      </c>
      <c r="J182" s="161">
        <f t="shared" si="34"/>
        <v>0</v>
      </c>
      <c r="K182" s="161">
        <f t="shared" si="34"/>
        <v>0</v>
      </c>
      <c r="L182" s="161">
        <f t="shared" si="34"/>
        <v>0</v>
      </c>
    </row>
    <row r="183" spans="1:12" s="143" customFormat="1" ht="59.25" hidden="1" customHeight="1">
      <c r="A183" s="141"/>
      <c r="B183" s="109" t="s">
        <v>259</v>
      </c>
      <c r="C183" s="142"/>
      <c r="D183" s="110" t="s">
        <v>14</v>
      </c>
      <c r="E183" s="236">
        <v>13</v>
      </c>
      <c r="F183" s="110" t="s">
        <v>552</v>
      </c>
      <c r="G183" s="110" t="s">
        <v>61</v>
      </c>
      <c r="H183" s="160">
        <f t="shared" si="23"/>
        <v>0</v>
      </c>
      <c r="I183" s="161"/>
      <c r="J183" s="161">
        <v>0</v>
      </c>
      <c r="K183" s="161">
        <v>0</v>
      </c>
      <c r="L183" s="161">
        <v>0</v>
      </c>
    </row>
    <row r="184" spans="1:12" s="143" customFormat="1" ht="25.5">
      <c r="A184" s="141"/>
      <c r="B184" s="109" t="s">
        <v>706</v>
      </c>
      <c r="C184" s="269"/>
      <c r="D184" s="110" t="s">
        <v>14</v>
      </c>
      <c r="E184" s="110" t="s">
        <v>122</v>
      </c>
      <c r="F184" s="110" t="s">
        <v>707</v>
      </c>
      <c r="G184" s="110"/>
      <c r="H184" s="160">
        <f>SUM(I184:L184)</f>
        <v>509</v>
      </c>
      <c r="I184" s="161">
        <f>I185</f>
        <v>509</v>
      </c>
      <c r="J184" s="161">
        <f t="shared" ref="J184:L186" si="35">J185</f>
        <v>0</v>
      </c>
      <c r="K184" s="161">
        <f t="shared" si="35"/>
        <v>0</v>
      </c>
      <c r="L184" s="161">
        <f t="shared" si="35"/>
        <v>0</v>
      </c>
    </row>
    <row r="185" spans="1:12" s="143" customFormat="1">
      <c r="A185" s="141"/>
      <c r="B185" s="196" t="s">
        <v>71</v>
      </c>
      <c r="C185" s="142"/>
      <c r="D185" s="110" t="s">
        <v>14</v>
      </c>
      <c r="E185" s="110" t="s">
        <v>122</v>
      </c>
      <c r="F185" s="110" t="s">
        <v>708</v>
      </c>
      <c r="G185" s="110" t="s">
        <v>72</v>
      </c>
      <c r="H185" s="160">
        <f>SUM(I185:L185)</f>
        <v>509</v>
      </c>
      <c r="I185" s="161">
        <f>I186</f>
        <v>509</v>
      </c>
      <c r="J185" s="161">
        <f t="shared" si="35"/>
        <v>0</v>
      </c>
      <c r="K185" s="161">
        <f t="shared" si="35"/>
        <v>0</v>
      </c>
      <c r="L185" s="161">
        <f t="shared" si="35"/>
        <v>0</v>
      </c>
    </row>
    <row r="186" spans="1:12" s="143" customFormat="1" ht="25.5">
      <c r="A186" s="141"/>
      <c r="B186" s="196" t="s">
        <v>73</v>
      </c>
      <c r="C186" s="142"/>
      <c r="D186" s="110" t="s">
        <v>14</v>
      </c>
      <c r="E186" s="110" t="s">
        <v>122</v>
      </c>
      <c r="F186" s="110" t="s">
        <v>708</v>
      </c>
      <c r="G186" s="110" t="s">
        <v>74</v>
      </c>
      <c r="H186" s="160">
        <f>SUM(I186:L186)</f>
        <v>509</v>
      </c>
      <c r="I186" s="161">
        <f>I187</f>
        <v>509</v>
      </c>
      <c r="J186" s="161">
        <f t="shared" si="35"/>
        <v>0</v>
      </c>
      <c r="K186" s="161">
        <f t="shared" si="35"/>
        <v>0</v>
      </c>
      <c r="L186" s="161">
        <f t="shared" si="35"/>
        <v>0</v>
      </c>
    </row>
    <row r="187" spans="1:12" s="143" customFormat="1">
      <c r="A187" s="141"/>
      <c r="B187" s="196" t="s">
        <v>639</v>
      </c>
      <c r="C187" s="142"/>
      <c r="D187" s="110" t="s">
        <v>14</v>
      </c>
      <c r="E187" s="110" t="s">
        <v>122</v>
      </c>
      <c r="F187" s="110" t="s">
        <v>708</v>
      </c>
      <c r="G187" s="110" t="s">
        <v>640</v>
      </c>
      <c r="H187" s="160">
        <f>SUM(I187:L187)</f>
        <v>509</v>
      </c>
      <c r="I187" s="161">
        <f>509</f>
        <v>509</v>
      </c>
      <c r="J187" s="161">
        <v>0</v>
      </c>
      <c r="K187" s="161">
        <v>0</v>
      </c>
      <c r="L187" s="161">
        <v>0</v>
      </c>
    </row>
    <row r="188" spans="1:12" s="224" customFormat="1" ht="39.75" customHeight="1">
      <c r="A188" s="219"/>
      <c r="B188" s="262" t="s">
        <v>2</v>
      </c>
      <c r="C188" s="263"/>
      <c r="D188" s="264" t="s">
        <v>17</v>
      </c>
      <c r="E188" s="264" t="s">
        <v>15</v>
      </c>
      <c r="F188" s="264"/>
      <c r="G188" s="264"/>
      <c r="H188" s="313">
        <f t="shared" si="23"/>
        <v>-668.7</v>
      </c>
      <c r="I188" s="313">
        <f>I189+I208+I229</f>
        <v>-728.7</v>
      </c>
      <c r="J188" s="313">
        <f>J189+J208+J229</f>
        <v>0</v>
      </c>
      <c r="K188" s="313">
        <f>K189+K208+K229</f>
        <v>0</v>
      </c>
      <c r="L188" s="313">
        <f>L189+L208+L229</f>
        <v>60</v>
      </c>
    </row>
    <row r="189" spans="1:12" s="194" customFormat="1" hidden="1">
      <c r="A189" s="192"/>
      <c r="B189" s="193" t="s">
        <v>128</v>
      </c>
      <c r="C189" s="142"/>
      <c r="D189" s="133" t="s">
        <v>17</v>
      </c>
      <c r="E189" s="133" t="s">
        <v>18</v>
      </c>
      <c r="F189" s="133"/>
      <c r="G189" s="133"/>
      <c r="H189" s="160">
        <f t="shared" ref="H189:H196" si="36">SUM(I189:L189)</f>
        <v>0</v>
      </c>
      <c r="I189" s="160">
        <f>I190</f>
        <v>0</v>
      </c>
      <c r="J189" s="160">
        <f t="shared" ref="J189:L190" si="37">J190</f>
        <v>0</v>
      </c>
      <c r="K189" s="160">
        <f t="shared" si="37"/>
        <v>0</v>
      </c>
      <c r="L189" s="160">
        <f t="shared" si="37"/>
        <v>0</v>
      </c>
    </row>
    <row r="190" spans="1:12" s="194" customFormat="1" ht="51" hidden="1">
      <c r="A190" s="192"/>
      <c r="B190" s="109" t="s">
        <v>98</v>
      </c>
      <c r="C190" s="193"/>
      <c r="D190" s="110" t="s">
        <v>17</v>
      </c>
      <c r="E190" s="110" t="s">
        <v>18</v>
      </c>
      <c r="F190" s="132" t="s">
        <v>249</v>
      </c>
      <c r="G190" s="133"/>
      <c r="H190" s="160">
        <f t="shared" si="36"/>
        <v>0</v>
      </c>
      <c r="I190" s="161">
        <f>I191</f>
        <v>0</v>
      </c>
      <c r="J190" s="161">
        <f t="shared" si="37"/>
        <v>0</v>
      </c>
      <c r="K190" s="161">
        <f t="shared" si="37"/>
        <v>0</v>
      </c>
      <c r="L190" s="161">
        <f t="shared" si="37"/>
        <v>0</v>
      </c>
    </row>
    <row r="191" spans="1:12" s="194" customFormat="1" ht="38.25" hidden="1">
      <c r="A191" s="192"/>
      <c r="B191" s="109" t="s">
        <v>250</v>
      </c>
      <c r="C191" s="109"/>
      <c r="D191" s="110" t="s">
        <v>17</v>
      </c>
      <c r="E191" s="110" t="s">
        <v>18</v>
      </c>
      <c r="F191" s="132" t="s">
        <v>251</v>
      </c>
      <c r="G191" s="133"/>
      <c r="H191" s="160">
        <f t="shared" si="36"/>
        <v>0</v>
      </c>
      <c r="I191" s="161">
        <f>I192+I198</f>
        <v>0</v>
      </c>
      <c r="J191" s="161">
        <f>J192+J198</f>
        <v>0</v>
      </c>
      <c r="K191" s="161">
        <f>K192+K198</f>
        <v>0</v>
      </c>
      <c r="L191" s="161">
        <f>L192+L198</f>
        <v>0</v>
      </c>
    </row>
    <row r="192" spans="1:12" s="194" customFormat="1" ht="342.75" hidden="1" customHeight="1">
      <c r="A192" s="192"/>
      <c r="B192" s="112" t="s">
        <v>466</v>
      </c>
      <c r="C192" s="109"/>
      <c r="D192" s="110" t="s">
        <v>17</v>
      </c>
      <c r="E192" s="110" t="s">
        <v>18</v>
      </c>
      <c r="F192" s="132" t="s">
        <v>461</v>
      </c>
      <c r="G192" s="133"/>
      <c r="H192" s="160">
        <f t="shared" si="36"/>
        <v>0</v>
      </c>
      <c r="I192" s="161">
        <f t="shared" ref="I192:L193" si="38">I193</f>
        <v>0</v>
      </c>
      <c r="J192" s="161">
        <f t="shared" si="38"/>
        <v>0</v>
      </c>
      <c r="K192" s="161">
        <f t="shared" si="38"/>
        <v>0</v>
      </c>
      <c r="L192" s="161">
        <f t="shared" si="38"/>
        <v>0</v>
      </c>
    </row>
    <row r="193" spans="1:12" s="143" customFormat="1" ht="89.25" hidden="1">
      <c r="A193" s="141"/>
      <c r="B193" s="109" t="s">
        <v>55</v>
      </c>
      <c r="C193" s="142"/>
      <c r="D193" s="110" t="s">
        <v>17</v>
      </c>
      <c r="E193" s="110" t="s">
        <v>18</v>
      </c>
      <c r="F193" s="132" t="s">
        <v>461</v>
      </c>
      <c r="G193" s="110" t="s">
        <v>56</v>
      </c>
      <c r="H193" s="160">
        <f t="shared" si="36"/>
        <v>0</v>
      </c>
      <c r="I193" s="161">
        <f t="shared" si="38"/>
        <v>0</v>
      </c>
      <c r="J193" s="161">
        <f t="shared" si="38"/>
        <v>0</v>
      </c>
      <c r="K193" s="161">
        <f t="shared" si="38"/>
        <v>0</v>
      </c>
      <c r="L193" s="161">
        <f t="shared" si="38"/>
        <v>0</v>
      </c>
    </row>
    <row r="194" spans="1:12" s="143" customFormat="1" ht="38.25" hidden="1">
      <c r="A194" s="141"/>
      <c r="B194" s="109" t="s">
        <v>104</v>
      </c>
      <c r="C194" s="142"/>
      <c r="D194" s="110" t="s">
        <v>17</v>
      </c>
      <c r="E194" s="110" t="s">
        <v>18</v>
      </c>
      <c r="F194" s="132" t="s">
        <v>461</v>
      </c>
      <c r="G194" s="110" t="s">
        <v>105</v>
      </c>
      <c r="H194" s="160">
        <f t="shared" si="36"/>
        <v>0</v>
      </c>
      <c r="I194" s="161">
        <f>I195+I196+I197</f>
        <v>0</v>
      </c>
      <c r="J194" s="161">
        <f>J195+J196+J197</f>
        <v>0</v>
      </c>
      <c r="K194" s="161">
        <f>K195+K196+K197</f>
        <v>0</v>
      </c>
      <c r="L194" s="161">
        <f>L195+L196+L197</f>
        <v>0</v>
      </c>
    </row>
    <row r="195" spans="1:12" s="143" customFormat="1" ht="25.5" hidden="1">
      <c r="A195" s="141"/>
      <c r="B195" s="109" t="s">
        <v>213</v>
      </c>
      <c r="C195" s="142"/>
      <c r="D195" s="110" t="s">
        <v>17</v>
      </c>
      <c r="E195" s="110" t="s">
        <v>18</v>
      </c>
      <c r="F195" s="132" t="s">
        <v>461</v>
      </c>
      <c r="G195" s="110" t="s">
        <v>107</v>
      </c>
      <c r="H195" s="160">
        <f t="shared" si="36"/>
        <v>0</v>
      </c>
      <c r="I195" s="161">
        <v>0</v>
      </c>
      <c r="J195" s="161"/>
      <c r="K195" s="161">
        <v>0</v>
      </c>
      <c r="L195" s="161">
        <v>0</v>
      </c>
    </row>
    <row r="196" spans="1:12" s="143" customFormat="1" ht="51" hidden="1">
      <c r="A196" s="141"/>
      <c r="B196" s="109" t="s">
        <v>108</v>
      </c>
      <c r="C196" s="142"/>
      <c r="D196" s="110" t="s">
        <v>17</v>
      </c>
      <c r="E196" s="110" t="s">
        <v>18</v>
      </c>
      <c r="F196" s="132" t="s">
        <v>461</v>
      </c>
      <c r="G196" s="110" t="s">
        <v>109</v>
      </c>
      <c r="H196" s="160">
        <f t="shared" si="36"/>
        <v>0</v>
      </c>
      <c r="I196" s="161">
        <v>0</v>
      </c>
      <c r="J196" s="161"/>
      <c r="K196" s="161">
        <v>0</v>
      </c>
      <c r="L196" s="161">
        <v>0</v>
      </c>
    </row>
    <row r="197" spans="1:12" s="143" customFormat="1" ht="89.25" hidden="1">
      <c r="A197" s="138"/>
      <c r="B197" s="330" t="s">
        <v>659</v>
      </c>
      <c r="C197" s="333"/>
      <c r="D197" s="110" t="s">
        <v>17</v>
      </c>
      <c r="E197" s="110" t="s">
        <v>18</v>
      </c>
      <c r="F197" s="132" t="s">
        <v>461</v>
      </c>
      <c r="G197" s="110" t="s">
        <v>649</v>
      </c>
      <c r="H197" s="160">
        <f>SUM(I197:L197)</f>
        <v>0</v>
      </c>
      <c r="I197" s="161">
        <v>0</v>
      </c>
      <c r="J197" s="161"/>
      <c r="K197" s="316">
        <v>0</v>
      </c>
      <c r="L197" s="316">
        <v>0</v>
      </c>
    </row>
    <row r="198" spans="1:12" s="194" customFormat="1" ht="333.75" hidden="1" customHeight="1">
      <c r="A198" s="192"/>
      <c r="B198" s="268" t="s">
        <v>467</v>
      </c>
      <c r="C198" s="142"/>
      <c r="D198" s="110" t="s">
        <v>17</v>
      </c>
      <c r="E198" s="110" t="s">
        <v>18</v>
      </c>
      <c r="F198" s="132" t="s">
        <v>274</v>
      </c>
      <c r="G198" s="133"/>
      <c r="H198" s="160">
        <f>I198+J198+K198+L198</f>
        <v>0</v>
      </c>
      <c r="I198" s="161">
        <f t="shared" ref="I198:L199" si="39">I199</f>
        <v>0</v>
      </c>
      <c r="J198" s="161">
        <f>J199+J204</f>
        <v>0</v>
      </c>
      <c r="K198" s="161">
        <f t="shared" si="39"/>
        <v>0</v>
      </c>
      <c r="L198" s="161">
        <f t="shared" si="39"/>
        <v>0</v>
      </c>
    </row>
    <row r="199" spans="1:12" s="143" customFormat="1" ht="89.25" hidden="1">
      <c r="A199" s="141"/>
      <c r="B199" s="109" t="s">
        <v>55</v>
      </c>
      <c r="C199" s="142"/>
      <c r="D199" s="110" t="s">
        <v>17</v>
      </c>
      <c r="E199" s="110" t="s">
        <v>18</v>
      </c>
      <c r="F199" s="132" t="s">
        <v>274</v>
      </c>
      <c r="G199" s="110" t="s">
        <v>56</v>
      </c>
      <c r="H199" s="160">
        <f t="shared" ref="H199:H207" si="40">SUM(I199:L199)</f>
        <v>0</v>
      </c>
      <c r="I199" s="161">
        <f t="shared" si="39"/>
        <v>0</v>
      </c>
      <c r="J199" s="161">
        <f>J200</f>
        <v>0</v>
      </c>
      <c r="K199" s="161">
        <f t="shared" si="39"/>
        <v>0</v>
      </c>
      <c r="L199" s="161">
        <f t="shared" si="39"/>
        <v>0</v>
      </c>
    </row>
    <row r="200" spans="1:12" s="143" customFormat="1" ht="38.25" hidden="1">
      <c r="A200" s="141"/>
      <c r="B200" s="109" t="s">
        <v>104</v>
      </c>
      <c r="C200" s="142"/>
      <c r="D200" s="110" t="s">
        <v>17</v>
      </c>
      <c r="E200" s="110" t="s">
        <v>18</v>
      </c>
      <c r="F200" s="132" t="s">
        <v>274</v>
      </c>
      <c r="G200" s="110" t="s">
        <v>105</v>
      </c>
      <c r="H200" s="160">
        <f t="shared" si="40"/>
        <v>0</v>
      </c>
      <c r="I200" s="161">
        <f>I201+I202+I203</f>
        <v>0</v>
      </c>
      <c r="J200" s="161">
        <f>J201+J202+J203</f>
        <v>0</v>
      </c>
      <c r="K200" s="161">
        <f>K201+K202+K203</f>
        <v>0</v>
      </c>
      <c r="L200" s="161">
        <f>L201+L202+L203</f>
        <v>0</v>
      </c>
    </row>
    <row r="201" spans="1:12" s="143" customFormat="1" ht="25.5" hidden="1">
      <c r="A201" s="141"/>
      <c r="B201" s="109" t="s">
        <v>213</v>
      </c>
      <c r="C201" s="142"/>
      <c r="D201" s="110" t="s">
        <v>17</v>
      </c>
      <c r="E201" s="110" t="s">
        <v>18</v>
      </c>
      <c r="F201" s="132" t="s">
        <v>274</v>
      </c>
      <c r="G201" s="110" t="s">
        <v>107</v>
      </c>
      <c r="H201" s="160">
        <f t="shared" si="40"/>
        <v>0</v>
      </c>
      <c r="I201" s="161">
        <v>0</v>
      </c>
      <c r="J201" s="161"/>
      <c r="K201" s="161">
        <v>0</v>
      </c>
      <c r="L201" s="161">
        <v>0</v>
      </c>
    </row>
    <row r="202" spans="1:12" s="143" customFormat="1" ht="51" hidden="1">
      <c r="A202" s="141"/>
      <c r="B202" s="109" t="s">
        <v>108</v>
      </c>
      <c r="C202" s="142"/>
      <c r="D202" s="110" t="s">
        <v>17</v>
      </c>
      <c r="E202" s="110" t="s">
        <v>18</v>
      </c>
      <c r="F202" s="132" t="s">
        <v>658</v>
      </c>
      <c r="G202" s="110" t="s">
        <v>109</v>
      </c>
      <c r="H202" s="160">
        <f>SUM(I202:L202)</f>
        <v>0</v>
      </c>
      <c r="I202" s="161">
        <v>0</v>
      </c>
      <c r="J202" s="161"/>
      <c r="K202" s="161">
        <v>0</v>
      </c>
      <c r="L202" s="161">
        <v>0</v>
      </c>
    </row>
    <row r="203" spans="1:12" s="143" customFormat="1" ht="89.25" hidden="1">
      <c r="A203" s="141"/>
      <c r="B203" s="330" t="s">
        <v>659</v>
      </c>
      <c r="C203" s="142"/>
      <c r="D203" s="110" t="s">
        <v>17</v>
      </c>
      <c r="E203" s="110" t="s">
        <v>18</v>
      </c>
      <c r="F203" s="132" t="s">
        <v>274</v>
      </c>
      <c r="G203" s="110" t="s">
        <v>649</v>
      </c>
      <c r="H203" s="160">
        <f>SUM(I203:L203)</f>
        <v>0</v>
      </c>
      <c r="I203" s="161">
        <v>0</v>
      </c>
      <c r="J203" s="161"/>
      <c r="K203" s="161">
        <v>0</v>
      </c>
      <c r="L203" s="161">
        <v>0</v>
      </c>
    </row>
    <row r="204" spans="1:12" s="143" customFormat="1" ht="38.25" hidden="1">
      <c r="A204" s="141"/>
      <c r="B204" s="109" t="s">
        <v>86</v>
      </c>
      <c r="C204" s="142"/>
      <c r="D204" s="110" t="s">
        <v>17</v>
      </c>
      <c r="E204" s="110" t="s">
        <v>18</v>
      </c>
      <c r="F204" s="132" t="s">
        <v>274</v>
      </c>
      <c r="G204" s="110" t="s">
        <v>57</v>
      </c>
      <c r="H204" s="160">
        <f t="shared" si="40"/>
        <v>0</v>
      </c>
      <c r="I204" s="161">
        <f>I205</f>
        <v>0</v>
      </c>
      <c r="J204" s="161">
        <f>J205</f>
        <v>0</v>
      </c>
      <c r="K204" s="161">
        <f>K205</f>
        <v>0</v>
      </c>
      <c r="L204" s="161">
        <f>L205</f>
        <v>0</v>
      </c>
    </row>
    <row r="205" spans="1:12" s="143" customFormat="1" ht="39.950000000000003" hidden="1" customHeight="1">
      <c r="A205" s="141"/>
      <c r="B205" s="109" t="s">
        <v>111</v>
      </c>
      <c r="C205" s="142"/>
      <c r="D205" s="110" t="s">
        <v>17</v>
      </c>
      <c r="E205" s="110" t="s">
        <v>18</v>
      </c>
      <c r="F205" s="132" t="s">
        <v>274</v>
      </c>
      <c r="G205" s="110" t="s">
        <v>59</v>
      </c>
      <c r="H205" s="160">
        <f t="shared" si="40"/>
        <v>0</v>
      </c>
      <c r="I205" s="161">
        <f>I206+I207</f>
        <v>0</v>
      </c>
      <c r="J205" s="161">
        <f>J206+J207</f>
        <v>0</v>
      </c>
      <c r="K205" s="161">
        <f>K206+K207</f>
        <v>0</v>
      </c>
      <c r="L205" s="161">
        <f>L206+L207</f>
        <v>0</v>
      </c>
    </row>
    <row r="206" spans="1:12" s="143" customFormat="1" ht="39.950000000000003" hidden="1" customHeight="1">
      <c r="A206" s="141"/>
      <c r="B206" s="109" t="s">
        <v>63</v>
      </c>
      <c r="C206" s="142"/>
      <c r="D206" s="110" t="s">
        <v>17</v>
      </c>
      <c r="E206" s="110" t="s">
        <v>18</v>
      </c>
      <c r="F206" s="132" t="s">
        <v>274</v>
      </c>
      <c r="G206" s="110" t="s">
        <v>62</v>
      </c>
      <c r="H206" s="160">
        <f t="shared" si="40"/>
        <v>0</v>
      </c>
      <c r="I206" s="161">
        <v>0</v>
      </c>
      <c r="J206" s="161">
        <v>0</v>
      </c>
      <c r="K206" s="161">
        <v>0</v>
      </c>
      <c r="L206" s="161">
        <v>0</v>
      </c>
    </row>
    <row r="207" spans="1:12" s="143" customFormat="1" ht="39.950000000000003" hidden="1" customHeight="1">
      <c r="A207" s="141"/>
      <c r="B207" s="109" t="s">
        <v>259</v>
      </c>
      <c r="C207" s="142"/>
      <c r="D207" s="110" t="s">
        <v>17</v>
      </c>
      <c r="E207" s="110" t="s">
        <v>18</v>
      </c>
      <c r="F207" s="132" t="s">
        <v>274</v>
      </c>
      <c r="G207" s="110" t="s">
        <v>61</v>
      </c>
      <c r="H207" s="160">
        <f t="shared" si="40"/>
        <v>0</v>
      </c>
      <c r="I207" s="161">
        <v>0</v>
      </c>
      <c r="J207" s="161"/>
      <c r="K207" s="161">
        <v>0</v>
      </c>
      <c r="L207" s="161">
        <v>0</v>
      </c>
    </row>
    <row r="208" spans="1:12" s="194" customFormat="1" ht="51.75" customHeight="1">
      <c r="A208" s="192"/>
      <c r="B208" s="193" t="s">
        <v>275</v>
      </c>
      <c r="C208" s="142"/>
      <c r="D208" s="133" t="s">
        <v>17</v>
      </c>
      <c r="E208" s="133" t="s">
        <v>21</v>
      </c>
      <c r="F208" s="133"/>
      <c r="G208" s="133"/>
      <c r="H208" s="160">
        <f>I208+J208+K208+L208</f>
        <v>-217.6</v>
      </c>
      <c r="I208" s="160">
        <f>I209</f>
        <v>-217.6</v>
      </c>
      <c r="J208" s="160">
        <f>J209</f>
        <v>0</v>
      </c>
      <c r="K208" s="160">
        <f>K209</f>
        <v>0</v>
      </c>
      <c r="L208" s="160">
        <f>L209</f>
        <v>0</v>
      </c>
    </row>
    <row r="209" spans="1:13" s="144" customFormat="1" ht="81.75" customHeight="1">
      <c r="A209" s="141"/>
      <c r="B209" s="109" t="s">
        <v>93</v>
      </c>
      <c r="C209" s="269"/>
      <c r="D209" s="110" t="s">
        <v>17</v>
      </c>
      <c r="E209" s="110" t="s">
        <v>21</v>
      </c>
      <c r="F209" s="110" t="s">
        <v>276</v>
      </c>
      <c r="G209" s="110"/>
      <c r="H209" s="160">
        <f>I209+J209+K209+L209</f>
        <v>-217.6</v>
      </c>
      <c r="I209" s="161">
        <f>I210</f>
        <v>-217.6</v>
      </c>
      <c r="J209" s="161">
        <f>J210+J225</f>
        <v>0</v>
      </c>
      <c r="K209" s="161">
        <f>K210+K225</f>
        <v>0</v>
      </c>
      <c r="L209" s="161">
        <f>L210+L225</f>
        <v>0</v>
      </c>
      <c r="M209" s="270"/>
    </row>
    <row r="210" spans="1:13" s="143" customFormat="1" ht="63.75">
      <c r="A210" s="141"/>
      <c r="B210" s="109" t="s">
        <v>277</v>
      </c>
      <c r="C210" s="266"/>
      <c r="D210" s="110" t="s">
        <v>17</v>
      </c>
      <c r="E210" s="110" t="s">
        <v>21</v>
      </c>
      <c r="F210" s="110" t="s">
        <v>278</v>
      </c>
      <c r="G210" s="110"/>
      <c r="H210" s="160">
        <f>I210+J210+K210+L210</f>
        <v>-217.6</v>
      </c>
      <c r="I210" s="161">
        <f>I211+I225</f>
        <v>-217.6</v>
      </c>
      <c r="J210" s="161">
        <f>J211+J217+J221</f>
        <v>0</v>
      </c>
      <c r="K210" s="161">
        <f>K211+K217+K221</f>
        <v>0</v>
      </c>
      <c r="L210" s="161">
        <f>L211+L217+L221</f>
        <v>0</v>
      </c>
    </row>
    <row r="211" spans="1:13" s="143" customFormat="1" ht="38.25">
      <c r="A211" s="141"/>
      <c r="B211" s="109" t="s">
        <v>200</v>
      </c>
      <c r="C211" s="266"/>
      <c r="D211" s="110" t="s">
        <v>17</v>
      </c>
      <c r="E211" s="110" t="s">
        <v>21</v>
      </c>
      <c r="F211" s="110" t="s">
        <v>279</v>
      </c>
      <c r="G211" s="110"/>
      <c r="H211" s="160">
        <f>SUM(I211:L211)</f>
        <v>-213.6</v>
      </c>
      <c r="I211" s="161">
        <f>I212+I217+I221</f>
        <v>-213.6</v>
      </c>
      <c r="J211" s="161">
        <f>J212+J217+J221</f>
        <v>0</v>
      </c>
      <c r="K211" s="161">
        <f>K212+K217+K221</f>
        <v>0</v>
      </c>
      <c r="L211" s="161">
        <f>L212+L217+L221</f>
        <v>0</v>
      </c>
    </row>
    <row r="212" spans="1:13" s="143" customFormat="1" ht="89.25" hidden="1">
      <c r="A212" s="141"/>
      <c r="B212" s="109" t="s">
        <v>55</v>
      </c>
      <c r="C212" s="266"/>
      <c r="D212" s="110" t="s">
        <v>17</v>
      </c>
      <c r="E212" s="110" t="s">
        <v>21</v>
      </c>
      <c r="F212" s="110" t="s">
        <v>279</v>
      </c>
      <c r="G212" s="110" t="s">
        <v>56</v>
      </c>
      <c r="H212" s="160">
        <f>SUM(I212:L212)</f>
        <v>0</v>
      </c>
      <c r="I212" s="161">
        <f>I213</f>
        <v>0</v>
      </c>
      <c r="J212" s="161">
        <f>J213</f>
        <v>0</v>
      </c>
      <c r="K212" s="161">
        <f>K213</f>
        <v>0</v>
      </c>
      <c r="L212" s="161">
        <f>L213</f>
        <v>0</v>
      </c>
    </row>
    <row r="213" spans="1:13" s="143" customFormat="1" ht="25.5" hidden="1">
      <c r="A213" s="141"/>
      <c r="B213" s="109" t="s">
        <v>67</v>
      </c>
      <c r="C213" s="266"/>
      <c r="D213" s="110" t="s">
        <v>17</v>
      </c>
      <c r="E213" s="110" t="s">
        <v>21</v>
      </c>
      <c r="F213" s="110" t="s">
        <v>279</v>
      </c>
      <c r="G213" s="110" t="s">
        <v>68</v>
      </c>
      <c r="H213" s="160">
        <f t="shared" ref="H213:H224" si="41">SUM(I213:L213)</f>
        <v>0</v>
      </c>
      <c r="I213" s="161">
        <f>I214+I215+I216</f>
        <v>0</v>
      </c>
      <c r="J213" s="161">
        <f>J214+J215</f>
        <v>0</v>
      </c>
      <c r="K213" s="161">
        <f>K214+K215</f>
        <v>0</v>
      </c>
      <c r="L213" s="161">
        <f>L214+L215</f>
        <v>0</v>
      </c>
    </row>
    <row r="214" spans="1:13" s="143" customFormat="1" ht="25.5" hidden="1">
      <c r="A214" s="141"/>
      <c r="B214" s="109" t="s">
        <v>254</v>
      </c>
      <c r="C214" s="266"/>
      <c r="D214" s="110" t="s">
        <v>17</v>
      </c>
      <c r="E214" s="110" t="s">
        <v>21</v>
      </c>
      <c r="F214" s="110" t="s">
        <v>279</v>
      </c>
      <c r="G214" s="110" t="s">
        <v>69</v>
      </c>
      <c r="H214" s="160">
        <f t="shared" si="41"/>
        <v>0</v>
      </c>
      <c r="I214" s="161"/>
      <c r="J214" s="316">
        <v>0</v>
      </c>
      <c r="K214" s="316">
        <v>0</v>
      </c>
      <c r="L214" s="316">
        <v>0</v>
      </c>
    </row>
    <row r="215" spans="1:13" s="143" customFormat="1" ht="38.25" hidden="1">
      <c r="A215" s="141"/>
      <c r="B215" s="109" t="s">
        <v>89</v>
      </c>
      <c r="C215" s="266"/>
      <c r="D215" s="110" t="s">
        <v>17</v>
      </c>
      <c r="E215" s="110" t="s">
        <v>21</v>
      </c>
      <c r="F215" s="110" t="s">
        <v>279</v>
      </c>
      <c r="G215" s="110" t="s">
        <v>70</v>
      </c>
      <c r="H215" s="160">
        <f t="shared" si="41"/>
        <v>0</v>
      </c>
      <c r="I215" s="161"/>
      <c r="J215" s="316">
        <v>0</v>
      </c>
      <c r="K215" s="316">
        <v>0</v>
      </c>
      <c r="L215" s="316">
        <v>0</v>
      </c>
    </row>
    <row r="216" spans="1:13" s="143" customFormat="1" ht="76.5" hidden="1">
      <c r="A216" s="141"/>
      <c r="B216" s="109" t="s">
        <v>660</v>
      </c>
      <c r="C216" s="266"/>
      <c r="D216" s="110" t="s">
        <v>17</v>
      </c>
      <c r="E216" s="110" t="s">
        <v>21</v>
      </c>
      <c r="F216" s="110" t="s">
        <v>279</v>
      </c>
      <c r="G216" s="110" t="s">
        <v>661</v>
      </c>
      <c r="H216" s="160">
        <f>SUM(I216:L216)</f>
        <v>0</v>
      </c>
      <c r="I216" s="161"/>
      <c r="J216" s="316">
        <v>0</v>
      </c>
      <c r="K216" s="316">
        <v>0</v>
      </c>
      <c r="L216" s="316">
        <v>0</v>
      </c>
    </row>
    <row r="217" spans="1:13" s="143" customFormat="1" ht="38.25">
      <c r="A217" s="141"/>
      <c r="B217" s="109" t="s">
        <v>86</v>
      </c>
      <c r="C217" s="266"/>
      <c r="D217" s="110" t="s">
        <v>17</v>
      </c>
      <c r="E217" s="110" t="s">
        <v>21</v>
      </c>
      <c r="F217" s="110" t="s">
        <v>279</v>
      </c>
      <c r="G217" s="110" t="s">
        <v>57</v>
      </c>
      <c r="H217" s="160">
        <f t="shared" si="41"/>
        <v>-213.6</v>
      </c>
      <c r="I217" s="161">
        <f>I218</f>
        <v>-213.6</v>
      </c>
      <c r="J217" s="161">
        <f>J218</f>
        <v>0</v>
      </c>
      <c r="K217" s="161">
        <f>K218</f>
        <v>0</v>
      </c>
      <c r="L217" s="161">
        <f>L218</f>
        <v>0</v>
      </c>
    </row>
    <row r="218" spans="1:13" s="143" customFormat="1" ht="38.25">
      <c r="A218" s="141"/>
      <c r="B218" s="109" t="s">
        <v>111</v>
      </c>
      <c r="C218" s="266"/>
      <c r="D218" s="110" t="s">
        <v>17</v>
      </c>
      <c r="E218" s="110" t="s">
        <v>21</v>
      </c>
      <c r="F218" s="110" t="s">
        <v>279</v>
      </c>
      <c r="G218" s="110" t="s">
        <v>59</v>
      </c>
      <c r="H218" s="160">
        <f t="shared" si="41"/>
        <v>-213.6</v>
      </c>
      <c r="I218" s="161">
        <f>I220+I219</f>
        <v>-213.6</v>
      </c>
      <c r="J218" s="161">
        <f>J220</f>
        <v>0</v>
      </c>
      <c r="K218" s="161">
        <f>K220</f>
        <v>0</v>
      </c>
      <c r="L218" s="161">
        <f>L220</f>
        <v>0</v>
      </c>
    </row>
    <row r="219" spans="1:13" s="143" customFormat="1" ht="38.25">
      <c r="A219" s="141"/>
      <c r="B219" s="109" t="s">
        <v>63</v>
      </c>
      <c r="C219" s="266"/>
      <c r="D219" s="110" t="s">
        <v>17</v>
      </c>
      <c r="E219" s="110" t="s">
        <v>21</v>
      </c>
      <c r="F219" s="110" t="s">
        <v>279</v>
      </c>
      <c r="G219" s="110" t="s">
        <v>62</v>
      </c>
      <c r="H219" s="160">
        <f t="shared" si="41"/>
        <v>0</v>
      </c>
      <c r="I219" s="161"/>
      <c r="J219" s="316">
        <v>0</v>
      </c>
      <c r="K219" s="316">
        <v>0</v>
      </c>
      <c r="L219" s="316">
        <v>0</v>
      </c>
    </row>
    <row r="220" spans="1:13" s="143" customFormat="1" ht="51">
      <c r="A220" s="141"/>
      <c r="B220" s="109" t="s">
        <v>259</v>
      </c>
      <c r="C220" s="266"/>
      <c r="D220" s="110" t="s">
        <v>17</v>
      </c>
      <c r="E220" s="110" t="s">
        <v>21</v>
      </c>
      <c r="F220" s="110" t="s">
        <v>279</v>
      </c>
      <c r="G220" s="110" t="s">
        <v>61</v>
      </c>
      <c r="H220" s="160">
        <f t="shared" si="41"/>
        <v>-213.6</v>
      </c>
      <c r="I220" s="161">
        <f>-213.6</f>
        <v>-213.6</v>
      </c>
      <c r="J220" s="316">
        <v>0</v>
      </c>
      <c r="K220" s="316">
        <v>0</v>
      </c>
      <c r="L220" s="316">
        <v>0</v>
      </c>
    </row>
    <row r="221" spans="1:13" s="143" customFormat="1" hidden="1">
      <c r="A221" s="141"/>
      <c r="B221" s="196" t="s">
        <v>71</v>
      </c>
      <c r="C221" s="266"/>
      <c r="D221" s="110" t="s">
        <v>17</v>
      </c>
      <c r="E221" s="110" t="s">
        <v>21</v>
      </c>
      <c r="F221" s="110" t="s">
        <v>279</v>
      </c>
      <c r="G221" s="110" t="s">
        <v>72</v>
      </c>
      <c r="H221" s="160">
        <f t="shared" si="41"/>
        <v>0</v>
      </c>
      <c r="I221" s="161">
        <f>I222</f>
        <v>0</v>
      </c>
      <c r="J221" s="161">
        <f>J222</f>
        <v>0</v>
      </c>
      <c r="K221" s="161">
        <f>K222</f>
        <v>0</v>
      </c>
      <c r="L221" s="161">
        <f>L222</f>
        <v>0</v>
      </c>
    </row>
    <row r="222" spans="1:13" s="143" customFormat="1" ht="25.5" hidden="1">
      <c r="A222" s="141"/>
      <c r="B222" s="196" t="s">
        <v>73</v>
      </c>
      <c r="C222" s="266"/>
      <c r="D222" s="110" t="s">
        <v>17</v>
      </c>
      <c r="E222" s="110" t="s">
        <v>21</v>
      </c>
      <c r="F222" s="110" t="s">
        <v>279</v>
      </c>
      <c r="G222" s="110" t="s">
        <v>74</v>
      </c>
      <c r="H222" s="160">
        <f t="shared" si="41"/>
        <v>0</v>
      </c>
      <c r="I222" s="161">
        <f>I223+I224</f>
        <v>0</v>
      </c>
      <c r="J222" s="161">
        <f>J224</f>
        <v>0</v>
      </c>
      <c r="K222" s="161">
        <f>K224</f>
        <v>0</v>
      </c>
      <c r="L222" s="161">
        <f>L224</f>
        <v>0</v>
      </c>
    </row>
    <row r="223" spans="1:13" s="143" customFormat="1" ht="25.5" hidden="1">
      <c r="A223" s="141"/>
      <c r="B223" s="271" t="s">
        <v>293</v>
      </c>
      <c r="C223" s="131"/>
      <c r="D223" s="110" t="s">
        <v>17</v>
      </c>
      <c r="E223" s="110" t="s">
        <v>21</v>
      </c>
      <c r="F223" s="110" t="s">
        <v>279</v>
      </c>
      <c r="G223" s="139" t="s">
        <v>294</v>
      </c>
      <c r="H223" s="313">
        <f t="shared" si="41"/>
        <v>0</v>
      </c>
      <c r="I223" s="314">
        <v>0</v>
      </c>
      <c r="J223" s="314"/>
      <c r="K223" s="314"/>
      <c r="L223" s="314"/>
    </row>
    <row r="224" spans="1:13" s="143" customFormat="1" hidden="1">
      <c r="A224" s="141"/>
      <c r="B224" s="196" t="s">
        <v>260</v>
      </c>
      <c r="C224" s="266"/>
      <c r="D224" s="110" t="s">
        <v>17</v>
      </c>
      <c r="E224" s="110" t="s">
        <v>21</v>
      </c>
      <c r="F224" s="110" t="s">
        <v>279</v>
      </c>
      <c r="G224" s="110" t="s">
        <v>76</v>
      </c>
      <c r="H224" s="160">
        <f t="shared" si="41"/>
        <v>0</v>
      </c>
      <c r="I224" s="161">
        <v>0</v>
      </c>
      <c r="J224" s="316">
        <v>0</v>
      </c>
      <c r="K224" s="316">
        <v>0</v>
      </c>
      <c r="L224" s="316">
        <v>0</v>
      </c>
    </row>
    <row r="225" spans="1:12" s="143" customFormat="1" ht="34.5" customHeight="1">
      <c r="A225" s="141"/>
      <c r="B225" s="109" t="s">
        <v>538</v>
      </c>
      <c r="C225" s="266"/>
      <c r="D225" s="110" t="s">
        <v>17</v>
      </c>
      <c r="E225" s="110" t="s">
        <v>21</v>
      </c>
      <c r="F225" s="110" t="s">
        <v>553</v>
      </c>
      <c r="G225" s="110"/>
      <c r="H225" s="160">
        <f>SUM(I225:L225)</f>
        <v>-4</v>
      </c>
      <c r="I225" s="161">
        <f t="shared" ref="I225:L227" si="42">I226</f>
        <v>-4</v>
      </c>
      <c r="J225" s="161">
        <f t="shared" si="42"/>
        <v>0</v>
      </c>
      <c r="K225" s="161">
        <f t="shared" si="42"/>
        <v>0</v>
      </c>
      <c r="L225" s="161">
        <f t="shared" si="42"/>
        <v>0</v>
      </c>
    </row>
    <row r="226" spans="1:12" s="143" customFormat="1" ht="38.25">
      <c r="A226" s="141"/>
      <c r="B226" s="109" t="s">
        <v>86</v>
      </c>
      <c r="C226" s="266"/>
      <c r="D226" s="110" t="s">
        <v>17</v>
      </c>
      <c r="E226" s="110" t="s">
        <v>21</v>
      </c>
      <c r="F226" s="110" t="s">
        <v>553</v>
      </c>
      <c r="G226" s="110" t="s">
        <v>57</v>
      </c>
      <c r="H226" s="160">
        <f>SUM(I226:L226)</f>
        <v>-4</v>
      </c>
      <c r="I226" s="161">
        <f t="shared" si="42"/>
        <v>-4</v>
      </c>
      <c r="J226" s="161">
        <f t="shared" si="42"/>
        <v>0</v>
      </c>
      <c r="K226" s="161">
        <f t="shared" si="42"/>
        <v>0</v>
      </c>
      <c r="L226" s="161">
        <f t="shared" si="42"/>
        <v>0</v>
      </c>
    </row>
    <row r="227" spans="1:12" s="143" customFormat="1" ht="38.25">
      <c r="A227" s="141"/>
      <c r="B227" s="109" t="s">
        <v>111</v>
      </c>
      <c r="C227" s="266"/>
      <c r="D227" s="110" t="s">
        <v>17</v>
      </c>
      <c r="E227" s="110" t="s">
        <v>21</v>
      </c>
      <c r="F227" s="110" t="s">
        <v>553</v>
      </c>
      <c r="G227" s="110" t="s">
        <v>59</v>
      </c>
      <c r="H227" s="160">
        <f>SUM(I227:L227)</f>
        <v>-4</v>
      </c>
      <c r="I227" s="161">
        <f t="shared" si="42"/>
        <v>-4</v>
      </c>
      <c r="J227" s="161">
        <f t="shared" si="42"/>
        <v>0</v>
      </c>
      <c r="K227" s="161">
        <f t="shared" si="42"/>
        <v>0</v>
      </c>
      <c r="L227" s="161">
        <f t="shared" si="42"/>
        <v>0</v>
      </c>
    </row>
    <row r="228" spans="1:12" s="143" customFormat="1" ht="51">
      <c r="A228" s="141"/>
      <c r="B228" s="109" t="s">
        <v>259</v>
      </c>
      <c r="C228" s="266"/>
      <c r="D228" s="110" t="s">
        <v>17</v>
      </c>
      <c r="E228" s="110" t="s">
        <v>21</v>
      </c>
      <c r="F228" s="110" t="s">
        <v>553</v>
      </c>
      <c r="G228" s="110" t="s">
        <v>61</v>
      </c>
      <c r="H228" s="160">
        <f>SUM(I228:L228)</f>
        <v>-4</v>
      </c>
      <c r="I228" s="161">
        <f>-3-1</f>
        <v>-4</v>
      </c>
      <c r="J228" s="316">
        <v>0</v>
      </c>
      <c r="K228" s="316">
        <v>0</v>
      </c>
      <c r="L228" s="316">
        <v>0</v>
      </c>
    </row>
    <row r="229" spans="1:12" s="194" customFormat="1" ht="38.25">
      <c r="A229" s="192"/>
      <c r="B229" s="193" t="s">
        <v>45</v>
      </c>
      <c r="C229" s="142"/>
      <c r="D229" s="133" t="s">
        <v>17</v>
      </c>
      <c r="E229" s="133" t="s">
        <v>39</v>
      </c>
      <c r="F229" s="133"/>
      <c r="G229" s="133"/>
      <c r="H229" s="160">
        <f>I229+J229+K229+L229</f>
        <v>-451.1</v>
      </c>
      <c r="I229" s="160">
        <f>I230+I276</f>
        <v>-511.1</v>
      </c>
      <c r="J229" s="160">
        <f>J230+J276</f>
        <v>0</v>
      </c>
      <c r="K229" s="160">
        <f>K230+K276</f>
        <v>0</v>
      </c>
      <c r="L229" s="160">
        <f>L230+L276</f>
        <v>60</v>
      </c>
    </row>
    <row r="230" spans="1:12" s="143" customFormat="1" ht="51">
      <c r="A230" s="141"/>
      <c r="B230" s="109" t="s">
        <v>127</v>
      </c>
      <c r="C230" s="269"/>
      <c r="D230" s="110" t="s">
        <v>17</v>
      </c>
      <c r="E230" s="110" t="s">
        <v>39</v>
      </c>
      <c r="F230" s="110" t="s">
        <v>263</v>
      </c>
      <c r="G230" s="110"/>
      <c r="H230" s="160">
        <f t="shared" ref="H230:H255" si="43">SUM(I230:L230)</f>
        <v>-229.60000000000002</v>
      </c>
      <c r="I230" s="161">
        <f>I231+I259+I266</f>
        <v>-289.60000000000002</v>
      </c>
      <c r="J230" s="161">
        <f>J231+J259+J266</f>
        <v>0</v>
      </c>
      <c r="K230" s="161">
        <f>K231+K259+K266</f>
        <v>0</v>
      </c>
      <c r="L230" s="161">
        <f>L231+L259+L266</f>
        <v>60</v>
      </c>
    </row>
    <row r="231" spans="1:12" s="143" customFormat="1" ht="25.5">
      <c r="A231" s="141"/>
      <c r="B231" s="109" t="s">
        <v>264</v>
      </c>
      <c r="C231" s="269"/>
      <c r="D231" s="110" t="s">
        <v>17</v>
      </c>
      <c r="E231" s="110" t="s">
        <v>39</v>
      </c>
      <c r="F231" s="110" t="s">
        <v>265</v>
      </c>
      <c r="G231" s="110"/>
      <c r="H231" s="160">
        <f t="shared" si="43"/>
        <v>160</v>
      </c>
      <c r="I231" s="161">
        <f>I232+I236+I240+I244+I248+I252</f>
        <v>100</v>
      </c>
      <c r="J231" s="161">
        <f>J232+J236+J240+J244+J248+J252</f>
        <v>0</v>
      </c>
      <c r="K231" s="161">
        <f>K232+K236+K240+K244+K248+K252</f>
        <v>0</v>
      </c>
      <c r="L231" s="161">
        <f>L232+L236+L240+L244+L248+L252</f>
        <v>60</v>
      </c>
    </row>
    <row r="232" spans="1:12" s="143" customFormat="1" ht="204" hidden="1">
      <c r="A232" s="141"/>
      <c r="B232" s="268" t="s">
        <v>468</v>
      </c>
      <c r="C232" s="142"/>
      <c r="D232" s="110" t="s">
        <v>17</v>
      </c>
      <c r="E232" s="110" t="s">
        <v>39</v>
      </c>
      <c r="F232" s="110" t="s">
        <v>280</v>
      </c>
      <c r="G232" s="110"/>
      <c r="H232" s="160">
        <f t="shared" si="43"/>
        <v>0</v>
      </c>
      <c r="I232" s="161">
        <f t="shared" ref="I232:L234" si="44">I233</f>
        <v>0</v>
      </c>
      <c r="J232" s="161">
        <f t="shared" si="44"/>
        <v>0</v>
      </c>
      <c r="K232" s="161">
        <f t="shared" si="44"/>
        <v>0</v>
      </c>
      <c r="L232" s="161">
        <f t="shared" si="44"/>
        <v>0</v>
      </c>
    </row>
    <row r="233" spans="1:12" s="143" customFormat="1" ht="89.25" hidden="1">
      <c r="A233" s="141"/>
      <c r="B233" s="109" t="s">
        <v>55</v>
      </c>
      <c r="C233" s="266"/>
      <c r="D233" s="110" t="s">
        <v>17</v>
      </c>
      <c r="E233" s="110" t="s">
        <v>39</v>
      </c>
      <c r="F233" s="110" t="s">
        <v>280</v>
      </c>
      <c r="G233" s="110" t="s">
        <v>56</v>
      </c>
      <c r="H233" s="160">
        <f t="shared" si="43"/>
        <v>0</v>
      </c>
      <c r="I233" s="161">
        <f t="shared" si="44"/>
        <v>0</v>
      </c>
      <c r="J233" s="161">
        <f t="shared" si="44"/>
        <v>0</v>
      </c>
      <c r="K233" s="161">
        <f t="shared" si="44"/>
        <v>0</v>
      </c>
      <c r="L233" s="161">
        <f t="shared" si="44"/>
        <v>0</v>
      </c>
    </row>
    <row r="234" spans="1:12" s="143" customFormat="1" ht="38.25" hidden="1">
      <c r="A234" s="141"/>
      <c r="B234" s="109" t="s">
        <v>104</v>
      </c>
      <c r="C234" s="266"/>
      <c r="D234" s="110" t="s">
        <v>17</v>
      </c>
      <c r="E234" s="110" t="s">
        <v>39</v>
      </c>
      <c r="F234" s="110" t="s">
        <v>280</v>
      </c>
      <c r="G234" s="110" t="s">
        <v>105</v>
      </c>
      <c r="H234" s="160">
        <f t="shared" si="43"/>
        <v>0</v>
      </c>
      <c r="I234" s="161">
        <f t="shared" si="44"/>
        <v>0</v>
      </c>
      <c r="J234" s="161">
        <f t="shared" si="44"/>
        <v>0</v>
      </c>
      <c r="K234" s="161">
        <f t="shared" si="44"/>
        <v>0</v>
      </c>
      <c r="L234" s="161">
        <f t="shared" si="44"/>
        <v>0</v>
      </c>
    </row>
    <row r="235" spans="1:12" s="143" customFormat="1" ht="76.5" hidden="1">
      <c r="A235" s="141"/>
      <c r="B235" s="109" t="s">
        <v>207</v>
      </c>
      <c r="C235" s="266"/>
      <c r="D235" s="110" t="s">
        <v>17</v>
      </c>
      <c r="E235" s="110" t="s">
        <v>39</v>
      </c>
      <c r="F235" s="110" t="s">
        <v>280</v>
      </c>
      <c r="G235" s="110" t="s">
        <v>208</v>
      </c>
      <c r="H235" s="160">
        <f t="shared" si="43"/>
        <v>0</v>
      </c>
      <c r="I235" s="161">
        <v>0</v>
      </c>
      <c r="J235" s="316">
        <v>0</v>
      </c>
      <c r="K235" s="316">
        <v>0</v>
      </c>
      <c r="L235" s="316">
        <v>0</v>
      </c>
    </row>
    <row r="236" spans="1:12" s="143" customFormat="1" ht="229.5" hidden="1">
      <c r="A236" s="141"/>
      <c r="B236" s="268" t="s">
        <v>469</v>
      </c>
      <c r="C236" s="266"/>
      <c r="D236" s="110" t="s">
        <v>17</v>
      </c>
      <c r="E236" s="110" t="s">
        <v>39</v>
      </c>
      <c r="F236" s="110" t="s">
        <v>281</v>
      </c>
      <c r="G236" s="110"/>
      <c r="H236" s="160">
        <f t="shared" si="43"/>
        <v>0</v>
      </c>
      <c r="I236" s="161">
        <f t="shared" ref="I236:K238" si="45">I237</f>
        <v>0</v>
      </c>
      <c r="J236" s="161">
        <f t="shared" si="45"/>
        <v>0</v>
      </c>
      <c r="K236" s="161">
        <f t="shared" si="45"/>
        <v>0</v>
      </c>
      <c r="L236" s="161">
        <f>L237+L244</f>
        <v>0</v>
      </c>
    </row>
    <row r="237" spans="1:12" s="143" customFormat="1" ht="89.25" hidden="1">
      <c r="A237" s="141"/>
      <c r="B237" s="109" t="s">
        <v>55</v>
      </c>
      <c r="C237" s="266"/>
      <c r="D237" s="110" t="s">
        <v>17</v>
      </c>
      <c r="E237" s="110" t="s">
        <v>39</v>
      </c>
      <c r="F237" s="110" t="s">
        <v>281</v>
      </c>
      <c r="G237" s="110" t="s">
        <v>56</v>
      </c>
      <c r="H237" s="160">
        <f t="shared" si="43"/>
        <v>0</v>
      </c>
      <c r="I237" s="161">
        <f t="shared" si="45"/>
        <v>0</v>
      </c>
      <c r="J237" s="161">
        <f t="shared" si="45"/>
        <v>0</v>
      </c>
      <c r="K237" s="161">
        <f t="shared" si="45"/>
        <v>0</v>
      </c>
      <c r="L237" s="161">
        <f>L238</f>
        <v>0</v>
      </c>
    </row>
    <row r="238" spans="1:12" s="143" customFormat="1" ht="38.25" hidden="1">
      <c r="A238" s="141"/>
      <c r="B238" s="109" t="s">
        <v>104</v>
      </c>
      <c r="C238" s="266"/>
      <c r="D238" s="110" t="s">
        <v>17</v>
      </c>
      <c r="E238" s="110" t="s">
        <v>39</v>
      </c>
      <c r="F238" s="110" t="s">
        <v>281</v>
      </c>
      <c r="G238" s="110" t="s">
        <v>105</v>
      </c>
      <c r="H238" s="160">
        <f t="shared" si="43"/>
        <v>0</v>
      </c>
      <c r="I238" s="161">
        <f t="shared" si="45"/>
        <v>0</v>
      </c>
      <c r="J238" s="161">
        <f t="shared" si="45"/>
        <v>0</v>
      </c>
      <c r="K238" s="161">
        <f t="shared" si="45"/>
        <v>0</v>
      </c>
      <c r="L238" s="161">
        <f>L239</f>
        <v>0</v>
      </c>
    </row>
    <row r="239" spans="1:12" s="143" customFormat="1" ht="76.5" hidden="1">
      <c r="A239" s="141"/>
      <c r="B239" s="109" t="s">
        <v>207</v>
      </c>
      <c r="C239" s="266"/>
      <c r="D239" s="110" t="s">
        <v>17</v>
      </c>
      <c r="E239" s="110" t="s">
        <v>39</v>
      </c>
      <c r="F239" s="110" t="s">
        <v>281</v>
      </c>
      <c r="G239" s="110" t="s">
        <v>208</v>
      </c>
      <c r="H239" s="160">
        <f t="shared" si="43"/>
        <v>0</v>
      </c>
      <c r="I239" s="161">
        <v>0</v>
      </c>
      <c r="J239" s="316">
        <v>0</v>
      </c>
      <c r="K239" s="316">
        <v>0</v>
      </c>
      <c r="L239" s="316">
        <v>0</v>
      </c>
    </row>
    <row r="240" spans="1:12" s="143" customFormat="1" ht="76.5">
      <c r="A240" s="141"/>
      <c r="B240" s="8" t="s">
        <v>684</v>
      </c>
      <c r="C240" s="142"/>
      <c r="D240" s="110" t="s">
        <v>17</v>
      </c>
      <c r="E240" s="110" t="s">
        <v>39</v>
      </c>
      <c r="F240" s="110" t="s">
        <v>685</v>
      </c>
      <c r="G240" s="110"/>
      <c r="H240" s="160">
        <f>SUM(I240:L240)</f>
        <v>60</v>
      </c>
      <c r="I240" s="161">
        <f t="shared" ref="I240:L242" si="46">I241</f>
        <v>0</v>
      </c>
      <c r="J240" s="161">
        <f t="shared" si="46"/>
        <v>0</v>
      </c>
      <c r="K240" s="161">
        <f t="shared" si="46"/>
        <v>0</v>
      </c>
      <c r="L240" s="161">
        <f t="shared" si="46"/>
        <v>60</v>
      </c>
    </row>
    <row r="241" spans="1:12" s="143" customFormat="1" ht="89.25">
      <c r="A241" s="141"/>
      <c r="B241" s="109" t="s">
        <v>55</v>
      </c>
      <c r="C241" s="266"/>
      <c r="D241" s="110" t="s">
        <v>17</v>
      </c>
      <c r="E241" s="110" t="s">
        <v>39</v>
      </c>
      <c r="F241" s="110" t="s">
        <v>685</v>
      </c>
      <c r="G241" s="110" t="s">
        <v>56</v>
      </c>
      <c r="H241" s="160">
        <f>SUM(I241:L241)</f>
        <v>60</v>
      </c>
      <c r="I241" s="161">
        <f t="shared" si="46"/>
        <v>0</v>
      </c>
      <c r="J241" s="161">
        <f t="shared" si="46"/>
        <v>0</v>
      </c>
      <c r="K241" s="161">
        <f t="shared" si="46"/>
        <v>0</v>
      </c>
      <c r="L241" s="161">
        <f t="shared" si="46"/>
        <v>60</v>
      </c>
    </row>
    <row r="242" spans="1:12" s="143" customFormat="1" ht="38.25">
      <c r="A242" s="141"/>
      <c r="B242" s="109" t="s">
        <v>104</v>
      </c>
      <c r="C242" s="266"/>
      <c r="D242" s="110" t="s">
        <v>17</v>
      </c>
      <c r="E242" s="110" t="s">
        <v>39</v>
      </c>
      <c r="F242" s="110" t="s">
        <v>685</v>
      </c>
      <c r="G242" s="110" t="s">
        <v>105</v>
      </c>
      <c r="H242" s="160">
        <f>SUM(I242:L242)</f>
        <v>60</v>
      </c>
      <c r="I242" s="161">
        <f t="shared" si="46"/>
        <v>0</v>
      </c>
      <c r="J242" s="161">
        <f t="shared" si="46"/>
        <v>0</v>
      </c>
      <c r="K242" s="161">
        <f t="shared" si="46"/>
        <v>0</v>
      </c>
      <c r="L242" s="161">
        <f t="shared" si="46"/>
        <v>60</v>
      </c>
    </row>
    <row r="243" spans="1:12" s="143" customFormat="1" ht="76.5">
      <c r="A243" s="141"/>
      <c r="B243" s="109" t="s">
        <v>207</v>
      </c>
      <c r="C243" s="266"/>
      <c r="D243" s="110" t="s">
        <v>17</v>
      </c>
      <c r="E243" s="110" t="s">
        <v>39</v>
      </c>
      <c r="F243" s="110" t="s">
        <v>685</v>
      </c>
      <c r="G243" s="110" t="s">
        <v>208</v>
      </c>
      <c r="H243" s="160">
        <f>SUM(I243:L243)</f>
        <v>60</v>
      </c>
      <c r="I243" s="161">
        <v>0</v>
      </c>
      <c r="J243" s="316">
        <v>0</v>
      </c>
      <c r="K243" s="316">
        <v>0</v>
      </c>
      <c r="L243" s="316">
        <v>60</v>
      </c>
    </row>
    <row r="244" spans="1:12" s="143" customFormat="1" ht="293.25" hidden="1">
      <c r="A244" s="141"/>
      <c r="B244" s="109" t="s">
        <v>470</v>
      </c>
      <c r="C244" s="266"/>
      <c r="D244" s="110" t="s">
        <v>17</v>
      </c>
      <c r="E244" s="110" t="s">
        <v>39</v>
      </c>
      <c r="F244" s="110" t="s">
        <v>282</v>
      </c>
      <c r="G244" s="110"/>
      <c r="H244" s="160">
        <f t="shared" si="43"/>
        <v>0</v>
      </c>
      <c r="I244" s="161">
        <f t="shared" ref="I244:L246" si="47">I245</f>
        <v>0</v>
      </c>
      <c r="J244" s="161">
        <f t="shared" si="47"/>
        <v>0</v>
      </c>
      <c r="K244" s="161">
        <f t="shared" si="47"/>
        <v>0</v>
      </c>
      <c r="L244" s="161">
        <f t="shared" si="47"/>
        <v>0</v>
      </c>
    </row>
    <row r="245" spans="1:12" s="143" customFormat="1" ht="38.25" hidden="1">
      <c r="A245" s="141"/>
      <c r="B245" s="109" t="s">
        <v>86</v>
      </c>
      <c r="C245" s="266"/>
      <c r="D245" s="110" t="s">
        <v>17</v>
      </c>
      <c r="E245" s="110" t="s">
        <v>39</v>
      </c>
      <c r="F245" s="110" t="s">
        <v>282</v>
      </c>
      <c r="G245" s="110" t="s">
        <v>57</v>
      </c>
      <c r="H245" s="160">
        <f t="shared" si="43"/>
        <v>0</v>
      </c>
      <c r="I245" s="161">
        <f t="shared" si="47"/>
        <v>0</v>
      </c>
      <c r="J245" s="161">
        <f t="shared" si="47"/>
        <v>0</v>
      </c>
      <c r="K245" s="161">
        <f t="shared" si="47"/>
        <v>0</v>
      </c>
      <c r="L245" s="161">
        <f t="shared" si="47"/>
        <v>0</v>
      </c>
    </row>
    <row r="246" spans="1:12" s="143" customFormat="1" ht="38.25" hidden="1">
      <c r="A246" s="141"/>
      <c r="B246" s="109" t="s">
        <v>111</v>
      </c>
      <c r="C246" s="266"/>
      <c r="D246" s="110" t="s">
        <v>17</v>
      </c>
      <c r="E246" s="110" t="s">
        <v>39</v>
      </c>
      <c r="F246" s="110" t="s">
        <v>282</v>
      </c>
      <c r="G246" s="110" t="s">
        <v>59</v>
      </c>
      <c r="H246" s="160">
        <f t="shared" si="43"/>
        <v>0</v>
      </c>
      <c r="I246" s="161">
        <f t="shared" si="47"/>
        <v>0</v>
      </c>
      <c r="J246" s="161">
        <f t="shared" si="47"/>
        <v>0</v>
      </c>
      <c r="K246" s="161">
        <f t="shared" si="47"/>
        <v>0</v>
      </c>
      <c r="L246" s="161">
        <f t="shared" si="47"/>
        <v>0</v>
      </c>
    </row>
    <row r="247" spans="1:12" s="143" customFormat="1" ht="51" hidden="1">
      <c r="A247" s="141"/>
      <c r="B247" s="109" t="s">
        <v>259</v>
      </c>
      <c r="C247" s="266"/>
      <c r="D247" s="110" t="s">
        <v>17</v>
      </c>
      <c r="E247" s="110" t="s">
        <v>39</v>
      </c>
      <c r="F247" s="110" t="s">
        <v>282</v>
      </c>
      <c r="G247" s="110" t="s">
        <v>61</v>
      </c>
      <c r="H247" s="160">
        <f t="shared" si="43"/>
        <v>0</v>
      </c>
      <c r="I247" s="161">
        <v>0</v>
      </c>
      <c r="J247" s="316">
        <v>0</v>
      </c>
      <c r="K247" s="316">
        <v>0</v>
      </c>
      <c r="L247" s="316">
        <v>0</v>
      </c>
    </row>
    <row r="248" spans="1:12" s="143" customFormat="1" ht="306" hidden="1">
      <c r="A248" s="141"/>
      <c r="B248" s="109" t="s">
        <v>471</v>
      </c>
      <c r="C248" s="266"/>
      <c r="D248" s="110" t="s">
        <v>17</v>
      </c>
      <c r="E248" s="110" t="s">
        <v>39</v>
      </c>
      <c r="F248" s="110" t="s">
        <v>283</v>
      </c>
      <c r="G248" s="110"/>
      <c r="H248" s="160">
        <f t="shared" si="43"/>
        <v>0</v>
      </c>
      <c r="I248" s="161">
        <f t="shared" ref="I248:L250" si="48">I249</f>
        <v>0</v>
      </c>
      <c r="J248" s="161">
        <f t="shared" si="48"/>
        <v>0</v>
      </c>
      <c r="K248" s="161">
        <f t="shared" si="48"/>
        <v>0</v>
      </c>
      <c r="L248" s="161">
        <f t="shared" si="48"/>
        <v>0</v>
      </c>
    </row>
    <row r="249" spans="1:12" s="143" customFormat="1" ht="38.25" hidden="1">
      <c r="A249" s="141"/>
      <c r="B249" s="109" t="s">
        <v>86</v>
      </c>
      <c r="C249" s="266"/>
      <c r="D249" s="110" t="s">
        <v>17</v>
      </c>
      <c r="E249" s="110" t="s">
        <v>39</v>
      </c>
      <c r="F249" s="110" t="s">
        <v>283</v>
      </c>
      <c r="G249" s="110" t="s">
        <v>57</v>
      </c>
      <c r="H249" s="160">
        <f t="shared" si="43"/>
        <v>0</v>
      </c>
      <c r="I249" s="161">
        <f t="shared" si="48"/>
        <v>0</v>
      </c>
      <c r="J249" s="161">
        <f t="shared" si="48"/>
        <v>0</v>
      </c>
      <c r="K249" s="161">
        <f t="shared" si="48"/>
        <v>0</v>
      </c>
      <c r="L249" s="161">
        <f t="shared" si="48"/>
        <v>0</v>
      </c>
    </row>
    <row r="250" spans="1:12" s="143" customFormat="1" ht="38.25" hidden="1">
      <c r="A250" s="141"/>
      <c r="B250" s="109" t="s">
        <v>111</v>
      </c>
      <c r="C250" s="266"/>
      <c r="D250" s="110" t="s">
        <v>17</v>
      </c>
      <c r="E250" s="110" t="s">
        <v>39</v>
      </c>
      <c r="F250" s="110" t="s">
        <v>283</v>
      </c>
      <c r="G250" s="110" t="s">
        <v>59</v>
      </c>
      <c r="H250" s="160">
        <f t="shared" si="43"/>
        <v>0</v>
      </c>
      <c r="I250" s="161">
        <f t="shared" si="48"/>
        <v>0</v>
      </c>
      <c r="J250" s="161">
        <f t="shared" si="48"/>
        <v>0</v>
      </c>
      <c r="K250" s="161">
        <f t="shared" si="48"/>
        <v>0</v>
      </c>
      <c r="L250" s="161">
        <f t="shared" si="48"/>
        <v>0</v>
      </c>
    </row>
    <row r="251" spans="1:12" s="143" customFormat="1" ht="51" hidden="1">
      <c r="A251" s="141"/>
      <c r="B251" s="109" t="s">
        <v>259</v>
      </c>
      <c r="C251" s="266"/>
      <c r="D251" s="110" t="s">
        <v>17</v>
      </c>
      <c r="E251" s="110" t="s">
        <v>39</v>
      </c>
      <c r="F251" s="110" t="s">
        <v>283</v>
      </c>
      <c r="G251" s="110" t="s">
        <v>61</v>
      </c>
      <c r="H251" s="160">
        <f t="shared" si="43"/>
        <v>0</v>
      </c>
      <c r="I251" s="161">
        <v>0</v>
      </c>
      <c r="J251" s="316">
        <v>0</v>
      </c>
      <c r="K251" s="316">
        <v>0</v>
      </c>
      <c r="L251" s="316">
        <v>0</v>
      </c>
    </row>
    <row r="252" spans="1:12" s="143" customFormat="1" ht="25.5">
      <c r="A252" s="141"/>
      <c r="B252" s="109" t="s">
        <v>538</v>
      </c>
      <c r="C252" s="266"/>
      <c r="D252" s="110" t="s">
        <v>17</v>
      </c>
      <c r="E252" s="110" t="s">
        <v>39</v>
      </c>
      <c r="F252" s="110" t="s">
        <v>547</v>
      </c>
      <c r="G252" s="110"/>
      <c r="H252" s="160">
        <f t="shared" si="43"/>
        <v>100</v>
      </c>
      <c r="I252" s="161">
        <f>I256+I253</f>
        <v>100</v>
      </c>
      <c r="J252" s="161">
        <f>J256</f>
        <v>0</v>
      </c>
      <c r="K252" s="161">
        <f>K256</f>
        <v>0</v>
      </c>
      <c r="L252" s="161">
        <f>L256</f>
        <v>0</v>
      </c>
    </row>
    <row r="253" spans="1:12" s="143" customFormat="1" ht="38.25">
      <c r="A253" s="141"/>
      <c r="B253" s="109" t="s">
        <v>86</v>
      </c>
      <c r="C253" s="266"/>
      <c r="D253" s="110" t="s">
        <v>17</v>
      </c>
      <c r="E253" s="110" t="s">
        <v>39</v>
      </c>
      <c r="F253" s="110" t="s">
        <v>547</v>
      </c>
      <c r="G253" s="110" t="s">
        <v>57</v>
      </c>
      <c r="H253" s="160">
        <f t="shared" si="43"/>
        <v>100</v>
      </c>
      <c r="I253" s="161">
        <f t="shared" ref="I253:L254" si="49">I254</f>
        <v>100</v>
      </c>
      <c r="J253" s="161">
        <f t="shared" si="49"/>
        <v>0</v>
      </c>
      <c r="K253" s="161">
        <f t="shared" si="49"/>
        <v>0</v>
      </c>
      <c r="L253" s="161">
        <f t="shared" si="49"/>
        <v>0</v>
      </c>
    </row>
    <row r="254" spans="1:12" s="143" customFormat="1" ht="38.25">
      <c r="A254" s="141"/>
      <c r="B254" s="109" t="s">
        <v>111</v>
      </c>
      <c r="C254" s="266"/>
      <c r="D254" s="110" t="s">
        <v>17</v>
      </c>
      <c r="E254" s="110" t="s">
        <v>39</v>
      </c>
      <c r="F254" s="110" t="s">
        <v>547</v>
      </c>
      <c r="G254" s="110" t="s">
        <v>59</v>
      </c>
      <c r="H254" s="160">
        <f t="shared" si="43"/>
        <v>100</v>
      </c>
      <c r="I254" s="161">
        <f t="shared" si="49"/>
        <v>100</v>
      </c>
      <c r="J254" s="161">
        <f t="shared" si="49"/>
        <v>0</v>
      </c>
      <c r="K254" s="161">
        <f t="shared" si="49"/>
        <v>0</v>
      </c>
      <c r="L254" s="161">
        <f t="shared" si="49"/>
        <v>0</v>
      </c>
    </row>
    <row r="255" spans="1:12" s="143" customFormat="1" ht="51">
      <c r="A255" s="141"/>
      <c r="B255" s="109" t="s">
        <v>259</v>
      </c>
      <c r="C255" s="266"/>
      <c r="D255" s="110" t="s">
        <v>17</v>
      </c>
      <c r="E255" s="110" t="s">
        <v>39</v>
      </c>
      <c r="F255" s="110" t="s">
        <v>547</v>
      </c>
      <c r="G255" s="110" t="s">
        <v>61</v>
      </c>
      <c r="H255" s="160">
        <f t="shared" si="43"/>
        <v>100</v>
      </c>
      <c r="I255" s="161">
        <f>100</f>
        <v>100</v>
      </c>
      <c r="J255" s="316">
        <v>0</v>
      </c>
      <c r="K255" s="316">
        <v>0</v>
      </c>
      <c r="L255" s="316">
        <v>0</v>
      </c>
    </row>
    <row r="256" spans="1:12" s="143" customFormat="1" ht="51" hidden="1">
      <c r="A256" s="213"/>
      <c r="B256" s="210" t="s">
        <v>223</v>
      </c>
      <c r="C256" s="210"/>
      <c r="D256" s="110" t="s">
        <v>17</v>
      </c>
      <c r="E256" s="110" t="s">
        <v>39</v>
      </c>
      <c r="F256" s="110" t="s">
        <v>547</v>
      </c>
      <c r="G256" s="139" t="s">
        <v>49</v>
      </c>
      <c r="H256" s="313">
        <f>H257</f>
        <v>0</v>
      </c>
      <c r="I256" s="314">
        <f t="shared" ref="I256:L257" si="50">I257</f>
        <v>0</v>
      </c>
      <c r="J256" s="314">
        <f t="shared" si="50"/>
        <v>0</v>
      </c>
      <c r="K256" s="314">
        <f t="shared" si="50"/>
        <v>0</v>
      </c>
      <c r="L256" s="314">
        <f t="shared" si="50"/>
        <v>0</v>
      </c>
    </row>
    <row r="257" spans="1:12" s="143" customFormat="1" hidden="1">
      <c r="A257" s="213"/>
      <c r="B257" s="210" t="s">
        <v>51</v>
      </c>
      <c r="C257" s="210"/>
      <c r="D257" s="110" t="s">
        <v>17</v>
      </c>
      <c r="E257" s="110" t="s">
        <v>39</v>
      </c>
      <c r="F257" s="110" t="s">
        <v>547</v>
      </c>
      <c r="G257" s="139" t="s">
        <v>50</v>
      </c>
      <c r="H257" s="313">
        <f>I257+J257+K257+L257</f>
        <v>0</v>
      </c>
      <c r="I257" s="314">
        <f t="shared" si="50"/>
        <v>0</v>
      </c>
      <c r="J257" s="314">
        <f t="shared" si="50"/>
        <v>0</v>
      </c>
      <c r="K257" s="314">
        <f t="shared" si="50"/>
        <v>0</v>
      </c>
      <c r="L257" s="314">
        <f t="shared" si="50"/>
        <v>0</v>
      </c>
    </row>
    <row r="258" spans="1:12" s="143" customFormat="1" ht="25.5" hidden="1">
      <c r="A258" s="213"/>
      <c r="B258" s="210" t="s">
        <v>54</v>
      </c>
      <c r="C258" s="210"/>
      <c r="D258" s="110" t="s">
        <v>17</v>
      </c>
      <c r="E258" s="110" t="s">
        <v>39</v>
      </c>
      <c r="F258" s="110" t="s">
        <v>547</v>
      </c>
      <c r="G258" s="139" t="s">
        <v>48</v>
      </c>
      <c r="H258" s="313">
        <f>I258+J258+K258+L258</f>
        <v>0</v>
      </c>
      <c r="I258" s="335">
        <v>0</v>
      </c>
      <c r="J258" s="335">
        <v>0</v>
      </c>
      <c r="K258" s="335">
        <v>0</v>
      </c>
      <c r="L258" s="335">
        <v>0</v>
      </c>
    </row>
    <row r="259" spans="1:12" s="143" customFormat="1" ht="51" hidden="1">
      <c r="A259" s="213"/>
      <c r="B259" s="210" t="s">
        <v>284</v>
      </c>
      <c r="C259" s="210"/>
      <c r="D259" s="110" t="s">
        <v>17</v>
      </c>
      <c r="E259" s="110" t="s">
        <v>39</v>
      </c>
      <c r="F259" s="110" t="s">
        <v>285</v>
      </c>
      <c r="G259" s="139"/>
      <c r="H259" s="313">
        <f>SUM(I259:L259)</f>
        <v>0</v>
      </c>
      <c r="I259" s="335">
        <f>I260</f>
        <v>0</v>
      </c>
      <c r="J259" s="335">
        <f t="shared" ref="J259:L260" si="51">J260</f>
        <v>0</v>
      </c>
      <c r="K259" s="335">
        <f t="shared" si="51"/>
        <v>0</v>
      </c>
      <c r="L259" s="335">
        <f t="shared" si="51"/>
        <v>0</v>
      </c>
    </row>
    <row r="260" spans="1:12" s="143" customFormat="1" ht="25.5" hidden="1">
      <c r="A260" s="213"/>
      <c r="B260" s="109" t="s">
        <v>538</v>
      </c>
      <c r="C260" s="210"/>
      <c r="D260" s="110" t="s">
        <v>17</v>
      </c>
      <c r="E260" s="110" t="s">
        <v>39</v>
      </c>
      <c r="F260" s="110" t="s">
        <v>546</v>
      </c>
      <c r="G260" s="139"/>
      <c r="H260" s="313">
        <f>SUM(I260:L260)</f>
        <v>0</v>
      </c>
      <c r="I260" s="335">
        <f>I261</f>
        <v>0</v>
      </c>
      <c r="J260" s="335">
        <f t="shared" si="51"/>
        <v>0</v>
      </c>
      <c r="K260" s="335">
        <f t="shared" si="51"/>
        <v>0</v>
      </c>
      <c r="L260" s="335">
        <f t="shared" si="51"/>
        <v>0</v>
      </c>
    </row>
    <row r="261" spans="1:12" s="143" customFormat="1" ht="51" hidden="1">
      <c r="A261" s="213"/>
      <c r="B261" s="210" t="s">
        <v>223</v>
      </c>
      <c r="C261" s="210"/>
      <c r="D261" s="110" t="s">
        <v>17</v>
      </c>
      <c r="E261" s="110" t="s">
        <v>39</v>
      </c>
      <c r="F261" s="110" t="s">
        <v>546</v>
      </c>
      <c r="G261" s="139" t="s">
        <v>49</v>
      </c>
      <c r="H261" s="313">
        <f>H262</f>
        <v>0</v>
      </c>
      <c r="I261" s="314">
        <f>I262+I264</f>
        <v>0</v>
      </c>
      <c r="J261" s="314">
        <f>J262+J264</f>
        <v>0</v>
      </c>
      <c r="K261" s="314">
        <f>K262+K264</f>
        <v>0</v>
      </c>
      <c r="L261" s="314">
        <f>L262+L264</f>
        <v>0</v>
      </c>
    </row>
    <row r="262" spans="1:12" s="143" customFormat="1" hidden="1">
      <c r="A262" s="213"/>
      <c r="B262" s="210" t="s">
        <v>51</v>
      </c>
      <c r="C262" s="210"/>
      <c r="D262" s="110" t="s">
        <v>17</v>
      </c>
      <c r="E262" s="110" t="s">
        <v>39</v>
      </c>
      <c r="F262" s="110" t="s">
        <v>546</v>
      </c>
      <c r="G262" s="139" t="s">
        <v>50</v>
      </c>
      <c r="H262" s="313">
        <f>I262+J262+K262+L262</f>
        <v>0</v>
      </c>
      <c r="I262" s="314">
        <f>I263</f>
        <v>0</v>
      </c>
      <c r="J262" s="314">
        <f>J263</f>
        <v>0</v>
      </c>
      <c r="K262" s="314">
        <f>K263</f>
        <v>0</v>
      </c>
      <c r="L262" s="314">
        <f>L263</f>
        <v>0</v>
      </c>
    </row>
    <row r="263" spans="1:12" s="143" customFormat="1" ht="25.5" hidden="1">
      <c r="A263" s="213"/>
      <c r="B263" s="210" t="s">
        <v>54</v>
      </c>
      <c r="C263" s="210"/>
      <c r="D263" s="110" t="s">
        <v>17</v>
      </c>
      <c r="E263" s="110" t="s">
        <v>39</v>
      </c>
      <c r="F263" s="110" t="s">
        <v>546</v>
      </c>
      <c r="G263" s="139" t="s">
        <v>48</v>
      </c>
      <c r="H263" s="313">
        <f>I263+J263+K263+L263</f>
        <v>0</v>
      </c>
      <c r="I263" s="335">
        <v>0</v>
      </c>
      <c r="J263" s="335">
        <v>0</v>
      </c>
      <c r="K263" s="335">
        <v>0</v>
      </c>
      <c r="L263" s="335">
        <v>0</v>
      </c>
    </row>
    <row r="264" spans="1:12" s="143" customFormat="1" hidden="1">
      <c r="A264" s="213"/>
      <c r="B264" s="210" t="s">
        <v>66</v>
      </c>
      <c r="C264" s="210"/>
      <c r="D264" s="110" t="s">
        <v>17</v>
      </c>
      <c r="E264" s="110" t="s">
        <v>39</v>
      </c>
      <c r="F264" s="110" t="s">
        <v>546</v>
      </c>
      <c r="G264" s="139" t="s">
        <v>64</v>
      </c>
      <c r="H264" s="313">
        <f t="shared" ref="H264:H270" si="52">SUM(I264:L264)</f>
        <v>0</v>
      </c>
      <c r="I264" s="335">
        <f>I265</f>
        <v>0</v>
      </c>
      <c r="J264" s="335">
        <f>J265</f>
        <v>0</v>
      </c>
      <c r="K264" s="335">
        <f>K265</f>
        <v>0</v>
      </c>
      <c r="L264" s="335">
        <f>L265</f>
        <v>0</v>
      </c>
    </row>
    <row r="265" spans="1:12" s="143" customFormat="1" ht="25.5" hidden="1">
      <c r="A265" s="213"/>
      <c r="B265" s="210" t="s">
        <v>84</v>
      </c>
      <c r="C265" s="210"/>
      <c r="D265" s="110" t="s">
        <v>17</v>
      </c>
      <c r="E265" s="110" t="s">
        <v>39</v>
      </c>
      <c r="F265" s="110" t="s">
        <v>546</v>
      </c>
      <c r="G265" s="139" t="s">
        <v>82</v>
      </c>
      <c r="H265" s="313">
        <f t="shared" si="52"/>
        <v>0</v>
      </c>
      <c r="I265" s="335">
        <v>0</v>
      </c>
      <c r="J265" s="335">
        <v>0</v>
      </c>
      <c r="K265" s="335">
        <v>0</v>
      </c>
      <c r="L265" s="335">
        <v>0</v>
      </c>
    </row>
    <row r="266" spans="1:12" s="143" customFormat="1" ht="25.5">
      <c r="A266" s="213"/>
      <c r="B266" s="210" t="s">
        <v>286</v>
      </c>
      <c r="C266" s="210"/>
      <c r="D266" s="110" t="s">
        <v>17</v>
      </c>
      <c r="E266" s="110" t="s">
        <v>39</v>
      </c>
      <c r="F266" s="110" t="s">
        <v>287</v>
      </c>
      <c r="G266" s="139"/>
      <c r="H266" s="313">
        <f t="shared" si="52"/>
        <v>-389.6</v>
      </c>
      <c r="I266" s="335">
        <f>I267</f>
        <v>-389.6</v>
      </c>
      <c r="J266" s="335">
        <f>J267</f>
        <v>0</v>
      </c>
      <c r="K266" s="335">
        <f>K267</f>
        <v>0</v>
      </c>
      <c r="L266" s="335">
        <f>L267</f>
        <v>0</v>
      </c>
    </row>
    <row r="267" spans="1:12" s="143" customFormat="1" ht="25.5">
      <c r="A267" s="213"/>
      <c r="B267" s="109" t="s">
        <v>538</v>
      </c>
      <c r="C267" s="210"/>
      <c r="D267" s="110" t="s">
        <v>17</v>
      </c>
      <c r="E267" s="110" t="s">
        <v>39</v>
      </c>
      <c r="F267" s="110" t="s">
        <v>545</v>
      </c>
      <c r="G267" s="139"/>
      <c r="H267" s="313">
        <f t="shared" si="52"/>
        <v>-389.6</v>
      </c>
      <c r="I267" s="335">
        <f>I268+I271</f>
        <v>-389.6</v>
      </c>
      <c r="J267" s="335">
        <f>J268+J271</f>
        <v>0</v>
      </c>
      <c r="K267" s="335">
        <f>K268+K271</f>
        <v>0</v>
      </c>
      <c r="L267" s="335">
        <f>L268+L271</f>
        <v>0</v>
      </c>
    </row>
    <row r="268" spans="1:12" s="143" customFormat="1" ht="38.25">
      <c r="A268" s="141"/>
      <c r="B268" s="109" t="s">
        <v>86</v>
      </c>
      <c r="C268" s="266"/>
      <c r="D268" s="110" t="s">
        <v>17</v>
      </c>
      <c r="E268" s="110" t="s">
        <v>39</v>
      </c>
      <c r="F268" s="110" t="s">
        <v>545</v>
      </c>
      <c r="G268" s="110" t="s">
        <v>57</v>
      </c>
      <c r="H268" s="160">
        <f t="shared" si="52"/>
        <v>-389.6</v>
      </c>
      <c r="I268" s="161">
        <f t="shared" ref="I268:L269" si="53">I269</f>
        <v>-389.6</v>
      </c>
      <c r="J268" s="161">
        <f t="shared" si="53"/>
        <v>0</v>
      </c>
      <c r="K268" s="161">
        <f t="shared" si="53"/>
        <v>0</v>
      </c>
      <c r="L268" s="161">
        <f t="shared" si="53"/>
        <v>0</v>
      </c>
    </row>
    <row r="269" spans="1:12" s="143" customFormat="1" ht="38.25">
      <c r="A269" s="141"/>
      <c r="B269" s="109" t="s">
        <v>111</v>
      </c>
      <c r="C269" s="266"/>
      <c r="D269" s="110" t="s">
        <v>17</v>
      </c>
      <c r="E269" s="110" t="s">
        <v>39</v>
      </c>
      <c r="F269" s="110" t="s">
        <v>545</v>
      </c>
      <c r="G269" s="110" t="s">
        <v>59</v>
      </c>
      <c r="H269" s="160">
        <f t="shared" si="52"/>
        <v>-389.6</v>
      </c>
      <c r="I269" s="161">
        <f t="shared" si="53"/>
        <v>-389.6</v>
      </c>
      <c r="J269" s="161">
        <f t="shared" si="53"/>
        <v>0</v>
      </c>
      <c r="K269" s="161">
        <f t="shared" si="53"/>
        <v>0</v>
      </c>
      <c r="L269" s="161">
        <f t="shared" si="53"/>
        <v>0</v>
      </c>
    </row>
    <row r="270" spans="1:12" s="143" customFormat="1" ht="51">
      <c r="A270" s="141"/>
      <c r="B270" s="109" t="s">
        <v>259</v>
      </c>
      <c r="C270" s="266"/>
      <c r="D270" s="110" t="s">
        <v>17</v>
      </c>
      <c r="E270" s="110" t="s">
        <v>39</v>
      </c>
      <c r="F270" s="110" t="s">
        <v>545</v>
      </c>
      <c r="G270" s="110" t="s">
        <v>61</v>
      </c>
      <c r="H270" s="160">
        <f t="shared" si="52"/>
        <v>-389.6</v>
      </c>
      <c r="I270" s="161">
        <f>-100-289.6</f>
        <v>-389.6</v>
      </c>
      <c r="J270" s="316">
        <v>0</v>
      </c>
      <c r="K270" s="316">
        <v>0</v>
      </c>
      <c r="L270" s="316">
        <v>0</v>
      </c>
    </row>
    <row r="271" spans="1:12" s="143" customFormat="1" ht="51" hidden="1">
      <c r="A271" s="213"/>
      <c r="B271" s="210" t="s">
        <v>223</v>
      </c>
      <c r="C271" s="210"/>
      <c r="D271" s="110" t="s">
        <v>17</v>
      </c>
      <c r="E271" s="110" t="s">
        <v>39</v>
      </c>
      <c r="F271" s="110" t="s">
        <v>545</v>
      </c>
      <c r="G271" s="139" t="s">
        <v>49</v>
      </c>
      <c r="H271" s="313">
        <f>H272</f>
        <v>0</v>
      </c>
      <c r="I271" s="314">
        <f>I272+I274</f>
        <v>0</v>
      </c>
      <c r="J271" s="314">
        <f>J272+J274</f>
        <v>0</v>
      </c>
      <c r="K271" s="314">
        <f>K272+K274</f>
        <v>0</v>
      </c>
      <c r="L271" s="314">
        <f>L272+L274</f>
        <v>0</v>
      </c>
    </row>
    <row r="272" spans="1:12" s="143" customFormat="1" hidden="1">
      <c r="A272" s="213"/>
      <c r="B272" s="210" t="s">
        <v>51</v>
      </c>
      <c r="C272" s="210"/>
      <c r="D272" s="110" t="s">
        <v>17</v>
      </c>
      <c r="E272" s="110" t="s">
        <v>39</v>
      </c>
      <c r="F272" s="110" t="s">
        <v>545</v>
      </c>
      <c r="G272" s="139" t="s">
        <v>50</v>
      </c>
      <c r="H272" s="313">
        <f>I272+J272+K272+L272</f>
        <v>0</v>
      </c>
      <c r="I272" s="314">
        <f>I273</f>
        <v>0</v>
      </c>
      <c r="J272" s="314">
        <f>J273</f>
        <v>0</v>
      </c>
      <c r="K272" s="314">
        <f>K273</f>
        <v>0</v>
      </c>
      <c r="L272" s="314">
        <f>L273</f>
        <v>0</v>
      </c>
    </row>
    <row r="273" spans="1:13" s="143" customFormat="1" ht="25.5" hidden="1">
      <c r="A273" s="213"/>
      <c r="B273" s="210" t="s">
        <v>54</v>
      </c>
      <c r="C273" s="210"/>
      <c r="D273" s="110" t="s">
        <v>17</v>
      </c>
      <c r="E273" s="110" t="s">
        <v>39</v>
      </c>
      <c r="F273" s="110" t="s">
        <v>545</v>
      </c>
      <c r="G273" s="139" t="s">
        <v>48</v>
      </c>
      <c r="H273" s="313">
        <f>I273+J273+K273+L273</f>
        <v>0</v>
      </c>
      <c r="I273" s="335">
        <v>0</v>
      </c>
      <c r="J273" s="335">
        <v>0</v>
      </c>
      <c r="K273" s="335">
        <v>0</v>
      </c>
      <c r="L273" s="335">
        <v>0</v>
      </c>
    </row>
    <row r="274" spans="1:13" s="143" customFormat="1" hidden="1">
      <c r="A274" s="213"/>
      <c r="B274" s="210" t="s">
        <v>66</v>
      </c>
      <c r="C274" s="210"/>
      <c r="D274" s="110" t="s">
        <v>17</v>
      </c>
      <c r="E274" s="110" t="s">
        <v>39</v>
      </c>
      <c r="F274" s="110" t="s">
        <v>545</v>
      </c>
      <c r="G274" s="139" t="s">
        <v>64</v>
      </c>
      <c r="H274" s="313">
        <f>SUM(I274:L274)</f>
        <v>0</v>
      </c>
      <c r="I274" s="335">
        <f>I275</f>
        <v>0</v>
      </c>
      <c r="J274" s="335">
        <f>J275</f>
        <v>0</v>
      </c>
      <c r="K274" s="335">
        <f>K275</f>
        <v>0</v>
      </c>
      <c r="L274" s="335">
        <f>L275</f>
        <v>0</v>
      </c>
    </row>
    <row r="275" spans="1:13" s="143" customFormat="1" ht="25.5" hidden="1">
      <c r="A275" s="213"/>
      <c r="B275" s="210" t="s">
        <v>84</v>
      </c>
      <c r="C275" s="210"/>
      <c r="D275" s="110" t="s">
        <v>17</v>
      </c>
      <c r="E275" s="110" t="s">
        <v>39</v>
      </c>
      <c r="F275" s="110" t="s">
        <v>545</v>
      </c>
      <c r="G275" s="139" t="s">
        <v>82</v>
      </c>
      <c r="H275" s="313">
        <f>SUM(I275:L275)</f>
        <v>0</v>
      </c>
      <c r="I275" s="335">
        <v>0</v>
      </c>
      <c r="J275" s="335">
        <v>0</v>
      </c>
      <c r="K275" s="335">
        <v>0</v>
      </c>
      <c r="L275" s="335">
        <v>0</v>
      </c>
    </row>
    <row r="276" spans="1:13" s="143" customFormat="1" ht="76.5">
      <c r="A276" s="213"/>
      <c r="B276" s="210" t="s">
        <v>93</v>
      </c>
      <c r="C276" s="210"/>
      <c r="D276" s="110" t="s">
        <v>17</v>
      </c>
      <c r="E276" s="110" t="s">
        <v>39</v>
      </c>
      <c r="F276" s="110" t="s">
        <v>276</v>
      </c>
      <c r="G276" s="139"/>
      <c r="H276" s="160">
        <f t="shared" ref="H276:H286" si="54">SUM(I276:L276)</f>
        <v>-221.5</v>
      </c>
      <c r="I276" s="335">
        <f>I277+I282</f>
        <v>-221.5</v>
      </c>
      <c r="J276" s="335">
        <f>J282</f>
        <v>0</v>
      </c>
      <c r="K276" s="335">
        <f>K282</f>
        <v>0</v>
      </c>
      <c r="L276" s="335">
        <f>L282</f>
        <v>0</v>
      </c>
    </row>
    <row r="277" spans="1:13" s="143" customFormat="1" ht="63.75">
      <c r="A277" s="213"/>
      <c r="B277" s="210" t="s">
        <v>536</v>
      </c>
      <c r="C277" s="210"/>
      <c r="D277" s="110" t="s">
        <v>17</v>
      </c>
      <c r="E277" s="110" t="s">
        <v>39</v>
      </c>
      <c r="F277" s="110" t="s">
        <v>278</v>
      </c>
      <c r="G277" s="139"/>
      <c r="H277" s="160">
        <f t="shared" si="54"/>
        <v>-220</v>
      </c>
      <c r="I277" s="335">
        <f>I278</f>
        <v>-220</v>
      </c>
      <c r="J277" s="335">
        <f t="shared" ref="J277:L278" si="55">J278</f>
        <v>0</v>
      </c>
      <c r="K277" s="335">
        <f t="shared" si="55"/>
        <v>0</v>
      </c>
      <c r="L277" s="335">
        <f t="shared" si="55"/>
        <v>0</v>
      </c>
    </row>
    <row r="278" spans="1:13" s="143" customFormat="1" ht="25.5">
      <c r="A278" s="213"/>
      <c r="B278" s="109" t="s">
        <v>538</v>
      </c>
      <c r="C278" s="210"/>
      <c r="D278" s="110" t="s">
        <v>17</v>
      </c>
      <c r="E278" s="110" t="s">
        <v>39</v>
      </c>
      <c r="F278" s="110" t="s">
        <v>553</v>
      </c>
      <c r="G278" s="139"/>
      <c r="H278" s="160">
        <f t="shared" si="54"/>
        <v>-220</v>
      </c>
      <c r="I278" s="335">
        <f>I279</f>
        <v>-220</v>
      </c>
      <c r="J278" s="335">
        <f t="shared" si="55"/>
        <v>0</v>
      </c>
      <c r="K278" s="335">
        <f t="shared" si="55"/>
        <v>0</v>
      </c>
      <c r="L278" s="335">
        <f t="shared" si="55"/>
        <v>0</v>
      </c>
    </row>
    <row r="279" spans="1:13" s="143" customFormat="1" ht="38.25">
      <c r="A279" s="141"/>
      <c r="B279" s="109" t="s">
        <v>86</v>
      </c>
      <c r="C279" s="266"/>
      <c r="D279" s="110" t="s">
        <v>17</v>
      </c>
      <c r="E279" s="110" t="s">
        <v>39</v>
      </c>
      <c r="F279" s="110" t="s">
        <v>553</v>
      </c>
      <c r="G279" s="110" t="s">
        <v>57</v>
      </c>
      <c r="H279" s="160">
        <f t="shared" si="54"/>
        <v>-220</v>
      </c>
      <c r="I279" s="161">
        <f>I280</f>
        <v>-220</v>
      </c>
      <c r="J279" s="161">
        <f t="shared" ref="J279:L280" si="56">J280</f>
        <v>0</v>
      </c>
      <c r="K279" s="161">
        <f t="shared" si="56"/>
        <v>0</v>
      </c>
      <c r="L279" s="161">
        <f t="shared" si="56"/>
        <v>0</v>
      </c>
    </row>
    <row r="280" spans="1:13" s="143" customFormat="1" ht="38.25">
      <c r="A280" s="141"/>
      <c r="B280" s="109" t="s">
        <v>111</v>
      </c>
      <c r="C280" s="266"/>
      <c r="D280" s="110" t="s">
        <v>17</v>
      </c>
      <c r="E280" s="110" t="s">
        <v>39</v>
      </c>
      <c r="F280" s="110" t="s">
        <v>553</v>
      </c>
      <c r="G280" s="110" t="s">
        <v>59</v>
      </c>
      <c r="H280" s="160">
        <f t="shared" si="54"/>
        <v>-220</v>
      </c>
      <c r="I280" s="161">
        <f>I281</f>
        <v>-220</v>
      </c>
      <c r="J280" s="161">
        <f t="shared" si="56"/>
        <v>0</v>
      </c>
      <c r="K280" s="161">
        <f t="shared" si="56"/>
        <v>0</v>
      </c>
      <c r="L280" s="161">
        <f t="shared" si="56"/>
        <v>0</v>
      </c>
    </row>
    <row r="281" spans="1:13" s="143" customFormat="1" ht="51">
      <c r="A281" s="141"/>
      <c r="B281" s="109" t="s">
        <v>259</v>
      </c>
      <c r="C281" s="266"/>
      <c r="D281" s="110" t="s">
        <v>17</v>
      </c>
      <c r="E281" s="110" t="s">
        <v>39</v>
      </c>
      <c r="F281" s="110" t="s">
        <v>553</v>
      </c>
      <c r="G281" s="110" t="s">
        <v>61</v>
      </c>
      <c r="H281" s="160">
        <f t="shared" si="54"/>
        <v>-220</v>
      </c>
      <c r="I281" s="161">
        <f>-220</f>
        <v>-220</v>
      </c>
      <c r="J281" s="316">
        <v>0</v>
      </c>
      <c r="K281" s="316">
        <v>0</v>
      </c>
      <c r="L281" s="316">
        <v>0</v>
      </c>
    </row>
    <row r="282" spans="1:13" s="143" customFormat="1" ht="38.25">
      <c r="A282" s="213"/>
      <c r="B282" s="210" t="s">
        <v>331</v>
      </c>
      <c r="C282" s="210"/>
      <c r="D282" s="110" t="s">
        <v>17</v>
      </c>
      <c r="E282" s="110" t="s">
        <v>39</v>
      </c>
      <c r="F282" s="110" t="s">
        <v>332</v>
      </c>
      <c r="G282" s="139"/>
      <c r="H282" s="160">
        <f t="shared" si="54"/>
        <v>-1.5</v>
      </c>
      <c r="I282" s="335">
        <f>I283</f>
        <v>-1.5</v>
      </c>
      <c r="J282" s="335">
        <f t="shared" ref="J282:L283" si="57">J283</f>
        <v>0</v>
      </c>
      <c r="K282" s="335">
        <f t="shared" si="57"/>
        <v>0</v>
      </c>
      <c r="L282" s="335">
        <f t="shared" si="57"/>
        <v>0</v>
      </c>
    </row>
    <row r="283" spans="1:13" s="143" customFormat="1" ht="25.5">
      <c r="A283" s="213"/>
      <c r="B283" s="109" t="s">
        <v>538</v>
      </c>
      <c r="C283" s="210"/>
      <c r="D283" s="110" t="s">
        <v>17</v>
      </c>
      <c r="E283" s="110" t="s">
        <v>39</v>
      </c>
      <c r="F283" s="110" t="s">
        <v>557</v>
      </c>
      <c r="G283" s="139"/>
      <c r="H283" s="160">
        <f t="shared" si="54"/>
        <v>-1.5</v>
      </c>
      <c r="I283" s="335">
        <f>I284</f>
        <v>-1.5</v>
      </c>
      <c r="J283" s="335">
        <f t="shared" si="57"/>
        <v>0</v>
      </c>
      <c r="K283" s="335">
        <f t="shared" si="57"/>
        <v>0</v>
      </c>
      <c r="L283" s="335">
        <f t="shared" si="57"/>
        <v>0</v>
      </c>
    </row>
    <row r="284" spans="1:13" s="143" customFormat="1" ht="38.25">
      <c r="A284" s="141"/>
      <c r="B284" s="109" t="s">
        <v>86</v>
      </c>
      <c r="C284" s="266"/>
      <c r="D284" s="110" t="s">
        <v>17</v>
      </c>
      <c r="E284" s="110" t="s">
        <v>39</v>
      </c>
      <c r="F284" s="110" t="s">
        <v>557</v>
      </c>
      <c r="G284" s="110" t="s">
        <v>57</v>
      </c>
      <c r="H284" s="160">
        <f t="shared" si="54"/>
        <v>-1.5</v>
      </c>
      <c r="I284" s="161">
        <f>I285</f>
        <v>-1.5</v>
      </c>
      <c r="J284" s="161">
        <f t="shared" ref="J284:L285" si="58">J285</f>
        <v>0</v>
      </c>
      <c r="K284" s="161">
        <f t="shared" si="58"/>
        <v>0</v>
      </c>
      <c r="L284" s="161">
        <f t="shared" si="58"/>
        <v>0</v>
      </c>
    </row>
    <row r="285" spans="1:13" s="143" customFormat="1" ht="38.25">
      <c r="A285" s="141"/>
      <c r="B285" s="109" t="s">
        <v>111</v>
      </c>
      <c r="C285" s="266"/>
      <c r="D285" s="110" t="s">
        <v>17</v>
      </c>
      <c r="E285" s="110" t="s">
        <v>39</v>
      </c>
      <c r="F285" s="110" t="s">
        <v>557</v>
      </c>
      <c r="G285" s="110" t="s">
        <v>59</v>
      </c>
      <c r="H285" s="160">
        <f t="shared" si="54"/>
        <v>-1.5</v>
      </c>
      <c r="I285" s="161">
        <f>I286</f>
        <v>-1.5</v>
      </c>
      <c r="J285" s="161">
        <f t="shared" si="58"/>
        <v>0</v>
      </c>
      <c r="K285" s="161">
        <f t="shared" si="58"/>
        <v>0</v>
      </c>
      <c r="L285" s="161">
        <f t="shared" si="58"/>
        <v>0</v>
      </c>
    </row>
    <row r="286" spans="1:13" s="143" customFormat="1" ht="51">
      <c r="A286" s="141"/>
      <c r="B286" s="109" t="s">
        <v>259</v>
      </c>
      <c r="C286" s="266"/>
      <c r="D286" s="110" t="s">
        <v>17</v>
      </c>
      <c r="E286" s="110" t="s">
        <v>39</v>
      </c>
      <c r="F286" s="110" t="s">
        <v>557</v>
      </c>
      <c r="G286" s="110" t="s">
        <v>61</v>
      </c>
      <c r="H286" s="160">
        <f t="shared" si="54"/>
        <v>-1.5</v>
      </c>
      <c r="I286" s="161">
        <f>-1.5</f>
        <v>-1.5</v>
      </c>
      <c r="J286" s="316">
        <v>0</v>
      </c>
      <c r="K286" s="316">
        <v>0</v>
      </c>
      <c r="L286" s="316">
        <v>0</v>
      </c>
    </row>
    <row r="287" spans="1:13" s="194" customFormat="1" ht="14.45" customHeight="1">
      <c r="A287" s="192"/>
      <c r="B287" s="266" t="s">
        <v>40</v>
      </c>
      <c r="C287" s="142"/>
      <c r="D287" s="133" t="s">
        <v>18</v>
      </c>
      <c r="E287" s="133" t="s">
        <v>15</v>
      </c>
      <c r="F287" s="133"/>
      <c r="G287" s="133"/>
      <c r="H287" s="160">
        <f>I287+J287+K287+L287</f>
        <v>11356.699999999999</v>
      </c>
      <c r="I287" s="160">
        <f>I288+I316+I342+I348+I409+I423</f>
        <v>3888.8999999999996</v>
      </c>
      <c r="J287" s="160">
        <f>J288+J316+J342+J348+J409+J423</f>
        <v>0</v>
      </c>
      <c r="K287" s="160">
        <f>K288+K316+K342+K348+K409+K423</f>
        <v>7460.5</v>
      </c>
      <c r="L287" s="160">
        <f>L288+L316+L342+L348+L409+L423</f>
        <v>7.2999999999999972</v>
      </c>
      <c r="M287" s="257"/>
    </row>
    <row r="288" spans="1:13" s="194" customFormat="1" ht="15.75" customHeight="1">
      <c r="A288" s="192"/>
      <c r="B288" s="266" t="s">
        <v>47</v>
      </c>
      <c r="C288" s="142"/>
      <c r="D288" s="133" t="s">
        <v>18</v>
      </c>
      <c r="E288" s="133" t="s">
        <v>14</v>
      </c>
      <c r="F288" s="133"/>
      <c r="G288" s="133"/>
      <c r="H288" s="160">
        <f>SUM(I288:L288)</f>
        <v>407.70000000000005</v>
      </c>
      <c r="I288" s="160">
        <f>I289</f>
        <v>400.40000000000003</v>
      </c>
      <c r="J288" s="160">
        <f t="shared" ref="J288:L289" si="59">J289</f>
        <v>0</v>
      </c>
      <c r="K288" s="160">
        <f t="shared" si="59"/>
        <v>0</v>
      </c>
      <c r="L288" s="160">
        <f t="shared" si="59"/>
        <v>7.2999999999999972</v>
      </c>
    </row>
    <row r="289" spans="1:12" s="194" customFormat="1" ht="51" customHeight="1">
      <c r="A289" s="192"/>
      <c r="B289" s="109" t="s">
        <v>98</v>
      </c>
      <c r="C289" s="142"/>
      <c r="D289" s="110" t="s">
        <v>18</v>
      </c>
      <c r="E289" s="110" t="s">
        <v>14</v>
      </c>
      <c r="F289" s="110" t="s">
        <v>249</v>
      </c>
      <c r="G289" s="133"/>
      <c r="H289" s="160">
        <f t="shared" ref="H289:H310" si="60">I289+J289+K289+L289</f>
        <v>407.70000000000005</v>
      </c>
      <c r="I289" s="161">
        <f>I290</f>
        <v>400.40000000000003</v>
      </c>
      <c r="J289" s="161">
        <f t="shared" si="59"/>
        <v>0</v>
      </c>
      <c r="K289" s="161">
        <f t="shared" si="59"/>
        <v>0</v>
      </c>
      <c r="L289" s="161">
        <f t="shared" si="59"/>
        <v>7.2999999999999972</v>
      </c>
    </row>
    <row r="290" spans="1:12" s="194" customFormat="1" ht="45" customHeight="1">
      <c r="A290" s="192"/>
      <c r="B290" s="109" t="s">
        <v>250</v>
      </c>
      <c r="C290" s="142"/>
      <c r="D290" s="110" t="s">
        <v>18</v>
      </c>
      <c r="E290" s="110" t="s">
        <v>14</v>
      </c>
      <c r="F290" s="110" t="s">
        <v>251</v>
      </c>
      <c r="G290" s="133"/>
      <c r="H290" s="160">
        <f t="shared" si="60"/>
        <v>407.70000000000005</v>
      </c>
      <c r="I290" s="161">
        <f>I291+I302+I307</f>
        <v>400.40000000000003</v>
      </c>
      <c r="J290" s="161">
        <f>J291+J302+J307</f>
        <v>0</v>
      </c>
      <c r="K290" s="161">
        <f>K291+K302+K307</f>
        <v>0</v>
      </c>
      <c r="L290" s="161">
        <f>L291+L302+L307</f>
        <v>7.2999999999999972</v>
      </c>
    </row>
    <row r="291" spans="1:12" s="194" customFormat="1" ht="112.5" customHeight="1">
      <c r="A291" s="192"/>
      <c r="B291" s="109" t="s">
        <v>472</v>
      </c>
      <c r="C291" s="142"/>
      <c r="D291" s="110" t="s">
        <v>18</v>
      </c>
      <c r="E291" s="110" t="s">
        <v>14</v>
      </c>
      <c r="F291" s="110" t="s">
        <v>252</v>
      </c>
      <c r="G291" s="133"/>
      <c r="H291" s="160">
        <f t="shared" si="60"/>
        <v>7.2999999999999972</v>
      </c>
      <c r="I291" s="161">
        <f>I292+I299</f>
        <v>0</v>
      </c>
      <c r="J291" s="161">
        <f>J292+J299</f>
        <v>0</v>
      </c>
      <c r="K291" s="161">
        <f>K292+K299</f>
        <v>0</v>
      </c>
      <c r="L291" s="161">
        <f>L292+L299+L296</f>
        <v>7.2999999999999972</v>
      </c>
    </row>
    <row r="292" spans="1:12" s="234" customFormat="1" ht="87" customHeight="1">
      <c r="A292" s="216"/>
      <c r="B292" s="109" t="s">
        <v>55</v>
      </c>
      <c r="C292" s="142"/>
      <c r="D292" s="110" t="s">
        <v>18</v>
      </c>
      <c r="E292" s="110" t="s">
        <v>14</v>
      </c>
      <c r="F292" s="110" t="s">
        <v>252</v>
      </c>
      <c r="G292" s="110" t="s">
        <v>56</v>
      </c>
      <c r="H292" s="160">
        <f t="shared" si="60"/>
        <v>-48.7</v>
      </c>
      <c r="I292" s="161">
        <f>I293</f>
        <v>0</v>
      </c>
      <c r="J292" s="161">
        <f>J293</f>
        <v>0</v>
      </c>
      <c r="K292" s="161">
        <v>0</v>
      </c>
      <c r="L292" s="161">
        <f>L293</f>
        <v>-48.7</v>
      </c>
    </row>
    <row r="293" spans="1:12" s="234" customFormat="1" ht="25.5">
      <c r="A293" s="216"/>
      <c r="B293" s="109" t="s">
        <v>67</v>
      </c>
      <c r="C293" s="142"/>
      <c r="D293" s="110" t="s">
        <v>18</v>
      </c>
      <c r="E293" s="110" t="s">
        <v>14</v>
      </c>
      <c r="F293" s="110" t="s">
        <v>252</v>
      </c>
      <c r="G293" s="110" t="s">
        <v>68</v>
      </c>
      <c r="H293" s="160">
        <f t="shared" si="60"/>
        <v>-48.7</v>
      </c>
      <c r="I293" s="161">
        <f>I294+I295</f>
        <v>0</v>
      </c>
      <c r="J293" s="161">
        <f>J294+J295</f>
        <v>0</v>
      </c>
      <c r="K293" s="161">
        <f>K294+K295</f>
        <v>0</v>
      </c>
      <c r="L293" s="161">
        <f>L294+L295</f>
        <v>-48.7</v>
      </c>
    </row>
    <row r="294" spans="1:12" s="234" customFormat="1" ht="25.5">
      <c r="A294" s="216"/>
      <c r="B294" s="109" t="s">
        <v>254</v>
      </c>
      <c r="C294" s="142"/>
      <c r="D294" s="110" t="s">
        <v>18</v>
      </c>
      <c r="E294" s="110" t="s">
        <v>14</v>
      </c>
      <c r="F294" s="110" t="s">
        <v>252</v>
      </c>
      <c r="G294" s="110" t="s">
        <v>69</v>
      </c>
      <c r="H294" s="160">
        <f t="shared" si="60"/>
        <v>-37.4</v>
      </c>
      <c r="I294" s="316">
        <v>0</v>
      </c>
      <c r="J294" s="316">
        <v>0</v>
      </c>
      <c r="K294" s="316">
        <v>0</v>
      </c>
      <c r="L294" s="161">
        <f>-37.4</f>
        <v>-37.4</v>
      </c>
    </row>
    <row r="295" spans="1:12" s="234" customFormat="1" ht="76.5">
      <c r="A295" s="216"/>
      <c r="B295" s="109" t="s">
        <v>660</v>
      </c>
      <c r="C295" s="142"/>
      <c r="D295" s="110" t="s">
        <v>18</v>
      </c>
      <c r="E295" s="110" t="s">
        <v>14</v>
      </c>
      <c r="F295" s="110" t="s">
        <v>252</v>
      </c>
      <c r="G295" s="110" t="s">
        <v>661</v>
      </c>
      <c r="H295" s="160">
        <f t="shared" si="60"/>
        <v>-11.3</v>
      </c>
      <c r="I295" s="316">
        <v>0</v>
      </c>
      <c r="J295" s="316">
        <v>0</v>
      </c>
      <c r="K295" s="316">
        <v>0</v>
      </c>
      <c r="L295" s="161">
        <f>-11.3</f>
        <v>-11.3</v>
      </c>
    </row>
    <row r="296" spans="1:12" s="234" customFormat="1" ht="38.25" hidden="1">
      <c r="A296" s="216"/>
      <c r="B296" s="109" t="s">
        <v>86</v>
      </c>
      <c r="C296" s="131"/>
      <c r="D296" s="110" t="s">
        <v>18</v>
      </c>
      <c r="E296" s="110" t="s">
        <v>14</v>
      </c>
      <c r="F296" s="110" t="s">
        <v>252</v>
      </c>
      <c r="G296" s="139" t="s">
        <v>57</v>
      </c>
      <c r="H296" s="313">
        <f>SUM(I296:L296)</f>
        <v>0</v>
      </c>
      <c r="I296" s="314">
        <f t="shared" ref="I296:L297" si="61">I297</f>
        <v>0</v>
      </c>
      <c r="J296" s="314">
        <f t="shared" si="61"/>
        <v>0</v>
      </c>
      <c r="K296" s="314">
        <f t="shared" si="61"/>
        <v>0</v>
      </c>
      <c r="L296" s="314">
        <f t="shared" si="61"/>
        <v>0</v>
      </c>
    </row>
    <row r="297" spans="1:12" s="234" customFormat="1" ht="38.25" hidden="1">
      <c r="A297" s="216"/>
      <c r="B297" s="109" t="s">
        <v>111</v>
      </c>
      <c r="C297" s="131"/>
      <c r="D297" s="110" t="s">
        <v>18</v>
      </c>
      <c r="E297" s="110" t="s">
        <v>14</v>
      </c>
      <c r="F297" s="110" t="s">
        <v>252</v>
      </c>
      <c r="G297" s="139" t="s">
        <v>59</v>
      </c>
      <c r="H297" s="313">
        <f>SUM(I297:L297)</f>
        <v>0</v>
      </c>
      <c r="I297" s="314">
        <f t="shared" si="61"/>
        <v>0</v>
      </c>
      <c r="J297" s="314">
        <f t="shared" si="61"/>
        <v>0</v>
      </c>
      <c r="K297" s="314">
        <f t="shared" si="61"/>
        <v>0</v>
      </c>
      <c r="L297" s="314">
        <f t="shared" si="61"/>
        <v>0</v>
      </c>
    </row>
    <row r="298" spans="1:12" s="234" customFormat="1" ht="51" hidden="1">
      <c r="A298" s="216"/>
      <c r="B298" s="109" t="s">
        <v>259</v>
      </c>
      <c r="C298" s="131"/>
      <c r="D298" s="110" t="s">
        <v>18</v>
      </c>
      <c r="E298" s="110" t="s">
        <v>14</v>
      </c>
      <c r="F298" s="110" t="s">
        <v>252</v>
      </c>
      <c r="G298" s="139" t="s">
        <v>61</v>
      </c>
      <c r="H298" s="313">
        <f>SUM(I298:L298)</f>
        <v>0</v>
      </c>
      <c r="I298" s="314">
        <v>0</v>
      </c>
      <c r="J298" s="334">
        <v>0</v>
      </c>
      <c r="K298" s="334">
        <v>0</v>
      </c>
      <c r="L298" s="334"/>
    </row>
    <row r="299" spans="1:12" s="234" customFormat="1" ht="51">
      <c r="A299" s="216"/>
      <c r="B299" s="109" t="s">
        <v>246</v>
      </c>
      <c r="C299" s="272"/>
      <c r="D299" s="110" t="s">
        <v>18</v>
      </c>
      <c r="E299" s="110" t="s">
        <v>14</v>
      </c>
      <c r="F299" s="110" t="s">
        <v>252</v>
      </c>
      <c r="G299" s="110" t="s">
        <v>49</v>
      </c>
      <c r="H299" s="160">
        <f t="shared" si="60"/>
        <v>56</v>
      </c>
      <c r="I299" s="161">
        <f t="shared" ref="I299:L300" si="62">I300</f>
        <v>0</v>
      </c>
      <c r="J299" s="161">
        <f t="shared" si="62"/>
        <v>0</v>
      </c>
      <c r="K299" s="161">
        <f t="shared" si="62"/>
        <v>0</v>
      </c>
      <c r="L299" s="161">
        <f t="shared" si="62"/>
        <v>56</v>
      </c>
    </row>
    <row r="300" spans="1:12" s="234" customFormat="1">
      <c r="A300" s="216"/>
      <c r="B300" s="109" t="s">
        <v>51</v>
      </c>
      <c r="C300" s="272"/>
      <c r="D300" s="110" t="s">
        <v>18</v>
      </c>
      <c r="E300" s="110" t="s">
        <v>14</v>
      </c>
      <c r="F300" s="110" t="s">
        <v>252</v>
      </c>
      <c r="G300" s="110" t="s">
        <v>50</v>
      </c>
      <c r="H300" s="160">
        <f t="shared" si="60"/>
        <v>56</v>
      </c>
      <c r="I300" s="161">
        <f t="shared" si="62"/>
        <v>0</v>
      </c>
      <c r="J300" s="161">
        <f t="shared" si="62"/>
        <v>0</v>
      </c>
      <c r="K300" s="161">
        <f t="shared" si="62"/>
        <v>0</v>
      </c>
      <c r="L300" s="161">
        <f t="shared" si="62"/>
        <v>56</v>
      </c>
    </row>
    <row r="301" spans="1:12" s="234" customFormat="1" ht="25.5">
      <c r="A301" s="216"/>
      <c r="B301" s="109" t="s">
        <v>54</v>
      </c>
      <c r="C301" s="272"/>
      <c r="D301" s="110" t="s">
        <v>18</v>
      </c>
      <c r="E301" s="110" t="s">
        <v>14</v>
      </c>
      <c r="F301" s="110" t="s">
        <v>252</v>
      </c>
      <c r="G301" s="110" t="s">
        <v>48</v>
      </c>
      <c r="H301" s="160">
        <f t="shared" si="60"/>
        <v>56</v>
      </c>
      <c r="I301" s="316">
        <v>0</v>
      </c>
      <c r="J301" s="316">
        <v>0</v>
      </c>
      <c r="K301" s="316">
        <v>0</v>
      </c>
      <c r="L301" s="161">
        <f>72.7-16.7</f>
        <v>56</v>
      </c>
    </row>
    <row r="302" spans="1:12" s="274" customFormat="1" ht="112.5" customHeight="1">
      <c r="A302" s="273"/>
      <c r="B302" s="109" t="s">
        <v>473</v>
      </c>
      <c r="C302" s="142"/>
      <c r="D302" s="110" t="s">
        <v>18</v>
      </c>
      <c r="E302" s="110" t="s">
        <v>14</v>
      </c>
      <c r="F302" s="110" t="s">
        <v>253</v>
      </c>
      <c r="G302" s="133"/>
      <c r="H302" s="160">
        <f t="shared" si="60"/>
        <v>233.5</v>
      </c>
      <c r="I302" s="161">
        <f>I303</f>
        <v>233.5</v>
      </c>
      <c r="J302" s="161">
        <f>J303</f>
        <v>0</v>
      </c>
      <c r="K302" s="161">
        <f>K303</f>
        <v>0</v>
      </c>
      <c r="L302" s="161">
        <f>L303</f>
        <v>0</v>
      </c>
    </row>
    <row r="303" spans="1:12" s="234" customFormat="1" ht="87" customHeight="1">
      <c r="A303" s="216"/>
      <c r="B303" s="109" t="s">
        <v>55</v>
      </c>
      <c r="C303" s="142"/>
      <c r="D303" s="110" t="s">
        <v>18</v>
      </c>
      <c r="E303" s="110" t="s">
        <v>14</v>
      </c>
      <c r="F303" s="110" t="s">
        <v>253</v>
      </c>
      <c r="G303" s="110" t="s">
        <v>56</v>
      </c>
      <c r="H303" s="160">
        <f t="shared" si="60"/>
        <v>233.5</v>
      </c>
      <c r="I303" s="161">
        <f>I304</f>
        <v>233.5</v>
      </c>
      <c r="J303" s="161">
        <f>J304</f>
        <v>0</v>
      </c>
      <c r="K303" s="161">
        <v>0</v>
      </c>
      <c r="L303" s="161">
        <f>L304</f>
        <v>0</v>
      </c>
    </row>
    <row r="304" spans="1:12" s="234" customFormat="1" ht="25.5">
      <c r="A304" s="216"/>
      <c r="B304" s="109" t="s">
        <v>67</v>
      </c>
      <c r="C304" s="142"/>
      <c r="D304" s="110" t="s">
        <v>18</v>
      </c>
      <c r="E304" s="110" t="s">
        <v>14</v>
      </c>
      <c r="F304" s="110" t="s">
        <v>253</v>
      </c>
      <c r="G304" s="110" t="s">
        <v>68</v>
      </c>
      <c r="H304" s="160">
        <f t="shared" si="60"/>
        <v>233.5</v>
      </c>
      <c r="I304" s="161">
        <f>I305+I306</f>
        <v>233.5</v>
      </c>
      <c r="J304" s="161">
        <f>J305</f>
        <v>0</v>
      </c>
      <c r="K304" s="161">
        <f>K305</f>
        <v>0</v>
      </c>
      <c r="L304" s="161">
        <f>L305</f>
        <v>0</v>
      </c>
    </row>
    <row r="305" spans="1:12" s="234" customFormat="1" ht="51">
      <c r="A305" s="216"/>
      <c r="B305" s="109" t="s">
        <v>87</v>
      </c>
      <c r="C305" s="142"/>
      <c r="D305" s="110" t="s">
        <v>18</v>
      </c>
      <c r="E305" s="110" t="s">
        <v>14</v>
      </c>
      <c r="F305" s="110" t="s">
        <v>253</v>
      </c>
      <c r="G305" s="110" t="s">
        <v>69</v>
      </c>
      <c r="H305" s="160">
        <f t="shared" si="60"/>
        <v>169</v>
      </c>
      <c r="I305" s="316">
        <f>169</f>
        <v>169</v>
      </c>
      <c r="J305" s="316">
        <v>0</v>
      </c>
      <c r="K305" s="316">
        <v>0</v>
      </c>
      <c r="L305" s="161">
        <v>0</v>
      </c>
    </row>
    <row r="306" spans="1:12" s="234" customFormat="1" ht="76.5">
      <c r="A306" s="216"/>
      <c r="B306" s="109" t="s">
        <v>660</v>
      </c>
      <c r="C306" s="142"/>
      <c r="D306" s="110" t="s">
        <v>18</v>
      </c>
      <c r="E306" s="110" t="s">
        <v>14</v>
      </c>
      <c r="F306" s="110" t="s">
        <v>253</v>
      </c>
      <c r="G306" s="110" t="s">
        <v>661</v>
      </c>
      <c r="H306" s="160">
        <f t="shared" si="60"/>
        <v>64.5</v>
      </c>
      <c r="I306" s="316">
        <f>64.5</f>
        <v>64.5</v>
      </c>
      <c r="J306" s="316">
        <v>0</v>
      </c>
      <c r="K306" s="316">
        <v>0</v>
      </c>
      <c r="L306" s="316">
        <v>0</v>
      </c>
    </row>
    <row r="307" spans="1:12" s="143" customFormat="1" ht="25.5">
      <c r="A307" s="141"/>
      <c r="B307" s="109" t="s">
        <v>538</v>
      </c>
      <c r="C307" s="142"/>
      <c r="D307" s="110" t="s">
        <v>18</v>
      </c>
      <c r="E307" s="110" t="s">
        <v>14</v>
      </c>
      <c r="F307" s="110" t="s">
        <v>558</v>
      </c>
      <c r="G307" s="110"/>
      <c r="H307" s="160">
        <f t="shared" si="60"/>
        <v>166.90000000000003</v>
      </c>
      <c r="I307" s="316">
        <f>I308+I313</f>
        <v>166.90000000000003</v>
      </c>
      <c r="J307" s="316">
        <f>J308+J313</f>
        <v>0</v>
      </c>
      <c r="K307" s="316">
        <f>K308+K313</f>
        <v>0</v>
      </c>
      <c r="L307" s="316">
        <f>L308+L313</f>
        <v>0</v>
      </c>
    </row>
    <row r="308" spans="1:12" s="234" customFormat="1" ht="87" customHeight="1">
      <c r="A308" s="216"/>
      <c r="B308" s="109" t="s">
        <v>55</v>
      </c>
      <c r="C308" s="142"/>
      <c r="D308" s="110" t="s">
        <v>18</v>
      </c>
      <c r="E308" s="110" t="s">
        <v>14</v>
      </c>
      <c r="F308" s="110" t="s">
        <v>558</v>
      </c>
      <c r="G308" s="110" t="s">
        <v>56</v>
      </c>
      <c r="H308" s="160">
        <f t="shared" si="60"/>
        <v>111.90000000000002</v>
      </c>
      <c r="I308" s="161">
        <f>I309</f>
        <v>111.90000000000002</v>
      </c>
      <c r="J308" s="161">
        <f>J309</f>
        <v>0</v>
      </c>
      <c r="K308" s="161">
        <v>0</v>
      </c>
      <c r="L308" s="161">
        <f>L309</f>
        <v>0</v>
      </c>
    </row>
    <row r="309" spans="1:12" s="234" customFormat="1" ht="25.5">
      <c r="A309" s="216"/>
      <c r="B309" s="109" t="s">
        <v>67</v>
      </c>
      <c r="C309" s="142"/>
      <c r="D309" s="110" t="s">
        <v>18</v>
      </c>
      <c r="E309" s="110" t="s">
        <v>14</v>
      </c>
      <c r="F309" s="110" t="s">
        <v>558</v>
      </c>
      <c r="G309" s="110" t="s">
        <v>68</v>
      </c>
      <c r="H309" s="160">
        <f t="shared" si="60"/>
        <v>111.90000000000002</v>
      </c>
      <c r="I309" s="161">
        <f>I310+I311+I312</f>
        <v>111.90000000000002</v>
      </c>
      <c r="J309" s="161">
        <f>J310</f>
        <v>0</v>
      </c>
      <c r="K309" s="161">
        <f>K310</f>
        <v>0</v>
      </c>
      <c r="L309" s="161">
        <f>L310</f>
        <v>0</v>
      </c>
    </row>
    <row r="310" spans="1:12" s="234" customFormat="1" ht="51">
      <c r="A310" s="216"/>
      <c r="B310" s="109" t="s">
        <v>87</v>
      </c>
      <c r="C310" s="142"/>
      <c r="D310" s="110" t="s">
        <v>18</v>
      </c>
      <c r="E310" s="110" t="s">
        <v>14</v>
      </c>
      <c r="F310" s="110" t="s">
        <v>558</v>
      </c>
      <c r="G310" s="110" t="s">
        <v>69</v>
      </c>
      <c r="H310" s="160">
        <f t="shared" si="60"/>
        <v>104.50000000000001</v>
      </c>
      <c r="I310" s="316">
        <f>-42.3+146.8</f>
        <v>104.50000000000001</v>
      </c>
      <c r="J310" s="316">
        <v>0</v>
      </c>
      <c r="K310" s="316">
        <v>0</v>
      </c>
      <c r="L310" s="161">
        <v>0</v>
      </c>
    </row>
    <row r="311" spans="1:12" s="144" customFormat="1" ht="38.25" hidden="1">
      <c r="A311" s="141"/>
      <c r="B311" s="109" t="s">
        <v>89</v>
      </c>
      <c r="C311" s="266"/>
      <c r="D311" s="110" t="s">
        <v>18</v>
      </c>
      <c r="E311" s="110" t="s">
        <v>14</v>
      </c>
      <c r="F311" s="110" t="s">
        <v>558</v>
      </c>
      <c r="G311" s="110" t="s">
        <v>70</v>
      </c>
      <c r="H311" s="160">
        <f>SUM(I311:L311)</f>
        <v>0</v>
      </c>
      <c r="I311" s="161"/>
      <c r="J311" s="316">
        <v>0</v>
      </c>
      <c r="K311" s="316">
        <v>0</v>
      </c>
      <c r="L311" s="316">
        <v>0</v>
      </c>
    </row>
    <row r="312" spans="1:12" s="144" customFormat="1" ht="76.5">
      <c r="A312" s="141"/>
      <c r="B312" s="109" t="s">
        <v>660</v>
      </c>
      <c r="C312" s="266"/>
      <c r="D312" s="110" t="s">
        <v>18</v>
      </c>
      <c r="E312" s="110" t="s">
        <v>14</v>
      </c>
      <c r="F312" s="110" t="s">
        <v>558</v>
      </c>
      <c r="G312" s="110" t="s">
        <v>661</v>
      </c>
      <c r="H312" s="160">
        <f>SUM(I312:L312)</f>
        <v>7.4000000000000021</v>
      </c>
      <c r="I312" s="161">
        <f>-12.7+20.1</f>
        <v>7.4000000000000021</v>
      </c>
      <c r="J312" s="316">
        <v>0</v>
      </c>
      <c r="K312" s="316">
        <v>0</v>
      </c>
      <c r="L312" s="316">
        <v>0</v>
      </c>
    </row>
    <row r="313" spans="1:12" s="234" customFormat="1" ht="38.25">
      <c r="A313" s="216"/>
      <c r="B313" s="109" t="s">
        <v>86</v>
      </c>
      <c r="C313" s="131"/>
      <c r="D313" s="110" t="s">
        <v>18</v>
      </c>
      <c r="E313" s="110" t="s">
        <v>14</v>
      </c>
      <c r="F313" s="110" t="s">
        <v>558</v>
      </c>
      <c r="G313" s="139" t="s">
        <v>57</v>
      </c>
      <c r="H313" s="313">
        <f>SUM(I313:L313)</f>
        <v>55</v>
      </c>
      <c r="I313" s="314">
        <f>I314</f>
        <v>55</v>
      </c>
      <c r="J313" s="314">
        <f t="shared" ref="J313:L314" si="63">J314</f>
        <v>0</v>
      </c>
      <c r="K313" s="314">
        <f t="shared" si="63"/>
        <v>0</v>
      </c>
      <c r="L313" s="314">
        <f t="shared" si="63"/>
        <v>0</v>
      </c>
    </row>
    <row r="314" spans="1:12" s="234" customFormat="1" ht="38.25">
      <c r="A314" s="216"/>
      <c r="B314" s="109" t="s">
        <v>111</v>
      </c>
      <c r="C314" s="131"/>
      <c r="D314" s="110" t="s">
        <v>18</v>
      </c>
      <c r="E314" s="110" t="s">
        <v>14</v>
      </c>
      <c r="F314" s="110" t="s">
        <v>558</v>
      </c>
      <c r="G314" s="139" t="s">
        <v>59</v>
      </c>
      <c r="H314" s="313">
        <f>SUM(I314:L314)</f>
        <v>55</v>
      </c>
      <c r="I314" s="314">
        <f>I315</f>
        <v>55</v>
      </c>
      <c r="J314" s="314">
        <f t="shared" si="63"/>
        <v>0</v>
      </c>
      <c r="K314" s="314">
        <f t="shared" si="63"/>
        <v>0</v>
      </c>
      <c r="L314" s="314">
        <f t="shared" si="63"/>
        <v>0</v>
      </c>
    </row>
    <row r="315" spans="1:12" s="234" customFormat="1" ht="51">
      <c r="A315" s="216"/>
      <c r="B315" s="109" t="s">
        <v>259</v>
      </c>
      <c r="C315" s="131"/>
      <c r="D315" s="110" t="s">
        <v>18</v>
      </c>
      <c r="E315" s="110" t="s">
        <v>14</v>
      </c>
      <c r="F315" s="110" t="s">
        <v>558</v>
      </c>
      <c r="G315" s="139" t="s">
        <v>61</v>
      </c>
      <c r="H315" s="313">
        <f>SUM(I315:L315)</f>
        <v>55</v>
      </c>
      <c r="I315" s="314">
        <f>55</f>
        <v>55</v>
      </c>
      <c r="J315" s="334">
        <v>0</v>
      </c>
      <c r="K315" s="334">
        <v>0</v>
      </c>
      <c r="L315" s="334"/>
    </row>
    <row r="316" spans="1:12" s="224" customFormat="1" ht="30" customHeight="1">
      <c r="A316" s="219"/>
      <c r="B316" s="262" t="s">
        <v>22</v>
      </c>
      <c r="C316" s="263"/>
      <c r="D316" s="264" t="s">
        <v>18</v>
      </c>
      <c r="E316" s="264" t="s">
        <v>19</v>
      </c>
      <c r="F316" s="264"/>
      <c r="G316" s="264"/>
      <c r="H316" s="313">
        <f>I316+J316+K316+L316</f>
        <v>1161.8</v>
      </c>
      <c r="I316" s="313">
        <f>I317+I332</f>
        <v>1161.8</v>
      </c>
      <c r="J316" s="313">
        <f>J317+J332</f>
        <v>0</v>
      </c>
      <c r="K316" s="313">
        <f>K317+K332</f>
        <v>0</v>
      </c>
      <c r="L316" s="313">
        <f>L317+L332</f>
        <v>0</v>
      </c>
    </row>
    <row r="317" spans="1:12" s="224" customFormat="1" ht="89.25">
      <c r="A317" s="219"/>
      <c r="B317" s="210" t="s">
        <v>355</v>
      </c>
      <c r="C317" s="275"/>
      <c r="D317" s="139" t="s">
        <v>18</v>
      </c>
      <c r="E317" s="139" t="s">
        <v>19</v>
      </c>
      <c r="F317" s="139" t="s">
        <v>356</v>
      </c>
      <c r="G317" s="139"/>
      <c r="H317" s="313">
        <f t="shared" ref="H317:H342" si="64">I317+J317+K317+L317</f>
        <v>1161.8</v>
      </c>
      <c r="I317" s="314">
        <f>I318</f>
        <v>1161.8</v>
      </c>
      <c r="J317" s="314">
        <f>J318</f>
        <v>0</v>
      </c>
      <c r="K317" s="314">
        <f>K318</f>
        <v>0</v>
      </c>
      <c r="L317" s="314">
        <f>L318</f>
        <v>0</v>
      </c>
    </row>
    <row r="318" spans="1:12" s="224" customFormat="1" ht="38.25">
      <c r="A318" s="219"/>
      <c r="B318" s="210" t="s">
        <v>361</v>
      </c>
      <c r="C318" s="275"/>
      <c r="D318" s="139" t="s">
        <v>18</v>
      </c>
      <c r="E318" s="139" t="s">
        <v>19</v>
      </c>
      <c r="F318" s="139" t="s">
        <v>362</v>
      </c>
      <c r="G318" s="139"/>
      <c r="H318" s="313">
        <f>SUM(I318:L318)</f>
        <v>1161.8</v>
      </c>
      <c r="I318" s="314">
        <f>I319+I322+I329</f>
        <v>1161.8</v>
      </c>
      <c r="J318" s="314">
        <f>J319+J322+J329</f>
        <v>0</v>
      </c>
      <c r="K318" s="314">
        <f>K319+K322+K329</f>
        <v>0</v>
      </c>
      <c r="L318" s="314">
        <f>L319+L322+L329</f>
        <v>0</v>
      </c>
    </row>
    <row r="319" spans="1:12" s="215" customFormat="1" ht="25.5">
      <c r="A319" s="273"/>
      <c r="B319" s="109" t="s">
        <v>538</v>
      </c>
      <c r="C319" s="275"/>
      <c r="D319" s="139" t="s">
        <v>18</v>
      </c>
      <c r="E319" s="139" t="s">
        <v>19</v>
      </c>
      <c r="F319" s="139" t="s">
        <v>564</v>
      </c>
      <c r="G319" s="139"/>
      <c r="H319" s="160">
        <f>I319+J319+K319+L319</f>
        <v>1161.8</v>
      </c>
      <c r="I319" s="314">
        <f>I320</f>
        <v>1161.8</v>
      </c>
      <c r="J319" s="314">
        <f t="shared" ref="J319:L320" si="65">J320</f>
        <v>0</v>
      </c>
      <c r="K319" s="314">
        <f t="shared" si="65"/>
        <v>0</v>
      </c>
      <c r="L319" s="314">
        <f t="shared" si="65"/>
        <v>0</v>
      </c>
    </row>
    <row r="320" spans="1:12" s="215" customFormat="1">
      <c r="A320" s="141"/>
      <c r="B320" s="109" t="s">
        <v>71</v>
      </c>
      <c r="C320" s="142"/>
      <c r="D320" s="139" t="s">
        <v>18</v>
      </c>
      <c r="E320" s="139" t="s">
        <v>19</v>
      </c>
      <c r="F320" s="139" t="s">
        <v>564</v>
      </c>
      <c r="G320" s="110" t="s">
        <v>72</v>
      </c>
      <c r="H320" s="160">
        <f>I320+J320+K320+L320</f>
        <v>1161.8</v>
      </c>
      <c r="I320" s="161">
        <f>I321</f>
        <v>1161.8</v>
      </c>
      <c r="J320" s="161">
        <f t="shared" si="65"/>
        <v>0</v>
      </c>
      <c r="K320" s="161">
        <f t="shared" si="65"/>
        <v>0</v>
      </c>
      <c r="L320" s="161">
        <f t="shared" si="65"/>
        <v>0</v>
      </c>
    </row>
    <row r="321" spans="1:14" s="194" customFormat="1" ht="76.5">
      <c r="A321" s="141"/>
      <c r="B321" s="109" t="s">
        <v>333</v>
      </c>
      <c r="C321" s="142"/>
      <c r="D321" s="139" t="s">
        <v>18</v>
      </c>
      <c r="E321" s="139" t="s">
        <v>19</v>
      </c>
      <c r="F321" s="139" t="s">
        <v>564</v>
      </c>
      <c r="G321" s="110" t="s">
        <v>80</v>
      </c>
      <c r="H321" s="160">
        <f>I321+J321+K321+L321</f>
        <v>1161.8</v>
      </c>
      <c r="I321" s="161">
        <f>40+1121.8</f>
        <v>1161.8</v>
      </c>
      <c r="J321" s="161">
        <v>0</v>
      </c>
      <c r="K321" s="161">
        <v>0</v>
      </c>
      <c r="L321" s="161">
        <v>0</v>
      </c>
    </row>
    <row r="322" spans="1:14" s="224" customFormat="1" ht="140.25">
      <c r="A322" s="219"/>
      <c r="B322" s="210" t="s">
        <v>512</v>
      </c>
      <c r="C322" s="275"/>
      <c r="D322" s="139" t="s">
        <v>18</v>
      </c>
      <c r="E322" s="139" t="s">
        <v>19</v>
      </c>
      <c r="F322" s="139" t="s">
        <v>522</v>
      </c>
      <c r="G322" s="139"/>
      <c r="H322" s="313">
        <f t="shared" si="64"/>
        <v>-200</v>
      </c>
      <c r="I322" s="314">
        <f>I323+I327</f>
        <v>0</v>
      </c>
      <c r="J322" s="314">
        <f>J323+J327</f>
        <v>-200</v>
      </c>
      <c r="K322" s="314">
        <f>K323+K327</f>
        <v>0</v>
      </c>
      <c r="L322" s="314">
        <f>L323+L327</f>
        <v>0</v>
      </c>
    </row>
    <row r="323" spans="1:14" s="143" customFormat="1" ht="89.25" hidden="1">
      <c r="A323" s="141"/>
      <c r="B323" s="109" t="s">
        <v>55</v>
      </c>
      <c r="C323" s="142"/>
      <c r="D323" s="139" t="s">
        <v>18</v>
      </c>
      <c r="E323" s="139" t="s">
        <v>19</v>
      </c>
      <c r="F323" s="139" t="s">
        <v>522</v>
      </c>
      <c r="G323" s="110" t="s">
        <v>56</v>
      </c>
      <c r="H323" s="160">
        <f>SUM(I323:L323)</f>
        <v>0</v>
      </c>
      <c r="I323" s="161">
        <f>I324</f>
        <v>0</v>
      </c>
      <c r="J323" s="161">
        <f>J324</f>
        <v>0</v>
      </c>
      <c r="K323" s="161">
        <f>K324</f>
        <v>0</v>
      </c>
      <c r="L323" s="161">
        <f>L324</f>
        <v>0</v>
      </c>
    </row>
    <row r="324" spans="1:14" s="143" customFormat="1" ht="38.25" hidden="1">
      <c r="A324" s="141"/>
      <c r="B324" s="109" t="s">
        <v>104</v>
      </c>
      <c r="C324" s="142"/>
      <c r="D324" s="139" t="s">
        <v>18</v>
      </c>
      <c r="E324" s="139" t="s">
        <v>19</v>
      </c>
      <c r="F324" s="139" t="s">
        <v>522</v>
      </c>
      <c r="G324" s="110" t="s">
        <v>105</v>
      </c>
      <c r="H324" s="160">
        <f>SUM(I324:L324)</f>
        <v>0</v>
      </c>
      <c r="I324" s="161">
        <f>I325+I326</f>
        <v>0</v>
      </c>
      <c r="J324" s="161">
        <f>J325+J326</f>
        <v>0</v>
      </c>
      <c r="K324" s="161">
        <f>K325+K326</f>
        <v>0</v>
      </c>
      <c r="L324" s="161">
        <f>L325+L326</f>
        <v>0</v>
      </c>
    </row>
    <row r="325" spans="1:14" s="143" customFormat="1" ht="25.5" hidden="1">
      <c r="A325" s="141"/>
      <c r="B325" s="109" t="s">
        <v>213</v>
      </c>
      <c r="C325" s="142"/>
      <c r="D325" s="139" t="s">
        <v>18</v>
      </c>
      <c r="E325" s="139" t="s">
        <v>19</v>
      </c>
      <c r="F325" s="139" t="s">
        <v>522</v>
      </c>
      <c r="G325" s="110" t="s">
        <v>107</v>
      </c>
      <c r="H325" s="160">
        <f>SUM(I325:L325)</f>
        <v>0</v>
      </c>
      <c r="I325" s="161">
        <v>0</v>
      </c>
      <c r="J325" s="161"/>
      <c r="K325" s="161">
        <v>0</v>
      </c>
      <c r="L325" s="161">
        <v>0</v>
      </c>
    </row>
    <row r="326" spans="1:14" s="143" customFormat="1" ht="51" hidden="1">
      <c r="A326" s="141"/>
      <c r="B326" s="109" t="s">
        <v>108</v>
      </c>
      <c r="C326" s="142"/>
      <c r="D326" s="139" t="s">
        <v>18</v>
      </c>
      <c r="E326" s="139" t="s">
        <v>19</v>
      </c>
      <c r="F326" s="139" t="s">
        <v>522</v>
      </c>
      <c r="G326" s="110" t="s">
        <v>649</v>
      </c>
      <c r="H326" s="160">
        <f>SUM(I326:L326)</f>
        <v>0</v>
      </c>
      <c r="I326" s="161">
        <v>0</v>
      </c>
      <c r="J326" s="161"/>
      <c r="K326" s="161"/>
      <c r="L326" s="161"/>
    </row>
    <row r="327" spans="1:14" s="215" customFormat="1">
      <c r="A327" s="213"/>
      <c r="B327" s="210" t="s">
        <v>71</v>
      </c>
      <c r="C327" s="263"/>
      <c r="D327" s="139" t="s">
        <v>18</v>
      </c>
      <c r="E327" s="139" t="s">
        <v>19</v>
      </c>
      <c r="F327" s="139" t="s">
        <v>522</v>
      </c>
      <c r="G327" s="139" t="s">
        <v>72</v>
      </c>
      <c r="H327" s="313">
        <f t="shared" si="64"/>
        <v>-200</v>
      </c>
      <c r="I327" s="314">
        <f>I328</f>
        <v>0</v>
      </c>
      <c r="J327" s="314">
        <f>J328</f>
        <v>-200</v>
      </c>
      <c r="K327" s="314">
        <f>K328</f>
        <v>0</v>
      </c>
      <c r="L327" s="314">
        <f>L328</f>
        <v>0</v>
      </c>
    </row>
    <row r="328" spans="1:14" s="215" customFormat="1" ht="76.5">
      <c r="A328" s="213"/>
      <c r="B328" s="210" t="s">
        <v>333</v>
      </c>
      <c r="C328" s="263"/>
      <c r="D328" s="139" t="s">
        <v>18</v>
      </c>
      <c r="E328" s="139" t="s">
        <v>19</v>
      </c>
      <c r="F328" s="139" t="s">
        <v>522</v>
      </c>
      <c r="G328" s="139" t="s">
        <v>80</v>
      </c>
      <c r="H328" s="313">
        <f t="shared" si="64"/>
        <v>-200</v>
      </c>
      <c r="I328" s="314">
        <v>0</v>
      </c>
      <c r="J328" s="314">
        <f>-200</f>
        <v>-200</v>
      </c>
      <c r="K328" s="314">
        <v>0</v>
      </c>
      <c r="L328" s="314">
        <v>0</v>
      </c>
    </row>
    <row r="329" spans="1:14" s="215" customFormat="1" ht="63.75">
      <c r="A329" s="219"/>
      <c r="B329" s="10" t="s">
        <v>692</v>
      </c>
      <c r="C329" s="74"/>
      <c r="D329" s="12" t="s">
        <v>18</v>
      </c>
      <c r="E329" s="12" t="s">
        <v>19</v>
      </c>
      <c r="F329" s="12" t="s">
        <v>693</v>
      </c>
      <c r="G329" s="12"/>
      <c r="H329" s="160">
        <f t="shared" si="64"/>
        <v>200</v>
      </c>
      <c r="I329" s="314">
        <f t="shared" ref="I329:L330" si="66">I330</f>
        <v>0</v>
      </c>
      <c r="J329" s="314">
        <f t="shared" si="66"/>
        <v>200</v>
      </c>
      <c r="K329" s="314">
        <f t="shared" si="66"/>
        <v>0</v>
      </c>
      <c r="L329" s="314">
        <f t="shared" si="66"/>
        <v>0</v>
      </c>
      <c r="N329" s="265"/>
    </row>
    <row r="330" spans="1:14" s="215" customFormat="1">
      <c r="A330" s="219"/>
      <c r="B330" s="10" t="s">
        <v>71</v>
      </c>
      <c r="C330" s="71"/>
      <c r="D330" s="12" t="s">
        <v>18</v>
      </c>
      <c r="E330" s="12" t="s">
        <v>19</v>
      </c>
      <c r="F330" s="12" t="s">
        <v>693</v>
      </c>
      <c r="G330" s="12" t="s">
        <v>72</v>
      </c>
      <c r="H330" s="160">
        <f t="shared" si="64"/>
        <v>200</v>
      </c>
      <c r="I330" s="314">
        <f t="shared" si="66"/>
        <v>0</v>
      </c>
      <c r="J330" s="314">
        <f t="shared" si="66"/>
        <v>200</v>
      </c>
      <c r="K330" s="314">
        <f t="shared" si="66"/>
        <v>0</v>
      </c>
      <c r="L330" s="314">
        <f t="shared" si="66"/>
        <v>0</v>
      </c>
      <c r="N330" s="265"/>
    </row>
    <row r="331" spans="1:14" s="215" customFormat="1" ht="76.5">
      <c r="A331" s="219"/>
      <c r="B331" s="10" t="s">
        <v>333</v>
      </c>
      <c r="C331" s="71"/>
      <c r="D331" s="12" t="s">
        <v>18</v>
      </c>
      <c r="E331" s="12" t="s">
        <v>19</v>
      </c>
      <c r="F331" s="12" t="s">
        <v>693</v>
      </c>
      <c r="G331" s="12" t="s">
        <v>80</v>
      </c>
      <c r="H331" s="160">
        <f t="shared" si="64"/>
        <v>200</v>
      </c>
      <c r="I331" s="314">
        <v>0</v>
      </c>
      <c r="J331" s="314">
        <v>200</v>
      </c>
      <c r="K331" s="314">
        <v>0</v>
      </c>
      <c r="L331" s="314">
        <v>0</v>
      </c>
      <c r="N331" s="265"/>
    </row>
    <row r="332" spans="1:14" s="23" customFormat="1" ht="63.75" hidden="1">
      <c r="A332" s="63"/>
      <c r="B332" s="10" t="s">
        <v>351</v>
      </c>
      <c r="C332" s="76"/>
      <c r="D332" s="12" t="s">
        <v>18</v>
      </c>
      <c r="E332" s="12" t="s">
        <v>19</v>
      </c>
      <c r="F332" s="12" t="s">
        <v>352</v>
      </c>
      <c r="G332" s="12"/>
      <c r="H332" s="152">
        <f t="shared" si="64"/>
        <v>0</v>
      </c>
      <c r="I332" s="153">
        <f>I333</f>
        <v>0</v>
      </c>
      <c r="J332" s="153">
        <f t="shared" ref="J332:L336" si="67">J333</f>
        <v>0</v>
      </c>
      <c r="K332" s="153">
        <f t="shared" si="67"/>
        <v>0</v>
      </c>
      <c r="L332" s="153">
        <f t="shared" si="67"/>
        <v>0</v>
      </c>
    </row>
    <row r="333" spans="1:14" s="23" customFormat="1" ht="63.75" hidden="1">
      <c r="A333" s="63"/>
      <c r="B333" s="10" t="s">
        <v>353</v>
      </c>
      <c r="C333" s="76"/>
      <c r="D333" s="12" t="s">
        <v>18</v>
      </c>
      <c r="E333" s="12" t="s">
        <v>19</v>
      </c>
      <c r="F333" s="12" t="s">
        <v>354</v>
      </c>
      <c r="G333" s="12"/>
      <c r="H333" s="152">
        <f t="shared" si="64"/>
        <v>0</v>
      </c>
      <c r="I333" s="153">
        <f>I334+I338</f>
        <v>0</v>
      </c>
      <c r="J333" s="153">
        <f>J334+J338</f>
        <v>0</v>
      </c>
      <c r="K333" s="153">
        <f>K334+K338</f>
        <v>0</v>
      </c>
      <c r="L333" s="153">
        <f>L334+L338</f>
        <v>0</v>
      </c>
    </row>
    <row r="334" spans="1:14" s="23" customFormat="1" ht="25.5" hidden="1">
      <c r="A334" s="63"/>
      <c r="B334" s="1" t="s">
        <v>538</v>
      </c>
      <c r="C334" s="76"/>
      <c r="D334" s="12" t="s">
        <v>18</v>
      </c>
      <c r="E334" s="12" t="s">
        <v>19</v>
      </c>
      <c r="F334" s="12" t="s">
        <v>561</v>
      </c>
      <c r="G334" s="12"/>
      <c r="H334" s="152">
        <f t="shared" si="64"/>
        <v>0</v>
      </c>
      <c r="I334" s="153">
        <f>I335</f>
        <v>0</v>
      </c>
      <c r="J334" s="153">
        <f t="shared" si="67"/>
        <v>0</v>
      </c>
      <c r="K334" s="153">
        <f t="shared" si="67"/>
        <v>0</v>
      </c>
      <c r="L334" s="153">
        <f t="shared" si="67"/>
        <v>0</v>
      </c>
    </row>
    <row r="335" spans="1:14" s="23" customFormat="1" ht="38.25" hidden="1">
      <c r="A335" s="61"/>
      <c r="B335" s="109" t="s">
        <v>86</v>
      </c>
      <c r="C335" s="75"/>
      <c r="D335" s="12" t="s">
        <v>18</v>
      </c>
      <c r="E335" s="12" t="s">
        <v>19</v>
      </c>
      <c r="F335" s="12" t="s">
        <v>561</v>
      </c>
      <c r="G335" s="12" t="s">
        <v>57</v>
      </c>
      <c r="H335" s="152">
        <f t="shared" si="64"/>
        <v>0</v>
      </c>
      <c r="I335" s="153">
        <f>I336</f>
        <v>0</v>
      </c>
      <c r="J335" s="153">
        <f t="shared" si="67"/>
        <v>0</v>
      </c>
      <c r="K335" s="153">
        <f t="shared" si="67"/>
        <v>0</v>
      </c>
      <c r="L335" s="153">
        <f t="shared" si="67"/>
        <v>0</v>
      </c>
    </row>
    <row r="336" spans="1:14" s="23" customFormat="1" ht="42.75" hidden="1" customHeight="1">
      <c r="A336" s="61"/>
      <c r="B336" s="10" t="s">
        <v>111</v>
      </c>
      <c r="C336" s="75"/>
      <c r="D336" s="12" t="s">
        <v>18</v>
      </c>
      <c r="E336" s="12" t="s">
        <v>19</v>
      </c>
      <c r="F336" s="12" t="s">
        <v>561</v>
      </c>
      <c r="G336" s="12" t="s">
        <v>59</v>
      </c>
      <c r="H336" s="152">
        <f t="shared" si="64"/>
        <v>0</v>
      </c>
      <c r="I336" s="153">
        <f>I337</f>
        <v>0</v>
      </c>
      <c r="J336" s="153">
        <f t="shared" si="67"/>
        <v>0</v>
      </c>
      <c r="K336" s="153">
        <f t="shared" si="67"/>
        <v>0</v>
      </c>
      <c r="L336" s="153">
        <f t="shared" si="67"/>
        <v>0</v>
      </c>
    </row>
    <row r="337" spans="1:12" s="23" customFormat="1" ht="53.25" hidden="1" customHeight="1">
      <c r="A337" s="61"/>
      <c r="B337" s="10" t="s">
        <v>259</v>
      </c>
      <c r="C337" s="75"/>
      <c r="D337" s="12" t="s">
        <v>18</v>
      </c>
      <c r="E337" s="12" t="s">
        <v>19</v>
      </c>
      <c r="F337" s="12" t="s">
        <v>561</v>
      </c>
      <c r="G337" s="12" t="s">
        <v>61</v>
      </c>
      <c r="H337" s="152">
        <f t="shared" si="64"/>
        <v>0</v>
      </c>
      <c r="I337" s="153"/>
      <c r="J337" s="290">
        <f>'приложение 8.4.'!J347</f>
        <v>0</v>
      </c>
      <c r="K337" s="290">
        <f>'приложение 8.4.'!K347</f>
        <v>0</v>
      </c>
      <c r="L337" s="290">
        <f>'приложение 8.4.'!L347</f>
        <v>0</v>
      </c>
    </row>
    <row r="338" spans="1:12" s="62" customFormat="1" ht="229.5" hidden="1">
      <c r="A338" s="73"/>
      <c r="B338" s="10" t="s">
        <v>513</v>
      </c>
      <c r="C338" s="74"/>
      <c r="D338" s="12" t="s">
        <v>18</v>
      </c>
      <c r="E338" s="12" t="s">
        <v>19</v>
      </c>
      <c r="F338" s="12" t="s">
        <v>523</v>
      </c>
      <c r="G338" s="12"/>
      <c r="H338" s="152">
        <f>I338+J338+K338+L338</f>
        <v>0</v>
      </c>
      <c r="I338" s="153">
        <f t="shared" ref="I338:L340" si="68">I339</f>
        <v>0</v>
      </c>
      <c r="J338" s="153">
        <f t="shared" si="68"/>
        <v>0</v>
      </c>
      <c r="K338" s="153">
        <f t="shared" si="68"/>
        <v>0</v>
      </c>
      <c r="L338" s="153">
        <f t="shared" si="68"/>
        <v>0</v>
      </c>
    </row>
    <row r="339" spans="1:12" s="23" customFormat="1" ht="38.25" hidden="1">
      <c r="A339" s="61"/>
      <c r="B339" s="109" t="s">
        <v>86</v>
      </c>
      <c r="C339" s="75"/>
      <c r="D339" s="12" t="s">
        <v>18</v>
      </c>
      <c r="E339" s="12" t="s">
        <v>19</v>
      </c>
      <c r="F339" s="12" t="s">
        <v>523</v>
      </c>
      <c r="G339" s="12" t="s">
        <v>57</v>
      </c>
      <c r="H339" s="152">
        <f>I339+J339+K339+L339</f>
        <v>0</v>
      </c>
      <c r="I339" s="153">
        <f t="shared" si="68"/>
        <v>0</v>
      </c>
      <c r="J339" s="153">
        <f t="shared" si="68"/>
        <v>0</v>
      </c>
      <c r="K339" s="153">
        <f t="shared" si="68"/>
        <v>0</v>
      </c>
      <c r="L339" s="153">
        <f t="shared" si="68"/>
        <v>0</v>
      </c>
    </row>
    <row r="340" spans="1:12" s="23" customFormat="1" ht="42.75" hidden="1" customHeight="1">
      <c r="A340" s="61"/>
      <c r="B340" s="10" t="s">
        <v>111</v>
      </c>
      <c r="C340" s="75"/>
      <c r="D340" s="12" t="s">
        <v>18</v>
      </c>
      <c r="E340" s="12" t="s">
        <v>19</v>
      </c>
      <c r="F340" s="12" t="s">
        <v>523</v>
      </c>
      <c r="G340" s="12" t="s">
        <v>59</v>
      </c>
      <c r="H340" s="152">
        <f>I340+J340+K340+L340</f>
        <v>0</v>
      </c>
      <c r="I340" s="153">
        <f t="shared" si="68"/>
        <v>0</v>
      </c>
      <c r="J340" s="153">
        <f t="shared" si="68"/>
        <v>0</v>
      </c>
      <c r="K340" s="153">
        <f t="shared" si="68"/>
        <v>0</v>
      </c>
      <c r="L340" s="153">
        <f t="shared" si="68"/>
        <v>0</v>
      </c>
    </row>
    <row r="341" spans="1:12" s="23" customFormat="1" ht="53.25" hidden="1" customHeight="1">
      <c r="A341" s="61"/>
      <c r="B341" s="10" t="s">
        <v>259</v>
      </c>
      <c r="C341" s="75"/>
      <c r="D341" s="12" t="s">
        <v>18</v>
      </c>
      <c r="E341" s="12" t="s">
        <v>19</v>
      </c>
      <c r="F341" s="12" t="s">
        <v>523</v>
      </c>
      <c r="G341" s="12" t="s">
        <v>61</v>
      </c>
      <c r="H341" s="152">
        <f>I341+J341+K341+L341</f>
        <v>0</v>
      </c>
      <c r="I341" s="290">
        <v>0</v>
      </c>
      <c r="J341" s="153"/>
      <c r="K341" s="290">
        <v>0</v>
      </c>
      <c r="L341" s="290">
        <f>'приложение 8.4.'!L351</f>
        <v>0</v>
      </c>
    </row>
    <row r="342" spans="1:12" s="224" customFormat="1" hidden="1">
      <c r="A342" s="219"/>
      <c r="B342" s="131" t="s">
        <v>129</v>
      </c>
      <c r="C342" s="263"/>
      <c r="D342" s="264" t="s">
        <v>18</v>
      </c>
      <c r="E342" s="264" t="s">
        <v>23</v>
      </c>
      <c r="F342" s="264"/>
      <c r="G342" s="264"/>
      <c r="H342" s="313">
        <f t="shared" si="64"/>
        <v>0</v>
      </c>
      <c r="I342" s="313">
        <f>I343</f>
        <v>0</v>
      </c>
      <c r="J342" s="313">
        <f t="shared" ref="J342:L345" si="69">J343</f>
        <v>0</v>
      </c>
      <c r="K342" s="313">
        <f t="shared" si="69"/>
        <v>0</v>
      </c>
      <c r="L342" s="313">
        <f t="shared" si="69"/>
        <v>0</v>
      </c>
    </row>
    <row r="343" spans="1:12" s="214" customFormat="1" ht="41.25" hidden="1" customHeight="1">
      <c r="A343" s="213"/>
      <c r="B343" s="210" t="s">
        <v>334</v>
      </c>
      <c r="C343" s="263"/>
      <c r="D343" s="139" t="s">
        <v>18</v>
      </c>
      <c r="E343" s="139" t="s">
        <v>23</v>
      </c>
      <c r="F343" s="139" t="s">
        <v>335</v>
      </c>
      <c r="G343" s="139"/>
      <c r="H343" s="313">
        <f>SUM(I343:L343)</f>
        <v>0</v>
      </c>
      <c r="I343" s="314">
        <f>I344</f>
        <v>0</v>
      </c>
      <c r="J343" s="314">
        <f t="shared" si="69"/>
        <v>0</v>
      </c>
      <c r="K343" s="314">
        <f t="shared" si="69"/>
        <v>0</v>
      </c>
      <c r="L343" s="314">
        <f t="shared" si="69"/>
        <v>0</v>
      </c>
    </row>
    <row r="344" spans="1:12" s="214" customFormat="1" ht="18.75" hidden="1" customHeight="1">
      <c r="A344" s="213"/>
      <c r="B344" s="210" t="s">
        <v>336</v>
      </c>
      <c r="C344" s="263"/>
      <c r="D344" s="139" t="s">
        <v>18</v>
      </c>
      <c r="E344" s="139" t="s">
        <v>23</v>
      </c>
      <c r="F344" s="139" t="s">
        <v>337</v>
      </c>
      <c r="G344" s="139"/>
      <c r="H344" s="313">
        <f>SUM(I344:L344)</f>
        <v>0</v>
      </c>
      <c r="I344" s="314">
        <f>I345</f>
        <v>0</v>
      </c>
      <c r="J344" s="314">
        <f t="shared" si="69"/>
        <v>0</v>
      </c>
      <c r="K344" s="314">
        <f t="shared" si="69"/>
        <v>0</v>
      </c>
      <c r="L344" s="314">
        <f t="shared" si="69"/>
        <v>0</v>
      </c>
    </row>
    <row r="345" spans="1:12" s="214" customFormat="1" ht="25.5" hidden="1">
      <c r="A345" s="213"/>
      <c r="B345" s="109" t="s">
        <v>538</v>
      </c>
      <c r="C345" s="263"/>
      <c r="D345" s="139" t="s">
        <v>18</v>
      </c>
      <c r="E345" s="139" t="s">
        <v>23</v>
      </c>
      <c r="F345" s="139" t="s">
        <v>559</v>
      </c>
      <c r="G345" s="139"/>
      <c r="H345" s="313">
        <f>SUM(I345:L345)</f>
        <v>0</v>
      </c>
      <c r="I345" s="314">
        <f>I346</f>
        <v>0</v>
      </c>
      <c r="J345" s="314">
        <f t="shared" si="69"/>
        <v>0</v>
      </c>
      <c r="K345" s="314">
        <f t="shared" si="69"/>
        <v>0</v>
      </c>
      <c r="L345" s="314">
        <f t="shared" si="69"/>
        <v>0</v>
      </c>
    </row>
    <row r="346" spans="1:12" s="215" customFormat="1" hidden="1">
      <c r="A346" s="213"/>
      <c r="B346" s="210" t="s">
        <v>71</v>
      </c>
      <c r="C346" s="275"/>
      <c r="D346" s="139" t="s">
        <v>18</v>
      </c>
      <c r="E346" s="139" t="s">
        <v>23</v>
      </c>
      <c r="F346" s="139" t="s">
        <v>559</v>
      </c>
      <c r="G346" s="139" t="s">
        <v>72</v>
      </c>
      <c r="H346" s="313">
        <f>I346+J346+K346+L346</f>
        <v>0</v>
      </c>
      <c r="I346" s="314">
        <f>I347</f>
        <v>0</v>
      </c>
      <c r="J346" s="314">
        <f>J347</f>
        <v>0</v>
      </c>
      <c r="K346" s="314">
        <f>K347</f>
        <v>0</v>
      </c>
      <c r="L346" s="314">
        <f>L347</f>
        <v>0</v>
      </c>
    </row>
    <row r="347" spans="1:12" s="215" customFormat="1" ht="63.75" hidden="1">
      <c r="A347" s="213"/>
      <c r="B347" s="210" t="s">
        <v>79</v>
      </c>
      <c r="C347" s="275"/>
      <c r="D347" s="139" t="s">
        <v>18</v>
      </c>
      <c r="E347" s="139" t="s">
        <v>23</v>
      </c>
      <c r="F347" s="139" t="s">
        <v>559</v>
      </c>
      <c r="G347" s="139" t="s">
        <v>80</v>
      </c>
      <c r="H347" s="313">
        <f>I347+J347+K347+L347</f>
        <v>0</v>
      </c>
      <c r="I347" s="314"/>
      <c r="J347" s="314">
        <v>0</v>
      </c>
      <c r="K347" s="314">
        <v>0</v>
      </c>
      <c r="L347" s="314">
        <v>0</v>
      </c>
    </row>
    <row r="348" spans="1:12" s="276" customFormat="1">
      <c r="A348" s="219"/>
      <c r="B348" s="262" t="s">
        <v>43</v>
      </c>
      <c r="C348" s="263"/>
      <c r="D348" s="264" t="s">
        <v>18</v>
      </c>
      <c r="E348" s="264" t="s">
        <v>21</v>
      </c>
      <c r="F348" s="264"/>
      <c r="G348" s="264"/>
      <c r="H348" s="313">
        <f>SUM(I348:L348)</f>
        <v>2314.6999999999998</v>
      </c>
      <c r="I348" s="313">
        <f>I350+I402</f>
        <v>2314.6999999999998</v>
      </c>
      <c r="J348" s="313">
        <f>J350+J402</f>
        <v>0</v>
      </c>
      <c r="K348" s="313">
        <f>K350+K402</f>
        <v>0</v>
      </c>
      <c r="L348" s="313">
        <f>L350+L402</f>
        <v>0</v>
      </c>
    </row>
    <row r="349" spans="1:12" s="140" customFormat="1" ht="25.5" hidden="1">
      <c r="A349" s="192"/>
      <c r="B349" s="109" t="s">
        <v>92</v>
      </c>
      <c r="C349" s="142"/>
      <c r="D349" s="110" t="s">
        <v>18</v>
      </c>
      <c r="E349" s="110" t="s">
        <v>21</v>
      </c>
      <c r="F349" s="110"/>
      <c r="G349" s="110"/>
      <c r="H349" s="160">
        <f>I349+J349+K349+L349</f>
        <v>0</v>
      </c>
      <c r="I349" s="161">
        <f>I364+I389+I408</f>
        <v>0</v>
      </c>
      <c r="J349" s="161">
        <f>J364+J389+J408</f>
        <v>0</v>
      </c>
      <c r="K349" s="161">
        <f>K364+K389+K408</f>
        <v>0</v>
      </c>
      <c r="L349" s="161">
        <f>L364+L389+L408</f>
        <v>0</v>
      </c>
    </row>
    <row r="350" spans="1:12" ht="38.25">
      <c r="A350" s="216"/>
      <c r="B350" s="210" t="s">
        <v>334</v>
      </c>
      <c r="C350" s="263"/>
      <c r="D350" s="139" t="s">
        <v>18</v>
      </c>
      <c r="E350" s="139" t="s">
        <v>21</v>
      </c>
      <c r="F350" s="139" t="s">
        <v>335</v>
      </c>
      <c r="G350" s="139"/>
      <c r="H350" s="313">
        <f>I350+J350+K350+L350</f>
        <v>353.2</v>
      </c>
      <c r="I350" s="314">
        <f>I351</f>
        <v>353.2</v>
      </c>
      <c r="J350" s="314">
        <f>J351</f>
        <v>0</v>
      </c>
      <c r="K350" s="314">
        <f>K351</f>
        <v>0</v>
      </c>
      <c r="L350" s="314">
        <f>L351</f>
        <v>0</v>
      </c>
    </row>
    <row r="351" spans="1:12" ht="25.5">
      <c r="A351" s="216"/>
      <c r="B351" s="210" t="s">
        <v>338</v>
      </c>
      <c r="C351" s="263"/>
      <c r="D351" s="139" t="s">
        <v>18</v>
      </c>
      <c r="E351" s="139" t="s">
        <v>21</v>
      </c>
      <c r="F351" s="139" t="s">
        <v>339</v>
      </c>
      <c r="G351" s="139"/>
      <c r="H351" s="313">
        <f t="shared" ref="H351:H360" si="70">SUM(I351:L351)</f>
        <v>353.2</v>
      </c>
      <c r="I351" s="314">
        <f>I352+I377</f>
        <v>353.2</v>
      </c>
      <c r="J351" s="314">
        <f>J352+J377</f>
        <v>0</v>
      </c>
      <c r="K351" s="314">
        <f>K352+K377</f>
        <v>0</v>
      </c>
      <c r="L351" s="314">
        <f>L352+L377</f>
        <v>0</v>
      </c>
    </row>
    <row r="352" spans="1:12" ht="38.25">
      <c r="A352" s="216"/>
      <c r="B352" s="210" t="s">
        <v>340</v>
      </c>
      <c r="C352" s="263"/>
      <c r="D352" s="139" t="s">
        <v>18</v>
      </c>
      <c r="E352" s="139" t="s">
        <v>21</v>
      </c>
      <c r="F352" s="139" t="s">
        <v>341</v>
      </c>
      <c r="G352" s="139"/>
      <c r="H352" s="313">
        <f t="shared" si="70"/>
        <v>-71.2</v>
      </c>
      <c r="I352" s="314">
        <f>I353+I360+I365+I369+I373</f>
        <v>-71.2</v>
      </c>
      <c r="J352" s="314">
        <f>J353+J360+J365+J369+J373</f>
        <v>0</v>
      </c>
      <c r="K352" s="314">
        <f>K353+K360+K365+K369+K373</f>
        <v>0</v>
      </c>
      <c r="L352" s="314">
        <f>L353+L360+L365+L369+L373</f>
        <v>0</v>
      </c>
    </row>
    <row r="353" spans="1:12" s="214" customFormat="1" ht="25.5">
      <c r="A353" s="213"/>
      <c r="B353" s="109" t="s">
        <v>538</v>
      </c>
      <c r="C353" s="263"/>
      <c r="D353" s="139" t="s">
        <v>18</v>
      </c>
      <c r="E353" s="139" t="s">
        <v>21</v>
      </c>
      <c r="F353" s="139" t="s">
        <v>594</v>
      </c>
      <c r="G353" s="139"/>
      <c r="H353" s="313">
        <f>SUM(I353:L353)</f>
        <v>-71.2</v>
      </c>
      <c r="I353" s="314">
        <f>I354+I357</f>
        <v>-71.2</v>
      </c>
      <c r="J353" s="314">
        <f>J357</f>
        <v>0</v>
      </c>
      <c r="K353" s="314">
        <f>K357</f>
        <v>0</v>
      </c>
      <c r="L353" s="314">
        <f>L357</f>
        <v>0</v>
      </c>
    </row>
    <row r="354" spans="1:12" ht="38.25">
      <c r="A354" s="216"/>
      <c r="B354" s="109" t="s">
        <v>86</v>
      </c>
      <c r="C354" s="263"/>
      <c r="D354" s="139" t="s">
        <v>18</v>
      </c>
      <c r="E354" s="139" t="s">
        <v>21</v>
      </c>
      <c r="F354" s="139" t="s">
        <v>594</v>
      </c>
      <c r="G354" s="139" t="s">
        <v>57</v>
      </c>
      <c r="H354" s="313">
        <f t="shared" ref="H354:H356" si="71">SUM(I354:L354)</f>
        <v>27.8</v>
      </c>
      <c r="I354" s="314">
        <f t="shared" ref="I354:L355" si="72">I355</f>
        <v>27.8</v>
      </c>
      <c r="J354" s="314">
        <f t="shared" si="72"/>
        <v>0</v>
      </c>
      <c r="K354" s="314">
        <f t="shared" si="72"/>
        <v>0</v>
      </c>
      <c r="L354" s="314">
        <f t="shared" si="72"/>
        <v>0</v>
      </c>
    </row>
    <row r="355" spans="1:12" ht="38.25">
      <c r="A355" s="216"/>
      <c r="B355" s="109" t="s">
        <v>111</v>
      </c>
      <c r="C355" s="263"/>
      <c r="D355" s="139" t="s">
        <v>18</v>
      </c>
      <c r="E355" s="139" t="s">
        <v>21</v>
      </c>
      <c r="F355" s="139" t="s">
        <v>594</v>
      </c>
      <c r="G355" s="139" t="s">
        <v>59</v>
      </c>
      <c r="H355" s="313">
        <f t="shared" si="71"/>
        <v>27.8</v>
      </c>
      <c r="I355" s="314">
        <f t="shared" si="72"/>
        <v>27.8</v>
      </c>
      <c r="J355" s="314">
        <f t="shared" si="72"/>
        <v>0</v>
      </c>
      <c r="K355" s="314">
        <f t="shared" si="72"/>
        <v>0</v>
      </c>
      <c r="L355" s="314">
        <f t="shared" si="72"/>
        <v>0</v>
      </c>
    </row>
    <row r="356" spans="1:12" ht="51">
      <c r="A356" s="216"/>
      <c r="B356" s="109" t="s">
        <v>259</v>
      </c>
      <c r="C356" s="263"/>
      <c r="D356" s="139" t="s">
        <v>18</v>
      </c>
      <c r="E356" s="139" t="s">
        <v>21</v>
      </c>
      <c r="F356" s="139" t="s">
        <v>594</v>
      </c>
      <c r="G356" s="139" t="s">
        <v>61</v>
      </c>
      <c r="H356" s="313">
        <f t="shared" si="71"/>
        <v>27.8</v>
      </c>
      <c r="I356" s="314">
        <v>27.8</v>
      </c>
      <c r="J356" s="314">
        <v>0</v>
      </c>
      <c r="K356" s="314">
        <v>0</v>
      </c>
      <c r="L356" s="314">
        <v>0</v>
      </c>
    </row>
    <row r="357" spans="1:12" s="215" customFormat="1" ht="38.25">
      <c r="A357" s="213"/>
      <c r="B357" s="210" t="s">
        <v>343</v>
      </c>
      <c r="C357" s="275"/>
      <c r="D357" s="139" t="s">
        <v>18</v>
      </c>
      <c r="E357" s="139" t="s">
        <v>21</v>
      </c>
      <c r="F357" s="139" t="s">
        <v>594</v>
      </c>
      <c r="G357" s="139" t="s">
        <v>77</v>
      </c>
      <c r="H357" s="313">
        <f>I357+J357+K357+L357</f>
        <v>-99</v>
      </c>
      <c r="I357" s="314">
        <f t="shared" ref="I357:L357" si="73">I358</f>
        <v>-99</v>
      </c>
      <c r="J357" s="314">
        <f t="shared" si="73"/>
        <v>0</v>
      </c>
      <c r="K357" s="314">
        <f t="shared" si="73"/>
        <v>0</v>
      </c>
      <c r="L357" s="314">
        <f t="shared" si="73"/>
        <v>0</v>
      </c>
    </row>
    <row r="358" spans="1:12" s="215" customFormat="1">
      <c r="A358" s="213"/>
      <c r="B358" s="210" t="s">
        <v>35</v>
      </c>
      <c r="C358" s="275"/>
      <c r="D358" s="139" t="s">
        <v>18</v>
      </c>
      <c r="E358" s="139" t="s">
        <v>21</v>
      </c>
      <c r="F358" s="139" t="s">
        <v>594</v>
      </c>
      <c r="G358" s="139" t="s">
        <v>78</v>
      </c>
      <c r="H358" s="313">
        <f>I358+J358+K358+L358</f>
        <v>-99</v>
      </c>
      <c r="I358" s="314">
        <f>I359</f>
        <v>-99</v>
      </c>
      <c r="J358" s="314">
        <v>0</v>
      </c>
      <c r="K358" s="314">
        <v>0</v>
      </c>
      <c r="L358" s="314">
        <v>0</v>
      </c>
    </row>
    <row r="359" spans="1:12" s="215" customFormat="1" ht="51">
      <c r="A359" s="213"/>
      <c r="B359" s="210" t="s">
        <v>90</v>
      </c>
      <c r="C359" s="131"/>
      <c r="D359" s="110" t="s">
        <v>18</v>
      </c>
      <c r="E359" s="110" t="s">
        <v>21</v>
      </c>
      <c r="F359" s="139" t="s">
        <v>594</v>
      </c>
      <c r="G359" s="139" t="s">
        <v>91</v>
      </c>
      <c r="H359" s="313">
        <f>SUM(I359:L359)</f>
        <v>-99</v>
      </c>
      <c r="I359" s="314">
        <f>-71.2-27.8</f>
        <v>-99</v>
      </c>
      <c r="J359" s="314">
        <v>0</v>
      </c>
      <c r="K359" s="314">
        <v>0</v>
      </c>
      <c r="L359" s="314">
        <v>0</v>
      </c>
    </row>
    <row r="360" spans="1:12" ht="114.75" hidden="1">
      <c r="A360" s="216"/>
      <c r="B360" s="210" t="s">
        <v>474</v>
      </c>
      <c r="C360" s="263"/>
      <c r="D360" s="139" t="s">
        <v>18</v>
      </c>
      <c r="E360" s="139" t="s">
        <v>21</v>
      </c>
      <c r="F360" s="139" t="s">
        <v>342</v>
      </c>
      <c r="G360" s="139"/>
      <c r="H360" s="313">
        <f t="shared" si="70"/>
        <v>0</v>
      </c>
      <c r="I360" s="314">
        <f>I361</f>
        <v>0</v>
      </c>
      <c r="J360" s="314">
        <f t="shared" ref="J360:L362" si="74">J361</f>
        <v>0</v>
      </c>
      <c r="K360" s="314">
        <f t="shared" si="74"/>
        <v>0</v>
      </c>
      <c r="L360" s="314">
        <f t="shared" si="74"/>
        <v>0</v>
      </c>
    </row>
    <row r="361" spans="1:12" ht="38.25" hidden="1">
      <c r="A361" s="216"/>
      <c r="B361" s="210" t="s">
        <v>343</v>
      </c>
      <c r="C361" s="263"/>
      <c r="D361" s="139" t="s">
        <v>18</v>
      </c>
      <c r="E361" s="139" t="s">
        <v>21</v>
      </c>
      <c r="F361" s="139" t="s">
        <v>342</v>
      </c>
      <c r="G361" s="139" t="s">
        <v>77</v>
      </c>
      <c r="H361" s="313">
        <f>SUM(I361:L361)</f>
        <v>0</v>
      </c>
      <c r="I361" s="314">
        <f>I362</f>
        <v>0</v>
      </c>
      <c r="J361" s="314">
        <f t="shared" si="74"/>
        <v>0</v>
      </c>
      <c r="K361" s="314">
        <f t="shared" si="74"/>
        <v>0</v>
      </c>
      <c r="L361" s="314">
        <f t="shared" si="74"/>
        <v>0</v>
      </c>
    </row>
    <row r="362" spans="1:12" hidden="1">
      <c r="A362" s="216"/>
      <c r="B362" s="210" t="s">
        <v>35</v>
      </c>
      <c r="C362" s="263"/>
      <c r="D362" s="139" t="s">
        <v>18</v>
      </c>
      <c r="E362" s="139" t="s">
        <v>21</v>
      </c>
      <c r="F362" s="139" t="s">
        <v>342</v>
      </c>
      <c r="G362" s="139" t="s">
        <v>78</v>
      </c>
      <c r="H362" s="313">
        <f>SUM(I362:L362)</f>
        <v>0</v>
      </c>
      <c r="I362" s="314">
        <f>I363</f>
        <v>0</v>
      </c>
      <c r="J362" s="314">
        <f t="shared" si="74"/>
        <v>0</v>
      </c>
      <c r="K362" s="314">
        <f>K363</f>
        <v>0</v>
      </c>
      <c r="L362" s="314">
        <f t="shared" si="74"/>
        <v>0</v>
      </c>
    </row>
    <row r="363" spans="1:12" ht="51" hidden="1">
      <c r="A363" s="216"/>
      <c r="B363" s="210" t="s">
        <v>90</v>
      </c>
      <c r="C363" s="263"/>
      <c r="D363" s="139" t="s">
        <v>18</v>
      </c>
      <c r="E363" s="139" t="s">
        <v>21</v>
      </c>
      <c r="F363" s="139" t="s">
        <v>342</v>
      </c>
      <c r="G363" s="139" t="s">
        <v>91</v>
      </c>
      <c r="H363" s="313">
        <f>SUM(I363:L363)</f>
        <v>0</v>
      </c>
      <c r="I363" s="314">
        <v>0</v>
      </c>
      <c r="J363" s="314">
        <v>0</v>
      </c>
      <c r="K363" s="314"/>
      <c r="L363" s="314">
        <v>0</v>
      </c>
    </row>
    <row r="364" spans="1:12" hidden="1">
      <c r="A364" s="216"/>
      <c r="B364" s="210" t="s">
        <v>452</v>
      </c>
      <c r="C364" s="263"/>
      <c r="D364" s="139" t="s">
        <v>18</v>
      </c>
      <c r="E364" s="139" t="s">
        <v>21</v>
      </c>
      <c r="F364" s="139" t="s">
        <v>342</v>
      </c>
      <c r="G364" s="139" t="s">
        <v>91</v>
      </c>
      <c r="H364" s="313">
        <f>SUBTOTAL(9,I364:L364)</f>
        <v>0</v>
      </c>
      <c r="I364" s="314">
        <v>0</v>
      </c>
      <c r="J364" s="314">
        <v>0</v>
      </c>
      <c r="K364" s="314"/>
      <c r="L364" s="314">
        <v>0</v>
      </c>
    </row>
    <row r="365" spans="1:12" ht="153" hidden="1">
      <c r="A365" s="216"/>
      <c r="B365" s="232" t="s">
        <v>614</v>
      </c>
      <c r="C365" s="263"/>
      <c r="D365" s="139" t="s">
        <v>18</v>
      </c>
      <c r="E365" s="139" t="s">
        <v>21</v>
      </c>
      <c r="F365" s="139" t="s">
        <v>615</v>
      </c>
      <c r="G365" s="139"/>
      <c r="H365" s="313">
        <f>SUM(I365:L365)</f>
        <v>0</v>
      </c>
      <c r="I365" s="314">
        <f>I366</f>
        <v>0</v>
      </c>
      <c r="J365" s="314">
        <f>J366</f>
        <v>0</v>
      </c>
      <c r="K365" s="314">
        <f>K366</f>
        <v>0</v>
      </c>
      <c r="L365" s="314">
        <f>L366</f>
        <v>0</v>
      </c>
    </row>
    <row r="366" spans="1:12" ht="38.25" hidden="1">
      <c r="A366" s="216"/>
      <c r="B366" s="210" t="s">
        <v>343</v>
      </c>
      <c r="C366" s="263"/>
      <c r="D366" s="139" t="s">
        <v>18</v>
      </c>
      <c r="E366" s="139" t="s">
        <v>21</v>
      </c>
      <c r="F366" s="139" t="s">
        <v>615</v>
      </c>
      <c r="G366" s="139" t="s">
        <v>77</v>
      </c>
      <c r="H366" s="313">
        <f>SUM(I366:L366)</f>
        <v>0</v>
      </c>
      <c r="I366" s="314">
        <f>I367</f>
        <v>0</v>
      </c>
      <c r="J366" s="314">
        <f t="shared" ref="J366:L367" si="75">J367</f>
        <v>0</v>
      </c>
      <c r="K366" s="314">
        <f t="shared" si="75"/>
        <v>0</v>
      </c>
      <c r="L366" s="314">
        <f t="shared" si="75"/>
        <v>0</v>
      </c>
    </row>
    <row r="367" spans="1:12" hidden="1">
      <c r="A367" s="216"/>
      <c r="B367" s="210" t="s">
        <v>35</v>
      </c>
      <c r="C367" s="263"/>
      <c r="D367" s="139" t="s">
        <v>18</v>
      </c>
      <c r="E367" s="139" t="s">
        <v>21</v>
      </c>
      <c r="F367" s="139" t="s">
        <v>615</v>
      </c>
      <c r="G367" s="139" t="s">
        <v>78</v>
      </c>
      <c r="H367" s="313">
        <f>SUM(I367:L367)</f>
        <v>0</v>
      </c>
      <c r="I367" s="314">
        <f>I368</f>
        <v>0</v>
      </c>
      <c r="J367" s="314">
        <f t="shared" si="75"/>
        <v>0</v>
      </c>
      <c r="K367" s="314">
        <v>0</v>
      </c>
      <c r="L367" s="314">
        <f t="shared" si="75"/>
        <v>0</v>
      </c>
    </row>
    <row r="368" spans="1:12" ht="51" hidden="1">
      <c r="A368" s="216"/>
      <c r="B368" s="210" t="s">
        <v>90</v>
      </c>
      <c r="C368" s="263"/>
      <c r="D368" s="139" t="s">
        <v>18</v>
      </c>
      <c r="E368" s="139" t="s">
        <v>21</v>
      </c>
      <c r="F368" s="139" t="s">
        <v>615</v>
      </c>
      <c r="G368" s="139" t="s">
        <v>91</v>
      </c>
      <c r="H368" s="313">
        <f>SUM(I368:L368)</f>
        <v>0</v>
      </c>
      <c r="I368" s="314"/>
      <c r="J368" s="314">
        <v>0</v>
      </c>
      <c r="K368" s="314">
        <v>0</v>
      </c>
      <c r="L368" s="314">
        <v>0</v>
      </c>
    </row>
    <row r="369" spans="1:12" ht="229.5" hidden="1">
      <c r="A369" s="216"/>
      <c r="B369" s="210" t="s">
        <v>475</v>
      </c>
      <c r="C369" s="263"/>
      <c r="D369" s="139" t="s">
        <v>18</v>
      </c>
      <c r="E369" s="139" t="s">
        <v>21</v>
      </c>
      <c r="F369" s="139" t="s">
        <v>344</v>
      </c>
      <c r="G369" s="139"/>
      <c r="H369" s="313">
        <f t="shared" ref="H369:H385" si="76">SUM(I369:L369)</f>
        <v>0</v>
      </c>
      <c r="I369" s="314">
        <f>I370</f>
        <v>0</v>
      </c>
      <c r="J369" s="314">
        <f t="shared" ref="J369:L371" si="77">J370</f>
        <v>0</v>
      </c>
      <c r="K369" s="314">
        <f t="shared" si="77"/>
        <v>0</v>
      </c>
      <c r="L369" s="314">
        <f t="shared" si="77"/>
        <v>0</v>
      </c>
    </row>
    <row r="370" spans="1:12" ht="38.25" hidden="1">
      <c r="A370" s="216"/>
      <c r="B370" s="210" t="s">
        <v>343</v>
      </c>
      <c r="C370" s="263"/>
      <c r="D370" s="139" t="s">
        <v>18</v>
      </c>
      <c r="E370" s="139" t="s">
        <v>21</v>
      </c>
      <c r="F370" s="139" t="s">
        <v>344</v>
      </c>
      <c r="G370" s="139" t="s">
        <v>77</v>
      </c>
      <c r="H370" s="313">
        <f t="shared" si="76"/>
        <v>0</v>
      </c>
      <c r="I370" s="314">
        <f>I371</f>
        <v>0</v>
      </c>
      <c r="J370" s="314">
        <f t="shared" si="77"/>
        <v>0</v>
      </c>
      <c r="K370" s="314">
        <f t="shared" si="77"/>
        <v>0</v>
      </c>
      <c r="L370" s="314">
        <f t="shared" si="77"/>
        <v>0</v>
      </c>
    </row>
    <row r="371" spans="1:12" hidden="1">
      <c r="A371" s="216"/>
      <c r="B371" s="210" t="s">
        <v>35</v>
      </c>
      <c r="C371" s="263"/>
      <c r="D371" s="139" t="s">
        <v>18</v>
      </c>
      <c r="E371" s="139" t="s">
        <v>21</v>
      </c>
      <c r="F371" s="139" t="s">
        <v>344</v>
      </c>
      <c r="G371" s="139" t="s">
        <v>78</v>
      </c>
      <c r="H371" s="313">
        <f t="shared" si="76"/>
        <v>0</v>
      </c>
      <c r="I371" s="314">
        <f>I372</f>
        <v>0</v>
      </c>
      <c r="J371" s="314">
        <f t="shared" si="77"/>
        <v>0</v>
      </c>
      <c r="K371" s="314">
        <f>K372</f>
        <v>0</v>
      </c>
      <c r="L371" s="314">
        <f t="shared" si="77"/>
        <v>0</v>
      </c>
    </row>
    <row r="372" spans="1:12" ht="51" hidden="1">
      <c r="A372" s="216"/>
      <c r="B372" s="210" t="s">
        <v>90</v>
      </c>
      <c r="C372" s="263"/>
      <c r="D372" s="139" t="s">
        <v>18</v>
      </c>
      <c r="E372" s="139" t="s">
        <v>21</v>
      </c>
      <c r="F372" s="139" t="s">
        <v>344</v>
      </c>
      <c r="G372" s="139" t="s">
        <v>91</v>
      </c>
      <c r="H372" s="313">
        <f t="shared" si="76"/>
        <v>0</v>
      </c>
      <c r="I372" s="314">
        <v>0</v>
      </c>
      <c r="J372" s="314">
        <v>0</v>
      </c>
      <c r="K372" s="314"/>
      <c r="L372" s="314">
        <v>0</v>
      </c>
    </row>
    <row r="373" spans="1:12" ht="255" hidden="1">
      <c r="A373" s="216"/>
      <c r="B373" s="210" t="s">
        <v>476</v>
      </c>
      <c r="C373" s="263"/>
      <c r="D373" s="139" t="s">
        <v>18</v>
      </c>
      <c r="E373" s="139" t="s">
        <v>21</v>
      </c>
      <c r="F373" s="139" t="s">
        <v>345</v>
      </c>
      <c r="G373" s="139"/>
      <c r="H373" s="313">
        <f t="shared" si="76"/>
        <v>0</v>
      </c>
      <c r="I373" s="314">
        <f>I374</f>
        <v>0</v>
      </c>
      <c r="J373" s="314">
        <f t="shared" ref="J373:L375" si="78">J374</f>
        <v>0</v>
      </c>
      <c r="K373" s="314">
        <f t="shared" si="78"/>
        <v>0</v>
      </c>
      <c r="L373" s="314">
        <f t="shared" si="78"/>
        <v>0</v>
      </c>
    </row>
    <row r="374" spans="1:12" ht="38.25" hidden="1">
      <c r="A374" s="216"/>
      <c r="B374" s="210" t="s">
        <v>343</v>
      </c>
      <c r="C374" s="263"/>
      <c r="D374" s="139" t="s">
        <v>18</v>
      </c>
      <c r="E374" s="139" t="s">
        <v>21</v>
      </c>
      <c r="F374" s="139" t="s">
        <v>345</v>
      </c>
      <c r="G374" s="139" t="s">
        <v>77</v>
      </c>
      <c r="H374" s="313">
        <f t="shared" si="76"/>
        <v>0</v>
      </c>
      <c r="I374" s="314">
        <f>I375</f>
        <v>0</v>
      </c>
      <c r="J374" s="314">
        <f t="shared" si="78"/>
        <v>0</v>
      </c>
      <c r="K374" s="314">
        <f t="shared" si="78"/>
        <v>0</v>
      </c>
      <c r="L374" s="314">
        <f t="shared" si="78"/>
        <v>0</v>
      </c>
    </row>
    <row r="375" spans="1:12" hidden="1">
      <c r="A375" s="216"/>
      <c r="B375" s="210" t="s">
        <v>35</v>
      </c>
      <c r="C375" s="263"/>
      <c r="D375" s="139" t="s">
        <v>18</v>
      </c>
      <c r="E375" s="139" t="s">
        <v>21</v>
      </c>
      <c r="F375" s="139" t="s">
        <v>345</v>
      </c>
      <c r="G375" s="139" t="s">
        <v>78</v>
      </c>
      <c r="H375" s="313">
        <f t="shared" si="76"/>
        <v>0</v>
      </c>
      <c r="I375" s="314">
        <f>I376</f>
        <v>0</v>
      </c>
      <c r="J375" s="314">
        <f t="shared" si="78"/>
        <v>0</v>
      </c>
      <c r="K375" s="314">
        <f t="shared" si="78"/>
        <v>0</v>
      </c>
      <c r="L375" s="314">
        <f t="shared" si="78"/>
        <v>0</v>
      </c>
    </row>
    <row r="376" spans="1:12" ht="51" hidden="1">
      <c r="A376" s="216"/>
      <c r="B376" s="210" t="s">
        <v>90</v>
      </c>
      <c r="C376" s="263"/>
      <c r="D376" s="139" t="s">
        <v>18</v>
      </c>
      <c r="E376" s="139" t="s">
        <v>21</v>
      </c>
      <c r="F376" s="139" t="s">
        <v>345</v>
      </c>
      <c r="G376" s="139" t="s">
        <v>91</v>
      </c>
      <c r="H376" s="313">
        <f t="shared" si="76"/>
        <v>0</v>
      </c>
      <c r="I376" s="314"/>
      <c r="J376" s="314">
        <v>0</v>
      </c>
      <c r="K376" s="314">
        <v>0</v>
      </c>
      <c r="L376" s="314">
        <v>0</v>
      </c>
    </row>
    <row r="377" spans="1:12" ht="38.25">
      <c r="A377" s="216"/>
      <c r="B377" s="210" t="s">
        <v>346</v>
      </c>
      <c r="C377" s="263"/>
      <c r="D377" s="139" t="s">
        <v>18</v>
      </c>
      <c r="E377" s="139" t="s">
        <v>21</v>
      </c>
      <c r="F377" s="139" t="s">
        <v>347</v>
      </c>
      <c r="G377" s="139"/>
      <c r="H377" s="313">
        <f t="shared" si="76"/>
        <v>424.4</v>
      </c>
      <c r="I377" s="314">
        <f>I378+I385+I390+I394+I398</f>
        <v>424.4</v>
      </c>
      <c r="J377" s="314">
        <f>J378+J385+J390+J394+J398</f>
        <v>0</v>
      </c>
      <c r="K377" s="314">
        <f>K378+K385+K390+K394+K398</f>
        <v>0</v>
      </c>
      <c r="L377" s="314">
        <f>L378+L385+L390+L394+L398</f>
        <v>0</v>
      </c>
    </row>
    <row r="378" spans="1:12" ht="25.5">
      <c r="A378" s="216"/>
      <c r="B378" s="210" t="s">
        <v>538</v>
      </c>
      <c r="C378" s="263"/>
      <c r="D378" s="139" t="s">
        <v>18</v>
      </c>
      <c r="E378" s="139" t="s">
        <v>21</v>
      </c>
      <c r="F378" s="139" t="s">
        <v>560</v>
      </c>
      <c r="G378" s="139"/>
      <c r="H378" s="313">
        <f t="shared" ref="H378:H384" si="79">SUM(I378:L378)</f>
        <v>424.4</v>
      </c>
      <c r="I378" s="314">
        <f>I379+I382</f>
        <v>424.4</v>
      </c>
      <c r="J378" s="314">
        <f>J379+J382</f>
        <v>0</v>
      </c>
      <c r="K378" s="314">
        <f>K379+K382</f>
        <v>0</v>
      </c>
      <c r="L378" s="314">
        <f>L379+L382</f>
        <v>0</v>
      </c>
    </row>
    <row r="379" spans="1:12" ht="38.25">
      <c r="A379" s="216"/>
      <c r="B379" s="109" t="s">
        <v>86</v>
      </c>
      <c r="C379" s="263"/>
      <c r="D379" s="139" t="s">
        <v>18</v>
      </c>
      <c r="E379" s="139" t="s">
        <v>21</v>
      </c>
      <c r="F379" s="139" t="s">
        <v>560</v>
      </c>
      <c r="G379" s="139" t="s">
        <v>57</v>
      </c>
      <c r="H379" s="313">
        <f t="shared" si="79"/>
        <v>424.4</v>
      </c>
      <c r="I379" s="314">
        <f t="shared" ref="I379:L380" si="80">I380</f>
        <v>424.4</v>
      </c>
      <c r="J379" s="314">
        <f t="shared" si="80"/>
        <v>0</v>
      </c>
      <c r="K379" s="314">
        <f t="shared" si="80"/>
        <v>0</v>
      </c>
      <c r="L379" s="314">
        <f t="shared" si="80"/>
        <v>0</v>
      </c>
    </row>
    <row r="380" spans="1:12" ht="38.25">
      <c r="A380" s="216"/>
      <c r="B380" s="109" t="s">
        <v>111</v>
      </c>
      <c r="C380" s="263"/>
      <c r="D380" s="139" t="s">
        <v>18</v>
      </c>
      <c r="E380" s="139" t="s">
        <v>21</v>
      </c>
      <c r="F380" s="139" t="s">
        <v>560</v>
      </c>
      <c r="G380" s="139" t="s">
        <v>59</v>
      </c>
      <c r="H380" s="313">
        <f t="shared" si="79"/>
        <v>424.4</v>
      </c>
      <c r="I380" s="314">
        <f t="shared" si="80"/>
        <v>424.4</v>
      </c>
      <c r="J380" s="314">
        <f t="shared" si="80"/>
        <v>0</v>
      </c>
      <c r="K380" s="314">
        <f t="shared" si="80"/>
        <v>0</v>
      </c>
      <c r="L380" s="314">
        <f t="shared" si="80"/>
        <v>0</v>
      </c>
    </row>
    <row r="381" spans="1:12" ht="51">
      <c r="A381" s="216"/>
      <c r="B381" s="109" t="s">
        <v>259</v>
      </c>
      <c r="C381" s="263"/>
      <c r="D381" s="139" t="s">
        <v>18</v>
      </c>
      <c r="E381" s="139" t="s">
        <v>21</v>
      </c>
      <c r="F381" s="139" t="s">
        <v>560</v>
      </c>
      <c r="G381" s="139" t="s">
        <v>61</v>
      </c>
      <c r="H381" s="313">
        <f t="shared" si="79"/>
        <v>424.4</v>
      </c>
      <c r="I381" s="314">
        <f>-8.5+432.9</f>
        <v>424.4</v>
      </c>
      <c r="J381" s="314">
        <v>0</v>
      </c>
      <c r="K381" s="314">
        <v>0</v>
      </c>
      <c r="L381" s="314">
        <v>0</v>
      </c>
    </row>
    <row r="382" spans="1:12" ht="38.25" hidden="1">
      <c r="A382" s="216"/>
      <c r="B382" s="210" t="s">
        <v>343</v>
      </c>
      <c r="C382" s="263"/>
      <c r="D382" s="139" t="s">
        <v>18</v>
      </c>
      <c r="E382" s="139" t="s">
        <v>21</v>
      </c>
      <c r="F382" s="139" t="s">
        <v>560</v>
      </c>
      <c r="G382" s="139" t="s">
        <v>77</v>
      </c>
      <c r="H382" s="313">
        <f t="shared" si="79"/>
        <v>0</v>
      </c>
      <c r="I382" s="314">
        <f>I383</f>
        <v>0</v>
      </c>
      <c r="J382" s="314">
        <f t="shared" ref="J382:L383" si="81">J383</f>
        <v>0</v>
      </c>
      <c r="K382" s="314">
        <f t="shared" si="81"/>
        <v>0</v>
      </c>
      <c r="L382" s="314">
        <f t="shared" si="81"/>
        <v>0</v>
      </c>
    </row>
    <row r="383" spans="1:12" hidden="1">
      <c r="A383" s="216"/>
      <c r="B383" s="210" t="s">
        <v>35</v>
      </c>
      <c r="C383" s="263"/>
      <c r="D383" s="139" t="s">
        <v>18</v>
      </c>
      <c r="E383" s="139" t="s">
        <v>21</v>
      </c>
      <c r="F383" s="139" t="s">
        <v>560</v>
      </c>
      <c r="G383" s="139" t="s">
        <v>78</v>
      </c>
      <c r="H383" s="313">
        <f t="shared" si="79"/>
        <v>0</v>
      </c>
      <c r="I383" s="314">
        <f>I384</f>
        <v>0</v>
      </c>
      <c r="J383" s="314">
        <f t="shared" si="81"/>
        <v>0</v>
      </c>
      <c r="K383" s="314">
        <f t="shared" si="81"/>
        <v>0</v>
      </c>
      <c r="L383" s="314">
        <f t="shared" si="81"/>
        <v>0</v>
      </c>
    </row>
    <row r="384" spans="1:12" ht="51" hidden="1">
      <c r="A384" s="216"/>
      <c r="B384" s="210" t="s">
        <v>90</v>
      </c>
      <c r="C384" s="263"/>
      <c r="D384" s="139" t="s">
        <v>18</v>
      </c>
      <c r="E384" s="139" t="s">
        <v>21</v>
      </c>
      <c r="F384" s="139" t="s">
        <v>560</v>
      </c>
      <c r="G384" s="139" t="s">
        <v>91</v>
      </c>
      <c r="H384" s="313">
        <f t="shared" si="79"/>
        <v>0</v>
      </c>
      <c r="I384" s="314"/>
      <c r="J384" s="314">
        <v>0</v>
      </c>
      <c r="K384" s="314">
        <v>0</v>
      </c>
      <c r="L384" s="314">
        <v>0</v>
      </c>
    </row>
    <row r="385" spans="1:12" ht="114.75" hidden="1">
      <c r="A385" s="216"/>
      <c r="B385" s="210" t="s">
        <v>474</v>
      </c>
      <c r="C385" s="263"/>
      <c r="D385" s="139" t="s">
        <v>18</v>
      </c>
      <c r="E385" s="139" t="s">
        <v>21</v>
      </c>
      <c r="F385" s="139" t="s">
        <v>348</v>
      </c>
      <c r="G385" s="139"/>
      <c r="H385" s="313">
        <f t="shared" si="76"/>
        <v>0</v>
      </c>
      <c r="I385" s="314">
        <f>I386</f>
        <v>0</v>
      </c>
      <c r="J385" s="314">
        <f t="shared" ref="J385:L387" si="82">J386</f>
        <v>0</v>
      </c>
      <c r="K385" s="314">
        <f t="shared" si="82"/>
        <v>0</v>
      </c>
      <c r="L385" s="314">
        <f t="shared" si="82"/>
        <v>0</v>
      </c>
    </row>
    <row r="386" spans="1:12" ht="38.25" hidden="1">
      <c r="A386" s="216"/>
      <c r="B386" s="109" t="s">
        <v>86</v>
      </c>
      <c r="C386" s="263"/>
      <c r="D386" s="139" t="s">
        <v>18</v>
      </c>
      <c r="E386" s="139" t="s">
        <v>21</v>
      </c>
      <c r="F386" s="139" t="s">
        <v>348</v>
      </c>
      <c r="G386" s="139" t="s">
        <v>57</v>
      </c>
      <c r="H386" s="313">
        <f>SUM(I386:L386)</f>
        <v>0</v>
      </c>
      <c r="I386" s="314">
        <f>I387</f>
        <v>0</v>
      </c>
      <c r="J386" s="314">
        <f t="shared" si="82"/>
        <v>0</v>
      </c>
      <c r="K386" s="314">
        <f t="shared" si="82"/>
        <v>0</v>
      </c>
      <c r="L386" s="314">
        <f t="shared" si="82"/>
        <v>0</v>
      </c>
    </row>
    <row r="387" spans="1:12" ht="38.25" hidden="1">
      <c r="A387" s="216"/>
      <c r="B387" s="109" t="s">
        <v>111</v>
      </c>
      <c r="C387" s="263"/>
      <c r="D387" s="139" t="s">
        <v>18</v>
      </c>
      <c r="E387" s="139" t="s">
        <v>21</v>
      </c>
      <c r="F387" s="139" t="s">
        <v>348</v>
      </c>
      <c r="G387" s="139" t="s">
        <v>59</v>
      </c>
      <c r="H387" s="313">
        <f>SUM(I387:L387)</f>
        <v>0</v>
      </c>
      <c r="I387" s="314">
        <f>I388</f>
        <v>0</v>
      </c>
      <c r="J387" s="314">
        <f t="shared" si="82"/>
        <v>0</v>
      </c>
      <c r="K387" s="314">
        <f t="shared" si="82"/>
        <v>0</v>
      </c>
      <c r="L387" s="314">
        <f t="shared" si="82"/>
        <v>0</v>
      </c>
    </row>
    <row r="388" spans="1:12" ht="51" hidden="1">
      <c r="A388" s="216"/>
      <c r="B388" s="109" t="s">
        <v>259</v>
      </c>
      <c r="C388" s="263"/>
      <c r="D388" s="139" t="s">
        <v>18</v>
      </c>
      <c r="E388" s="139" t="s">
        <v>21</v>
      </c>
      <c r="F388" s="139" t="s">
        <v>348</v>
      </c>
      <c r="G388" s="139" t="s">
        <v>61</v>
      </c>
      <c r="H388" s="313">
        <f>SUM(I388:L388)</f>
        <v>0</v>
      </c>
      <c r="I388" s="314">
        <v>0</v>
      </c>
      <c r="J388" s="314">
        <v>0</v>
      </c>
      <c r="K388" s="314"/>
      <c r="L388" s="314">
        <v>0</v>
      </c>
    </row>
    <row r="389" spans="1:12" hidden="1">
      <c r="A389" s="216"/>
      <c r="B389" s="109" t="s">
        <v>452</v>
      </c>
      <c r="C389" s="263"/>
      <c r="D389" s="139" t="s">
        <v>18</v>
      </c>
      <c r="E389" s="139" t="s">
        <v>21</v>
      </c>
      <c r="F389" s="139" t="s">
        <v>348</v>
      </c>
      <c r="G389" s="139" t="s">
        <v>61</v>
      </c>
      <c r="H389" s="313">
        <f>SUBTOTAL(9,I389:L389)</f>
        <v>0</v>
      </c>
      <c r="I389" s="314">
        <v>0</v>
      </c>
      <c r="J389" s="314">
        <v>0</v>
      </c>
      <c r="K389" s="314"/>
      <c r="L389" s="314">
        <v>0</v>
      </c>
    </row>
    <row r="390" spans="1:12" ht="153" hidden="1">
      <c r="A390" s="216"/>
      <c r="B390" s="112" t="s">
        <v>614</v>
      </c>
      <c r="C390" s="263"/>
      <c r="D390" s="139" t="s">
        <v>18</v>
      </c>
      <c r="E390" s="139" t="s">
        <v>21</v>
      </c>
      <c r="F390" s="139" t="s">
        <v>616</v>
      </c>
      <c r="G390" s="139"/>
      <c r="H390" s="313">
        <f>SUM(I390:L390)</f>
        <v>0</v>
      </c>
      <c r="I390" s="314">
        <f t="shared" ref="I390:L392" si="83">I391</f>
        <v>0</v>
      </c>
      <c r="J390" s="314">
        <f t="shared" si="83"/>
        <v>0</v>
      </c>
      <c r="K390" s="314">
        <f t="shared" si="83"/>
        <v>0</v>
      </c>
      <c r="L390" s="314">
        <f t="shared" si="83"/>
        <v>0</v>
      </c>
    </row>
    <row r="391" spans="1:12" ht="38.25" hidden="1">
      <c r="A391" s="216"/>
      <c r="B391" s="109" t="s">
        <v>86</v>
      </c>
      <c r="C391" s="263"/>
      <c r="D391" s="139" t="s">
        <v>18</v>
      </c>
      <c r="E391" s="139" t="s">
        <v>21</v>
      </c>
      <c r="F391" s="139" t="s">
        <v>616</v>
      </c>
      <c r="G391" s="139" t="s">
        <v>57</v>
      </c>
      <c r="H391" s="313">
        <f>SUM(I391:L391)</f>
        <v>0</v>
      </c>
      <c r="I391" s="314">
        <f t="shared" si="83"/>
        <v>0</v>
      </c>
      <c r="J391" s="314">
        <f t="shared" si="83"/>
        <v>0</v>
      </c>
      <c r="K391" s="314">
        <f t="shared" si="83"/>
        <v>0</v>
      </c>
      <c r="L391" s="314">
        <f t="shared" si="83"/>
        <v>0</v>
      </c>
    </row>
    <row r="392" spans="1:12" ht="38.25" hidden="1">
      <c r="A392" s="216"/>
      <c r="B392" s="109" t="s">
        <v>111</v>
      </c>
      <c r="C392" s="263"/>
      <c r="D392" s="139" t="s">
        <v>18</v>
      </c>
      <c r="E392" s="139" t="s">
        <v>21</v>
      </c>
      <c r="F392" s="139" t="s">
        <v>616</v>
      </c>
      <c r="G392" s="139" t="s">
        <v>59</v>
      </c>
      <c r="H392" s="313">
        <f>SUM(I392:L392)</f>
        <v>0</v>
      </c>
      <c r="I392" s="314">
        <f t="shared" si="83"/>
        <v>0</v>
      </c>
      <c r="J392" s="314">
        <f t="shared" si="83"/>
        <v>0</v>
      </c>
      <c r="K392" s="314">
        <f t="shared" si="83"/>
        <v>0</v>
      </c>
      <c r="L392" s="314">
        <f t="shared" si="83"/>
        <v>0</v>
      </c>
    </row>
    <row r="393" spans="1:12" ht="51" hidden="1">
      <c r="A393" s="216"/>
      <c r="B393" s="109" t="s">
        <v>259</v>
      </c>
      <c r="C393" s="263"/>
      <c r="D393" s="139" t="s">
        <v>18</v>
      </c>
      <c r="E393" s="139" t="s">
        <v>21</v>
      </c>
      <c r="F393" s="139" t="s">
        <v>616</v>
      </c>
      <c r="G393" s="139" t="s">
        <v>61</v>
      </c>
      <c r="H393" s="313">
        <f>SUM(I393:L393)</f>
        <v>0</v>
      </c>
      <c r="I393" s="314"/>
      <c r="J393" s="314">
        <v>0</v>
      </c>
      <c r="K393" s="314">
        <v>0</v>
      </c>
      <c r="L393" s="314">
        <v>0</v>
      </c>
    </row>
    <row r="394" spans="1:12" ht="229.5" hidden="1">
      <c r="A394" s="216"/>
      <c r="B394" s="210" t="s">
        <v>475</v>
      </c>
      <c r="C394" s="263"/>
      <c r="D394" s="139" t="s">
        <v>18</v>
      </c>
      <c r="E394" s="139" t="s">
        <v>21</v>
      </c>
      <c r="F394" s="139" t="s">
        <v>349</v>
      </c>
      <c r="G394" s="139"/>
      <c r="H394" s="313">
        <f t="shared" ref="H394:H401" si="84">SUM(I394:L394)</f>
        <v>0</v>
      </c>
      <c r="I394" s="314">
        <f>I395</f>
        <v>0</v>
      </c>
      <c r="J394" s="314">
        <f t="shared" ref="J394:L396" si="85">J395</f>
        <v>0</v>
      </c>
      <c r="K394" s="314">
        <f t="shared" si="85"/>
        <v>0</v>
      </c>
      <c r="L394" s="314">
        <f t="shared" si="85"/>
        <v>0</v>
      </c>
    </row>
    <row r="395" spans="1:12" ht="38.25" hidden="1">
      <c r="A395" s="216"/>
      <c r="B395" s="109" t="s">
        <v>86</v>
      </c>
      <c r="C395" s="263"/>
      <c r="D395" s="139" t="s">
        <v>18</v>
      </c>
      <c r="E395" s="139" t="s">
        <v>21</v>
      </c>
      <c r="F395" s="139" t="s">
        <v>349</v>
      </c>
      <c r="G395" s="139" t="s">
        <v>57</v>
      </c>
      <c r="H395" s="313">
        <f t="shared" si="84"/>
        <v>0</v>
      </c>
      <c r="I395" s="314">
        <f>I396</f>
        <v>0</v>
      </c>
      <c r="J395" s="314">
        <f t="shared" si="85"/>
        <v>0</v>
      </c>
      <c r="K395" s="314">
        <f t="shared" si="85"/>
        <v>0</v>
      </c>
      <c r="L395" s="314">
        <f t="shared" si="85"/>
        <v>0</v>
      </c>
    </row>
    <row r="396" spans="1:12" ht="38.25" hidden="1">
      <c r="A396" s="216"/>
      <c r="B396" s="109" t="s">
        <v>111</v>
      </c>
      <c r="C396" s="263"/>
      <c r="D396" s="139" t="s">
        <v>18</v>
      </c>
      <c r="E396" s="139" t="s">
        <v>21</v>
      </c>
      <c r="F396" s="139" t="s">
        <v>349</v>
      </c>
      <c r="G396" s="139" t="s">
        <v>59</v>
      </c>
      <c r="H396" s="313">
        <f t="shared" si="84"/>
        <v>0</v>
      </c>
      <c r="I396" s="314">
        <f>I397</f>
        <v>0</v>
      </c>
      <c r="J396" s="314">
        <f t="shared" si="85"/>
        <v>0</v>
      </c>
      <c r="K396" s="314">
        <f t="shared" si="85"/>
        <v>0</v>
      </c>
      <c r="L396" s="314">
        <f t="shared" si="85"/>
        <v>0</v>
      </c>
    </row>
    <row r="397" spans="1:12" ht="51" hidden="1">
      <c r="A397" s="216"/>
      <c r="B397" s="109" t="s">
        <v>259</v>
      </c>
      <c r="C397" s="263"/>
      <c r="D397" s="139" t="s">
        <v>18</v>
      </c>
      <c r="E397" s="139" t="s">
        <v>21</v>
      </c>
      <c r="F397" s="139" t="s">
        <v>349</v>
      </c>
      <c r="G397" s="139" t="s">
        <v>61</v>
      </c>
      <c r="H397" s="313">
        <f t="shared" si="84"/>
        <v>0</v>
      </c>
      <c r="I397" s="314">
        <v>0</v>
      </c>
      <c r="J397" s="314">
        <v>0</v>
      </c>
      <c r="K397" s="314"/>
      <c r="L397" s="314">
        <v>0</v>
      </c>
    </row>
    <row r="398" spans="1:12" ht="259.5" hidden="1" customHeight="1">
      <c r="A398" s="216"/>
      <c r="B398" s="210" t="s">
        <v>476</v>
      </c>
      <c r="C398" s="263"/>
      <c r="D398" s="139" t="s">
        <v>18</v>
      </c>
      <c r="E398" s="139" t="s">
        <v>21</v>
      </c>
      <c r="F398" s="139" t="s">
        <v>350</v>
      </c>
      <c r="G398" s="139"/>
      <c r="H398" s="313">
        <f t="shared" si="84"/>
        <v>0</v>
      </c>
      <c r="I398" s="314">
        <f>I399</f>
        <v>0</v>
      </c>
      <c r="J398" s="314">
        <f t="shared" ref="J398:L400" si="86">J399</f>
        <v>0</v>
      </c>
      <c r="K398" s="314">
        <f t="shared" si="86"/>
        <v>0</v>
      </c>
      <c r="L398" s="314">
        <f t="shared" si="86"/>
        <v>0</v>
      </c>
    </row>
    <row r="399" spans="1:12" ht="38.25" hidden="1">
      <c r="A399" s="216"/>
      <c r="B399" s="109" t="s">
        <v>86</v>
      </c>
      <c r="C399" s="263"/>
      <c r="D399" s="139" t="s">
        <v>18</v>
      </c>
      <c r="E399" s="139" t="s">
        <v>21</v>
      </c>
      <c r="F399" s="139" t="s">
        <v>350</v>
      </c>
      <c r="G399" s="139" t="s">
        <v>57</v>
      </c>
      <c r="H399" s="313">
        <f t="shared" si="84"/>
        <v>0</v>
      </c>
      <c r="I399" s="314">
        <f>I400</f>
        <v>0</v>
      </c>
      <c r="J399" s="314">
        <f t="shared" si="86"/>
        <v>0</v>
      </c>
      <c r="K399" s="314">
        <f t="shared" si="86"/>
        <v>0</v>
      </c>
      <c r="L399" s="314">
        <f t="shared" si="86"/>
        <v>0</v>
      </c>
    </row>
    <row r="400" spans="1:12" ht="38.25" hidden="1">
      <c r="A400" s="216"/>
      <c r="B400" s="109" t="s">
        <v>111</v>
      </c>
      <c r="C400" s="263"/>
      <c r="D400" s="139" t="s">
        <v>18</v>
      </c>
      <c r="E400" s="139" t="s">
        <v>21</v>
      </c>
      <c r="F400" s="139" t="s">
        <v>350</v>
      </c>
      <c r="G400" s="139" t="s">
        <v>59</v>
      </c>
      <c r="H400" s="313">
        <f t="shared" si="84"/>
        <v>0</v>
      </c>
      <c r="I400" s="314">
        <f>I401</f>
        <v>0</v>
      </c>
      <c r="J400" s="314">
        <f t="shared" si="86"/>
        <v>0</v>
      </c>
      <c r="K400" s="314">
        <f t="shared" si="86"/>
        <v>0</v>
      </c>
      <c r="L400" s="314">
        <f t="shared" si="86"/>
        <v>0</v>
      </c>
    </row>
    <row r="401" spans="1:12" ht="51" hidden="1">
      <c r="A401" s="216"/>
      <c r="B401" s="109" t="s">
        <v>259</v>
      </c>
      <c r="C401" s="263"/>
      <c r="D401" s="139" t="s">
        <v>18</v>
      </c>
      <c r="E401" s="139" t="s">
        <v>21</v>
      </c>
      <c r="F401" s="139" t="s">
        <v>350</v>
      </c>
      <c r="G401" s="139" t="s">
        <v>61</v>
      </c>
      <c r="H401" s="313">
        <f t="shared" si="84"/>
        <v>0</v>
      </c>
      <c r="I401" s="314"/>
      <c r="J401" s="314">
        <v>0</v>
      </c>
      <c r="K401" s="314">
        <v>0</v>
      </c>
      <c r="L401" s="314">
        <v>0</v>
      </c>
    </row>
    <row r="402" spans="1:12" s="214" customFormat="1" ht="64.5" customHeight="1">
      <c r="A402" s="213"/>
      <c r="B402" s="210" t="s">
        <v>351</v>
      </c>
      <c r="C402" s="263"/>
      <c r="D402" s="139" t="s">
        <v>18</v>
      </c>
      <c r="E402" s="139" t="s">
        <v>21</v>
      </c>
      <c r="F402" s="139" t="s">
        <v>352</v>
      </c>
      <c r="G402" s="139"/>
      <c r="H402" s="313">
        <f t="shared" ref="H402:H414" si="87">I402+J402+K402+L402</f>
        <v>1961.5</v>
      </c>
      <c r="I402" s="314">
        <f>I403</f>
        <v>1961.5</v>
      </c>
      <c r="J402" s="314">
        <f>J403</f>
        <v>0</v>
      </c>
      <c r="K402" s="314">
        <f>K403</f>
        <v>0</v>
      </c>
      <c r="L402" s="314">
        <f>L403</f>
        <v>0</v>
      </c>
    </row>
    <row r="403" spans="1:12" s="214" customFormat="1" ht="63.75">
      <c r="A403" s="213"/>
      <c r="B403" s="210" t="s">
        <v>353</v>
      </c>
      <c r="C403" s="263"/>
      <c r="D403" s="139" t="s">
        <v>18</v>
      </c>
      <c r="E403" s="139" t="s">
        <v>21</v>
      </c>
      <c r="F403" s="139" t="s">
        <v>354</v>
      </c>
      <c r="G403" s="139"/>
      <c r="H403" s="313">
        <f t="shared" si="87"/>
        <v>1961.5</v>
      </c>
      <c r="I403" s="314">
        <f t="shared" ref="I403:L404" si="88">I405</f>
        <v>1961.5</v>
      </c>
      <c r="J403" s="314">
        <f t="shared" si="88"/>
        <v>0</v>
      </c>
      <c r="K403" s="314">
        <f t="shared" si="88"/>
        <v>0</v>
      </c>
      <c r="L403" s="314">
        <f t="shared" si="88"/>
        <v>0</v>
      </c>
    </row>
    <row r="404" spans="1:12" s="214" customFormat="1" ht="25.5">
      <c r="A404" s="213"/>
      <c r="B404" s="109" t="s">
        <v>538</v>
      </c>
      <c r="C404" s="263"/>
      <c r="D404" s="139" t="s">
        <v>18</v>
      </c>
      <c r="E404" s="139" t="s">
        <v>21</v>
      </c>
      <c r="F404" s="139" t="s">
        <v>561</v>
      </c>
      <c r="G404" s="139"/>
      <c r="H404" s="313">
        <f t="shared" si="87"/>
        <v>1961.5</v>
      </c>
      <c r="I404" s="314">
        <f t="shared" si="88"/>
        <v>1961.5</v>
      </c>
      <c r="J404" s="314">
        <f t="shared" si="88"/>
        <v>0</v>
      </c>
      <c r="K404" s="314">
        <f t="shared" si="88"/>
        <v>0</v>
      </c>
      <c r="L404" s="314">
        <f t="shared" si="88"/>
        <v>0</v>
      </c>
    </row>
    <row r="405" spans="1:12" s="214" customFormat="1" ht="38.25">
      <c r="A405" s="213"/>
      <c r="B405" s="109" t="s">
        <v>86</v>
      </c>
      <c r="C405" s="210"/>
      <c r="D405" s="139" t="s">
        <v>18</v>
      </c>
      <c r="E405" s="139" t="s">
        <v>21</v>
      </c>
      <c r="F405" s="139" t="s">
        <v>561</v>
      </c>
      <c r="G405" s="139" t="s">
        <v>57</v>
      </c>
      <c r="H405" s="313">
        <f t="shared" si="87"/>
        <v>1961.5</v>
      </c>
      <c r="I405" s="314">
        <f t="shared" ref="I405:L406" si="89">I406</f>
        <v>1961.5</v>
      </c>
      <c r="J405" s="314">
        <f t="shared" si="89"/>
        <v>0</v>
      </c>
      <c r="K405" s="314">
        <f t="shared" si="89"/>
        <v>0</v>
      </c>
      <c r="L405" s="314">
        <f t="shared" si="89"/>
        <v>0</v>
      </c>
    </row>
    <row r="406" spans="1:12" s="214" customFormat="1" ht="38.25">
      <c r="A406" s="213"/>
      <c r="B406" s="109" t="s">
        <v>111</v>
      </c>
      <c r="C406" s="210"/>
      <c r="D406" s="139" t="s">
        <v>18</v>
      </c>
      <c r="E406" s="139" t="s">
        <v>21</v>
      </c>
      <c r="F406" s="139" t="s">
        <v>561</v>
      </c>
      <c r="G406" s="139" t="s">
        <v>59</v>
      </c>
      <c r="H406" s="313">
        <f t="shared" si="87"/>
        <v>1961.5</v>
      </c>
      <c r="I406" s="314">
        <f t="shared" si="89"/>
        <v>1961.5</v>
      </c>
      <c r="J406" s="314">
        <f t="shared" si="89"/>
        <v>0</v>
      </c>
      <c r="K406" s="314">
        <f t="shared" si="89"/>
        <v>0</v>
      </c>
      <c r="L406" s="314">
        <f t="shared" si="89"/>
        <v>0</v>
      </c>
    </row>
    <row r="407" spans="1:12" s="214" customFormat="1" ht="51">
      <c r="A407" s="213"/>
      <c r="B407" s="109" t="s">
        <v>259</v>
      </c>
      <c r="C407" s="210"/>
      <c r="D407" s="139" t="s">
        <v>18</v>
      </c>
      <c r="E407" s="139" t="s">
        <v>21</v>
      </c>
      <c r="F407" s="139" t="s">
        <v>561</v>
      </c>
      <c r="G407" s="139" t="s">
        <v>61</v>
      </c>
      <c r="H407" s="313">
        <f t="shared" si="87"/>
        <v>1961.5</v>
      </c>
      <c r="I407" s="314">
        <v>1961.5</v>
      </c>
      <c r="J407" s="314">
        <v>0</v>
      </c>
      <c r="K407" s="314">
        <v>0</v>
      </c>
      <c r="L407" s="314">
        <v>0</v>
      </c>
    </row>
    <row r="408" spans="1:12" s="214" customFormat="1" hidden="1">
      <c r="A408" s="213"/>
      <c r="B408" s="109" t="s">
        <v>452</v>
      </c>
      <c r="C408" s="210"/>
      <c r="D408" s="139" t="s">
        <v>18</v>
      </c>
      <c r="E408" s="139" t="s">
        <v>21</v>
      </c>
      <c r="F408" s="139" t="s">
        <v>561</v>
      </c>
      <c r="G408" s="139" t="s">
        <v>61</v>
      </c>
      <c r="H408" s="313">
        <f t="shared" si="87"/>
        <v>0</v>
      </c>
      <c r="I408" s="314">
        <v>0</v>
      </c>
      <c r="J408" s="314">
        <v>0</v>
      </c>
      <c r="K408" s="314">
        <v>0</v>
      </c>
      <c r="L408" s="314">
        <v>0</v>
      </c>
    </row>
    <row r="409" spans="1:12" s="194" customFormat="1" ht="15" customHeight="1">
      <c r="A409" s="192"/>
      <c r="B409" s="193" t="s">
        <v>42</v>
      </c>
      <c r="C409" s="142"/>
      <c r="D409" s="133" t="s">
        <v>18</v>
      </c>
      <c r="E409" s="133" t="s">
        <v>33</v>
      </c>
      <c r="F409" s="133"/>
      <c r="G409" s="133"/>
      <c r="H409" s="160">
        <f t="shared" si="87"/>
        <v>0</v>
      </c>
      <c r="I409" s="160">
        <f>I410</f>
        <v>0</v>
      </c>
      <c r="J409" s="160">
        <f t="shared" ref="J409:L410" si="90">J410</f>
        <v>0</v>
      </c>
      <c r="K409" s="160">
        <f t="shared" si="90"/>
        <v>0</v>
      </c>
      <c r="L409" s="160">
        <f t="shared" si="90"/>
        <v>0</v>
      </c>
    </row>
    <row r="410" spans="1:12" s="143" customFormat="1" ht="38.25">
      <c r="A410" s="141"/>
      <c r="B410" s="109" t="s">
        <v>243</v>
      </c>
      <c r="C410" s="269"/>
      <c r="D410" s="110" t="s">
        <v>18</v>
      </c>
      <c r="E410" s="110" t="s">
        <v>33</v>
      </c>
      <c r="F410" s="110" t="s">
        <v>244</v>
      </c>
      <c r="G410" s="110"/>
      <c r="H410" s="160">
        <f t="shared" si="87"/>
        <v>0</v>
      </c>
      <c r="I410" s="161">
        <f>I411</f>
        <v>0</v>
      </c>
      <c r="J410" s="161">
        <f t="shared" si="90"/>
        <v>0</v>
      </c>
      <c r="K410" s="161">
        <f t="shared" si="90"/>
        <v>0</v>
      </c>
      <c r="L410" s="161">
        <f t="shared" si="90"/>
        <v>0</v>
      </c>
    </row>
    <row r="411" spans="1:12" s="143" customFormat="1" ht="25.5">
      <c r="A411" s="192"/>
      <c r="B411" s="109" t="s">
        <v>538</v>
      </c>
      <c r="C411" s="193"/>
      <c r="D411" s="110" t="s">
        <v>18</v>
      </c>
      <c r="E411" s="110" t="s">
        <v>33</v>
      </c>
      <c r="F411" s="132" t="s">
        <v>248</v>
      </c>
      <c r="G411" s="110"/>
      <c r="H411" s="160">
        <f t="shared" si="87"/>
        <v>0</v>
      </c>
      <c r="I411" s="161">
        <f>I412+I415+I418</f>
        <v>0</v>
      </c>
      <c r="J411" s="161">
        <f>J412+J415+J418</f>
        <v>0</v>
      </c>
      <c r="K411" s="161">
        <f>K412+K415+K418</f>
        <v>0</v>
      </c>
      <c r="L411" s="161">
        <f>L412+L415+L418</f>
        <v>0</v>
      </c>
    </row>
    <row r="412" spans="1:12" s="143" customFormat="1" ht="91.5" customHeight="1">
      <c r="A412" s="258"/>
      <c r="B412" s="109" t="s">
        <v>55</v>
      </c>
      <c r="C412" s="109"/>
      <c r="D412" s="110" t="s">
        <v>18</v>
      </c>
      <c r="E412" s="110" t="s">
        <v>33</v>
      </c>
      <c r="F412" s="132" t="s">
        <v>248</v>
      </c>
      <c r="G412" s="110" t="s">
        <v>56</v>
      </c>
      <c r="H412" s="160">
        <f t="shared" si="87"/>
        <v>100</v>
      </c>
      <c r="I412" s="161">
        <f>I413</f>
        <v>100</v>
      </c>
      <c r="J412" s="161">
        <f t="shared" ref="J412:L413" si="91">J413</f>
        <v>0</v>
      </c>
      <c r="K412" s="161">
        <f t="shared" si="91"/>
        <v>0</v>
      </c>
      <c r="L412" s="161">
        <f t="shared" si="91"/>
        <v>0</v>
      </c>
    </row>
    <row r="413" spans="1:12" s="143" customFormat="1" ht="38.25">
      <c r="A413" s="258"/>
      <c r="B413" s="109" t="s">
        <v>104</v>
      </c>
      <c r="C413" s="109"/>
      <c r="D413" s="110" t="s">
        <v>18</v>
      </c>
      <c r="E413" s="110" t="s">
        <v>33</v>
      </c>
      <c r="F413" s="132" t="s">
        <v>248</v>
      </c>
      <c r="G413" s="110" t="s">
        <v>105</v>
      </c>
      <c r="H413" s="160">
        <f t="shared" si="87"/>
        <v>100</v>
      </c>
      <c r="I413" s="161">
        <f>I414</f>
        <v>100</v>
      </c>
      <c r="J413" s="161">
        <f t="shared" si="91"/>
        <v>0</v>
      </c>
      <c r="K413" s="161">
        <f t="shared" si="91"/>
        <v>0</v>
      </c>
      <c r="L413" s="161">
        <f t="shared" si="91"/>
        <v>0</v>
      </c>
    </row>
    <row r="414" spans="1:12" s="143" customFormat="1" ht="51">
      <c r="A414" s="258"/>
      <c r="B414" s="109" t="s">
        <v>108</v>
      </c>
      <c r="C414" s="109"/>
      <c r="D414" s="110" t="s">
        <v>18</v>
      </c>
      <c r="E414" s="110" t="s">
        <v>33</v>
      </c>
      <c r="F414" s="132" t="s">
        <v>248</v>
      </c>
      <c r="G414" s="110" t="s">
        <v>109</v>
      </c>
      <c r="H414" s="160">
        <f t="shared" si="87"/>
        <v>100</v>
      </c>
      <c r="I414" s="161">
        <v>100</v>
      </c>
      <c r="J414" s="161">
        <v>0</v>
      </c>
      <c r="K414" s="161">
        <v>0</v>
      </c>
      <c r="L414" s="161">
        <v>0</v>
      </c>
    </row>
    <row r="415" spans="1:12" s="234" customFormat="1" ht="38.25">
      <c r="A415" s="216"/>
      <c r="B415" s="109" t="s">
        <v>86</v>
      </c>
      <c r="C415" s="131"/>
      <c r="D415" s="110" t="s">
        <v>18</v>
      </c>
      <c r="E415" s="110" t="s">
        <v>33</v>
      </c>
      <c r="F415" s="132" t="s">
        <v>248</v>
      </c>
      <c r="G415" s="139" t="s">
        <v>57</v>
      </c>
      <c r="H415" s="313">
        <f>SUM(I415:L415)</f>
        <v>-100</v>
      </c>
      <c r="I415" s="314">
        <f t="shared" ref="I415:L416" si="92">I416</f>
        <v>-100</v>
      </c>
      <c r="J415" s="314">
        <f t="shared" si="92"/>
        <v>0</v>
      </c>
      <c r="K415" s="314">
        <f t="shared" si="92"/>
        <v>0</v>
      </c>
      <c r="L415" s="314">
        <f t="shared" si="92"/>
        <v>0</v>
      </c>
    </row>
    <row r="416" spans="1:12" s="234" customFormat="1" ht="38.25">
      <c r="A416" s="216"/>
      <c r="B416" s="109" t="s">
        <v>111</v>
      </c>
      <c r="C416" s="131"/>
      <c r="D416" s="110" t="s">
        <v>18</v>
      </c>
      <c r="E416" s="110" t="s">
        <v>33</v>
      </c>
      <c r="F416" s="132" t="s">
        <v>248</v>
      </c>
      <c r="G416" s="139" t="s">
        <v>59</v>
      </c>
      <c r="H416" s="313">
        <f>SUM(I416:L416)</f>
        <v>-100</v>
      </c>
      <c r="I416" s="314">
        <f t="shared" si="92"/>
        <v>-100</v>
      </c>
      <c r="J416" s="314">
        <f t="shared" si="92"/>
        <v>0</v>
      </c>
      <c r="K416" s="314">
        <f t="shared" si="92"/>
        <v>0</v>
      </c>
      <c r="L416" s="314">
        <f t="shared" si="92"/>
        <v>0</v>
      </c>
    </row>
    <row r="417" spans="1:12" s="234" customFormat="1" ht="51">
      <c r="A417" s="216"/>
      <c r="B417" s="109" t="s">
        <v>259</v>
      </c>
      <c r="C417" s="131"/>
      <c r="D417" s="110" t="s">
        <v>18</v>
      </c>
      <c r="E417" s="110" t="s">
        <v>33</v>
      </c>
      <c r="F417" s="132" t="s">
        <v>248</v>
      </c>
      <c r="G417" s="139" t="s">
        <v>61</v>
      </c>
      <c r="H417" s="313">
        <f>SUM(I417:L417)</f>
        <v>-100</v>
      </c>
      <c r="I417" s="314">
        <f>-100</f>
        <v>-100</v>
      </c>
      <c r="J417" s="334">
        <v>0</v>
      </c>
      <c r="K417" s="334">
        <v>0</v>
      </c>
      <c r="L417" s="334">
        <v>0</v>
      </c>
    </row>
    <row r="418" spans="1:12" s="234" customFormat="1" ht="54.75" hidden="1" customHeight="1">
      <c r="A418" s="216"/>
      <c r="B418" s="210" t="s">
        <v>246</v>
      </c>
      <c r="C418" s="237"/>
      <c r="D418" s="110" t="s">
        <v>18</v>
      </c>
      <c r="E418" s="110" t="s">
        <v>33</v>
      </c>
      <c r="F418" s="132" t="s">
        <v>248</v>
      </c>
      <c r="G418" s="139" t="s">
        <v>49</v>
      </c>
      <c r="H418" s="313">
        <f>I418+J418+K418+L418</f>
        <v>0</v>
      </c>
      <c r="I418" s="314">
        <f>I419+I421</f>
        <v>0</v>
      </c>
      <c r="J418" s="314">
        <f>J419+J421</f>
        <v>0</v>
      </c>
      <c r="K418" s="314">
        <f>K419+K421</f>
        <v>0</v>
      </c>
      <c r="L418" s="314">
        <f>L419+L421</f>
        <v>0</v>
      </c>
    </row>
    <row r="419" spans="1:12" s="234" customFormat="1" ht="22.5" hidden="1" customHeight="1">
      <c r="A419" s="216"/>
      <c r="B419" s="210" t="s">
        <v>51</v>
      </c>
      <c r="C419" s="237"/>
      <c r="D419" s="110" t="s">
        <v>18</v>
      </c>
      <c r="E419" s="110" t="s">
        <v>33</v>
      </c>
      <c r="F419" s="132" t="s">
        <v>248</v>
      </c>
      <c r="G419" s="139" t="s">
        <v>50</v>
      </c>
      <c r="H419" s="313">
        <f>I419+J419+K419+L419</f>
        <v>0</v>
      </c>
      <c r="I419" s="314">
        <f>I420</f>
        <v>0</v>
      </c>
      <c r="J419" s="314">
        <f>J420</f>
        <v>0</v>
      </c>
      <c r="K419" s="314">
        <f>K420</f>
        <v>0</v>
      </c>
      <c r="L419" s="314">
        <f>L420</f>
        <v>0</v>
      </c>
    </row>
    <row r="420" spans="1:12" s="234" customFormat="1" ht="25.5" hidden="1">
      <c r="A420" s="216"/>
      <c r="B420" s="210" t="s">
        <v>54</v>
      </c>
      <c r="C420" s="237"/>
      <c r="D420" s="110" t="s">
        <v>18</v>
      </c>
      <c r="E420" s="110" t="s">
        <v>33</v>
      </c>
      <c r="F420" s="132" t="s">
        <v>248</v>
      </c>
      <c r="G420" s="139" t="s">
        <v>48</v>
      </c>
      <c r="H420" s="313">
        <f>I420+J420+K420+L420</f>
        <v>0</v>
      </c>
      <c r="I420" s="314">
        <v>0</v>
      </c>
      <c r="J420" s="334">
        <v>0</v>
      </c>
      <c r="K420" s="334">
        <v>0</v>
      </c>
      <c r="L420" s="334">
        <v>0</v>
      </c>
    </row>
    <row r="421" spans="1:12" s="215" customFormat="1" hidden="1">
      <c r="A421" s="213"/>
      <c r="B421" s="210" t="s">
        <v>66</v>
      </c>
      <c r="C421" s="237"/>
      <c r="D421" s="110" t="s">
        <v>18</v>
      </c>
      <c r="E421" s="110" t="s">
        <v>33</v>
      </c>
      <c r="F421" s="132" t="s">
        <v>248</v>
      </c>
      <c r="G421" s="139" t="s">
        <v>64</v>
      </c>
      <c r="H421" s="313">
        <f>SUM(I421:L421)</f>
        <v>0</v>
      </c>
      <c r="I421" s="314">
        <f>I422</f>
        <v>0</v>
      </c>
      <c r="J421" s="314">
        <f>J422</f>
        <v>0</v>
      </c>
      <c r="K421" s="314">
        <f>K422</f>
        <v>0</v>
      </c>
      <c r="L421" s="314">
        <f>L422</f>
        <v>0</v>
      </c>
    </row>
    <row r="422" spans="1:12" s="215" customFormat="1" ht="25.5" hidden="1">
      <c r="A422" s="213"/>
      <c r="B422" s="210" t="s">
        <v>84</v>
      </c>
      <c r="C422" s="237"/>
      <c r="D422" s="110" t="s">
        <v>18</v>
      </c>
      <c r="E422" s="110" t="s">
        <v>33</v>
      </c>
      <c r="F422" s="132" t="s">
        <v>248</v>
      </c>
      <c r="G422" s="139" t="s">
        <v>82</v>
      </c>
      <c r="H422" s="313">
        <f>SUM(I422:L422)</f>
        <v>0</v>
      </c>
      <c r="I422" s="314">
        <v>0</v>
      </c>
      <c r="J422" s="314">
        <v>0</v>
      </c>
      <c r="K422" s="314">
        <v>0</v>
      </c>
      <c r="L422" s="314">
        <v>0</v>
      </c>
    </row>
    <row r="423" spans="1:12" s="224" customFormat="1" ht="25.5">
      <c r="A423" s="219"/>
      <c r="B423" s="262" t="s">
        <v>24</v>
      </c>
      <c r="C423" s="263"/>
      <c r="D423" s="264" t="s">
        <v>18</v>
      </c>
      <c r="E423" s="264" t="s">
        <v>38</v>
      </c>
      <c r="F423" s="264"/>
      <c r="G423" s="264"/>
      <c r="H423" s="313">
        <f t="shared" ref="H423:H449" si="93">I423+J423+K423+L423</f>
        <v>7472.5</v>
      </c>
      <c r="I423" s="313">
        <f>I424+I450+I496</f>
        <v>11.999999999999943</v>
      </c>
      <c r="J423" s="313">
        <f>J424+J450+J496</f>
        <v>0</v>
      </c>
      <c r="K423" s="313">
        <f>K424+K450+K496</f>
        <v>7460.5</v>
      </c>
      <c r="L423" s="313">
        <f>L424+L450+L496</f>
        <v>0</v>
      </c>
    </row>
    <row r="424" spans="1:12" s="274" customFormat="1" ht="89.25">
      <c r="A424" s="273"/>
      <c r="B424" s="210" t="s">
        <v>355</v>
      </c>
      <c r="C424" s="275"/>
      <c r="D424" s="139" t="s">
        <v>18</v>
      </c>
      <c r="E424" s="139" t="s">
        <v>38</v>
      </c>
      <c r="F424" s="139" t="s">
        <v>356</v>
      </c>
      <c r="G424" s="139"/>
      <c r="H424" s="160">
        <f t="shared" si="93"/>
        <v>1015</v>
      </c>
      <c r="I424" s="314">
        <f>I425+I441+I446</f>
        <v>15</v>
      </c>
      <c r="J424" s="314">
        <f>J425+J441+J446</f>
        <v>0</v>
      </c>
      <c r="K424" s="314">
        <f>K425+K441+K446</f>
        <v>1000</v>
      </c>
      <c r="L424" s="314">
        <f>L425+L441+L446</f>
        <v>0</v>
      </c>
    </row>
    <row r="425" spans="1:12" s="274" customFormat="1" ht="25.5">
      <c r="A425" s="273"/>
      <c r="B425" s="210" t="s">
        <v>357</v>
      </c>
      <c r="C425" s="275"/>
      <c r="D425" s="139" t="s">
        <v>18</v>
      </c>
      <c r="E425" s="139" t="s">
        <v>38</v>
      </c>
      <c r="F425" s="139" t="s">
        <v>358</v>
      </c>
      <c r="G425" s="139"/>
      <c r="H425" s="160">
        <f t="shared" si="93"/>
        <v>1055</v>
      </c>
      <c r="I425" s="314">
        <f>I426+I429+I435</f>
        <v>55</v>
      </c>
      <c r="J425" s="314">
        <f>J426+J429+J435</f>
        <v>0</v>
      </c>
      <c r="K425" s="314">
        <f>K426+K429+K435</f>
        <v>1000</v>
      </c>
      <c r="L425" s="314">
        <f>L426+L429+L435</f>
        <v>0</v>
      </c>
    </row>
    <row r="426" spans="1:12" s="274" customFormat="1" ht="25.5" hidden="1">
      <c r="A426" s="273"/>
      <c r="B426" s="109" t="s">
        <v>538</v>
      </c>
      <c r="C426" s="275"/>
      <c r="D426" s="139" t="s">
        <v>18</v>
      </c>
      <c r="E426" s="139" t="s">
        <v>38</v>
      </c>
      <c r="F426" s="139" t="s">
        <v>562</v>
      </c>
      <c r="G426" s="139"/>
      <c r="H426" s="160">
        <f t="shared" si="93"/>
        <v>0</v>
      </c>
      <c r="I426" s="314">
        <f>I427</f>
        <v>0</v>
      </c>
      <c r="J426" s="314">
        <f t="shared" ref="J426:L427" si="94">J427</f>
        <v>0</v>
      </c>
      <c r="K426" s="314">
        <f t="shared" si="94"/>
        <v>0</v>
      </c>
      <c r="L426" s="314">
        <f t="shared" si="94"/>
        <v>0</v>
      </c>
    </row>
    <row r="427" spans="1:12" s="143" customFormat="1" hidden="1">
      <c r="A427" s="141"/>
      <c r="B427" s="109" t="s">
        <v>71</v>
      </c>
      <c r="C427" s="142"/>
      <c r="D427" s="139" t="s">
        <v>18</v>
      </c>
      <c r="E427" s="139" t="s">
        <v>38</v>
      </c>
      <c r="F427" s="139" t="s">
        <v>562</v>
      </c>
      <c r="G427" s="110" t="s">
        <v>72</v>
      </c>
      <c r="H427" s="160">
        <f t="shared" si="93"/>
        <v>0</v>
      </c>
      <c r="I427" s="161">
        <f>I428</f>
        <v>0</v>
      </c>
      <c r="J427" s="161">
        <f t="shared" si="94"/>
        <v>0</v>
      </c>
      <c r="K427" s="161">
        <f t="shared" si="94"/>
        <v>0</v>
      </c>
      <c r="L427" s="161">
        <f t="shared" si="94"/>
        <v>0</v>
      </c>
    </row>
    <row r="428" spans="1:12" s="143" customFormat="1" ht="76.5" hidden="1">
      <c r="A428" s="141"/>
      <c r="B428" s="109" t="s">
        <v>333</v>
      </c>
      <c r="C428" s="142"/>
      <c r="D428" s="139" t="s">
        <v>18</v>
      </c>
      <c r="E428" s="139" t="s">
        <v>38</v>
      </c>
      <c r="F428" s="139" t="s">
        <v>562</v>
      </c>
      <c r="G428" s="110" t="s">
        <v>80</v>
      </c>
      <c r="H428" s="160">
        <f t="shared" si="93"/>
        <v>0</v>
      </c>
      <c r="I428" s="161"/>
      <c r="J428" s="161">
        <v>0</v>
      </c>
      <c r="K428" s="161">
        <v>0</v>
      </c>
      <c r="L428" s="161">
        <v>0</v>
      </c>
    </row>
    <row r="429" spans="1:12" s="274" customFormat="1" ht="127.5">
      <c r="A429" s="6"/>
      <c r="B429" s="9" t="s">
        <v>628</v>
      </c>
      <c r="C429" s="75"/>
      <c r="D429" s="12" t="s">
        <v>18</v>
      </c>
      <c r="E429" s="12" t="s">
        <v>38</v>
      </c>
      <c r="F429" s="12" t="s">
        <v>629</v>
      </c>
      <c r="G429" s="12"/>
      <c r="H429" s="159">
        <f t="shared" si="93"/>
        <v>1000</v>
      </c>
      <c r="I429" s="153">
        <f>I433</f>
        <v>0</v>
      </c>
      <c r="J429" s="153">
        <f>J433</f>
        <v>0</v>
      </c>
      <c r="K429" s="153">
        <f>K430+K433</f>
        <v>1000</v>
      </c>
      <c r="L429" s="153">
        <f>L430+L433</f>
        <v>0</v>
      </c>
    </row>
    <row r="430" spans="1:12" s="274" customFormat="1" ht="38.25">
      <c r="A430" s="216"/>
      <c r="B430" s="109" t="s">
        <v>86</v>
      </c>
      <c r="C430" s="131"/>
      <c r="D430" s="12" t="s">
        <v>18</v>
      </c>
      <c r="E430" s="12" t="s">
        <v>38</v>
      </c>
      <c r="F430" s="12" t="s">
        <v>629</v>
      </c>
      <c r="G430" s="139" t="s">
        <v>57</v>
      </c>
      <c r="H430" s="313">
        <f>SUM(I430:L430)</f>
        <v>-0.2</v>
      </c>
      <c r="I430" s="314">
        <f t="shared" ref="I430:L431" si="95">I431</f>
        <v>0</v>
      </c>
      <c r="J430" s="314">
        <f t="shared" si="95"/>
        <v>0</v>
      </c>
      <c r="K430" s="314">
        <f t="shared" si="95"/>
        <v>-0.2</v>
      </c>
      <c r="L430" s="314">
        <f t="shared" si="95"/>
        <v>0</v>
      </c>
    </row>
    <row r="431" spans="1:12" s="143" customFormat="1" ht="38.25">
      <c r="A431" s="216"/>
      <c r="B431" s="109" t="s">
        <v>111</v>
      </c>
      <c r="C431" s="131"/>
      <c r="D431" s="12" t="s">
        <v>18</v>
      </c>
      <c r="E431" s="12" t="s">
        <v>38</v>
      </c>
      <c r="F431" s="12" t="s">
        <v>629</v>
      </c>
      <c r="G431" s="139" t="s">
        <v>59</v>
      </c>
      <c r="H431" s="313">
        <f>SUM(I431:L431)</f>
        <v>-0.2</v>
      </c>
      <c r="I431" s="314">
        <f t="shared" si="95"/>
        <v>0</v>
      </c>
      <c r="J431" s="314">
        <f t="shared" si="95"/>
        <v>0</v>
      </c>
      <c r="K431" s="314">
        <f t="shared" si="95"/>
        <v>-0.2</v>
      </c>
      <c r="L431" s="314">
        <f t="shared" si="95"/>
        <v>0</v>
      </c>
    </row>
    <row r="432" spans="1:12" s="143" customFormat="1" ht="39.950000000000003" customHeight="1">
      <c r="A432" s="216"/>
      <c r="B432" s="109" t="s">
        <v>259</v>
      </c>
      <c r="C432" s="131"/>
      <c r="D432" s="12" t="s">
        <v>18</v>
      </c>
      <c r="E432" s="12" t="s">
        <v>38</v>
      </c>
      <c r="F432" s="12" t="s">
        <v>629</v>
      </c>
      <c r="G432" s="139" t="s">
        <v>61</v>
      </c>
      <c r="H432" s="313">
        <f>SUM(I432:L432)</f>
        <v>-0.2</v>
      </c>
      <c r="I432" s="314">
        <v>0</v>
      </c>
      <c r="J432" s="334">
        <v>0</v>
      </c>
      <c r="K432" s="334">
        <f>-0.2</f>
        <v>-0.2</v>
      </c>
      <c r="L432" s="334">
        <v>0</v>
      </c>
    </row>
    <row r="433" spans="1:12" s="143" customFormat="1">
      <c r="A433" s="6"/>
      <c r="B433" s="1" t="s">
        <v>71</v>
      </c>
      <c r="C433" s="68"/>
      <c r="D433" s="12" t="s">
        <v>18</v>
      </c>
      <c r="E433" s="12" t="s">
        <v>38</v>
      </c>
      <c r="F433" s="12" t="s">
        <v>629</v>
      </c>
      <c r="G433" s="2" t="s">
        <v>72</v>
      </c>
      <c r="H433" s="159">
        <f t="shared" si="93"/>
        <v>1000.2</v>
      </c>
      <c r="I433" s="301">
        <f>I434</f>
        <v>0</v>
      </c>
      <c r="J433" s="301">
        <f>J434</f>
        <v>0</v>
      </c>
      <c r="K433" s="301">
        <f>K434</f>
        <v>1000.2</v>
      </c>
      <c r="L433" s="301">
        <f>L434</f>
        <v>0</v>
      </c>
    </row>
    <row r="434" spans="1:12" s="274" customFormat="1" ht="76.5">
      <c r="A434" s="6"/>
      <c r="B434" s="1" t="s">
        <v>333</v>
      </c>
      <c r="C434" s="68"/>
      <c r="D434" s="12" t="s">
        <v>18</v>
      </c>
      <c r="E434" s="12" t="s">
        <v>38</v>
      </c>
      <c r="F434" s="12" t="s">
        <v>629</v>
      </c>
      <c r="G434" s="2" t="s">
        <v>80</v>
      </c>
      <c r="H434" s="159">
        <f t="shared" si="93"/>
        <v>1000.2</v>
      </c>
      <c r="I434" s="301">
        <v>0</v>
      </c>
      <c r="J434" s="290">
        <v>0</v>
      </c>
      <c r="K434" s="290">
        <f>0.2+1000</f>
        <v>1000.2</v>
      </c>
      <c r="L434" s="290">
        <v>0</v>
      </c>
    </row>
    <row r="435" spans="1:12" s="274" customFormat="1" ht="153">
      <c r="A435" s="61"/>
      <c r="B435" s="94" t="s">
        <v>630</v>
      </c>
      <c r="C435" s="71"/>
      <c r="D435" s="12" t="s">
        <v>18</v>
      </c>
      <c r="E435" s="12" t="s">
        <v>38</v>
      </c>
      <c r="F435" s="12" t="s">
        <v>631</v>
      </c>
      <c r="G435" s="12"/>
      <c r="H435" s="152">
        <f>SUM(I435:L435)</f>
        <v>55</v>
      </c>
      <c r="I435" s="153">
        <f>I439+I436</f>
        <v>55</v>
      </c>
      <c r="J435" s="153">
        <f>J439+J436</f>
        <v>0</v>
      </c>
      <c r="K435" s="153">
        <f>K439+K436</f>
        <v>0</v>
      </c>
      <c r="L435" s="153">
        <f>L439+L436</f>
        <v>0</v>
      </c>
    </row>
    <row r="436" spans="1:12" s="143" customFormat="1" ht="38.25">
      <c r="A436" s="61"/>
      <c r="B436" s="10" t="s">
        <v>86</v>
      </c>
      <c r="C436" s="71"/>
      <c r="D436" s="12" t="s">
        <v>18</v>
      </c>
      <c r="E436" s="12" t="s">
        <v>38</v>
      </c>
      <c r="F436" s="12" t="s">
        <v>631</v>
      </c>
      <c r="G436" s="12" t="s">
        <v>57</v>
      </c>
      <c r="H436" s="152">
        <f>SUM(I436:L436)</f>
        <v>0.2</v>
      </c>
      <c r="I436" s="153">
        <f t="shared" ref="I436:L437" si="96">I437</f>
        <v>0.2</v>
      </c>
      <c r="J436" s="153">
        <f t="shared" si="96"/>
        <v>0</v>
      </c>
      <c r="K436" s="153">
        <f t="shared" si="96"/>
        <v>0</v>
      </c>
      <c r="L436" s="153">
        <f t="shared" si="96"/>
        <v>0</v>
      </c>
    </row>
    <row r="437" spans="1:12" s="143" customFormat="1" ht="38.25">
      <c r="A437" s="61"/>
      <c r="B437" s="10" t="s">
        <v>111</v>
      </c>
      <c r="C437" s="71"/>
      <c r="D437" s="12" t="s">
        <v>18</v>
      </c>
      <c r="E437" s="12" t="s">
        <v>38</v>
      </c>
      <c r="F437" s="12" t="s">
        <v>631</v>
      </c>
      <c r="G437" s="12" t="s">
        <v>59</v>
      </c>
      <c r="H437" s="152">
        <f>SUM(I437:L437)</f>
        <v>0.2</v>
      </c>
      <c r="I437" s="153">
        <f t="shared" si="96"/>
        <v>0.2</v>
      </c>
      <c r="J437" s="153">
        <f t="shared" si="96"/>
        <v>0</v>
      </c>
      <c r="K437" s="153">
        <f t="shared" si="96"/>
        <v>0</v>
      </c>
      <c r="L437" s="153">
        <f t="shared" si="96"/>
        <v>0</v>
      </c>
    </row>
    <row r="438" spans="1:12" s="194" customFormat="1" ht="51">
      <c r="A438" s="61"/>
      <c r="B438" s="10" t="s">
        <v>259</v>
      </c>
      <c r="C438" s="71"/>
      <c r="D438" s="12" t="s">
        <v>18</v>
      </c>
      <c r="E438" s="12" t="s">
        <v>38</v>
      </c>
      <c r="F438" s="12" t="s">
        <v>631</v>
      </c>
      <c r="G438" s="12" t="s">
        <v>61</v>
      </c>
      <c r="H438" s="152">
        <f>SUM(I438:L438)</f>
        <v>0.2</v>
      </c>
      <c r="I438" s="153">
        <f>0.2</f>
        <v>0.2</v>
      </c>
      <c r="J438" s="158">
        <v>0</v>
      </c>
      <c r="K438" s="158">
        <v>0</v>
      </c>
      <c r="L438" s="158">
        <v>0</v>
      </c>
    </row>
    <row r="439" spans="1:12" s="194" customFormat="1">
      <c r="A439" s="61"/>
      <c r="B439" s="10" t="s">
        <v>71</v>
      </c>
      <c r="C439" s="71"/>
      <c r="D439" s="12" t="s">
        <v>18</v>
      </c>
      <c r="E439" s="12" t="s">
        <v>38</v>
      </c>
      <c r="F439" s="12" t="s">
        <v>631</v>
      </c>
      <c r="G439" s="12" t="s">
        <v>72</v>
      </c>
      <c r="H439" s="152">
        <f>I439+J439+K439+L439</f>
        <v>54.8</v>
      </c>
      <c r="I439" s="153">
        <f>I440</f>
        <v>54.8</v>
      </c>
      <c r="J439" s="153">
        <f>J440</f>
        <v>0</v>
      </c>
      <c r="K439" s="153">
        <f>K440</f>
        <v>0</v>
      </c>
      <c r="L439" s="153">
        <f>L440</f>
        <v>0</v>
      </c>
    </row>
    <row r="440" spans="1:12" s="143" customFormat="1" ht="76.5">
      <c r="A440" s="61"/>
      <c r="B440" s="10" t="s">
        <v>333</v>
      </c>
      <c r="C440" s="71"/>
      <c r="D440" s="12" t="s">
        <v>18</v>
      </c>
      <c r="E440" s="12" t="s">
        <v>38</v>
      </c>
      <c r="F440" s="12" t="s">
        <v>631</v>
      </c>
      <c r="G440" s="12" t="s">
        <v>80</v>
      </c>
      <c r="H440" s="152">
        <f>I440+J440+K440+L440</f>
        <v>54.8</v>
      </c>
      <c r="I440" s="153">
        <f>-0.2+55</f>
        <v>54.8</v>
      </c>
      <c r="J440" s="158">
        <v>0</v>
      </c>
      <c r="K440" s="158">
        <v>0</v>
      </c>
      <c r="L440" s="158">
        <v>0</v>
      </c>
    </row>
    <row r="441" spans="1:12" s="215" customFormat="1" ht="54.75" hidden="1" customHeight="1">
      <c r="A441" s="273"/>
      <c r="B441" s="210" t="s">
        <v>359</v>
      </c>
      <c r="C441" s="275"/>
      <c r="D441" s="139" t="s">
        <v>18</v>
      </c>
      <c r="E441" s="139" t="s">
        <v>38</v>
      </c>
      <c r="F441" s="139" t="s">
        <v>360</v>
      </c>
      <c r="G441" s="139"/>
      <c r="H441" s="160">
        <f t="shared" si="93"/>
        <v>0</v>
      </c>
      <c r="I441" s="314">
        <f>I442</f>
        <v>0</v>
      </c>
      <c r="J441" s="314">
        <f t="shared" ref="J441:L444" si="97">J442</f>
        <v>0</v>
      </c>
      <c r="K441" s="314">
        <f t="shared" si="97"/>
        <v>0</v>
      </c>
      <c r="L441" s="314">
        <f t="shared" si="97"/>
        <v>0</v>
      </c>
    </row>
    <row r="442" spans="1:12" s="215" customFormat="1" ht="25.5" hidden="1">
      <c r="A442" s="273"/>
      <c r="B442" s="109" t="s">
        <v>538</v>
      </c>
      <c r="C442" s="275"/>
      <c r="D442" s="139" t="s">
        <v>18</v>
      </c>
      <c r="E442" s="139" t="s">
        <v>38</v>
      </c>
      <c r="F442" s="139" t="s">
        <v>563</v>
      </c>
      <c r="G442" s="139"/>
      <c r="H442" s="160">
        <f t="shared" si="93"/>
        <v>0</v>
      </c>
      <c r="I442" s="314">
        <f>I443</f>
        <v>0</v>
      </c>
      <c r="J442" s="314">
        <f t="shared" si="97"/>
        <v>0</v>
      </c>
      <c r="K442" s="314">
        <f t="shared" si="97"/>
        <v>0</v>
      </c>
      <c r="L442" s="314">
        <f t="shared" si="97"/>
        <v>0</v>
      </c>
    </row>
    <row r="443" spans="1:12" s="215" customFormat="1" ht="38.25" hidden="1">
      <c r="A443" s="141"/>
      <c r="B443" s="109" t="s">
        <v>86</v>
      </c>
      <c r="C443" s="142"/>
      <c r="D443" s="139" t="s">
        <v>18</v>
      </c>
      <c r="E443" s="139" t="s">
        <v>38</v>
      </c>
      <c r="F443" s="139" t="s">
        <v>563</v>
      </c>
      <c r="G443" s="110" t="s">
        <v>57</v>
      </c>
      <c r="H443" s="160">
        <f t="shared" si="93"/>
        <v>0</v>
      </c>
      <c r="I443" s="161">
        <f>I444</f>
        <v>0</v>
      </c>
      <c r="J443" s="161">
        <f t="shared" si="97"/>
        <v>0</v>
      </c>
      <c r="K443" s="161">
        <f t="shared" si="97"/>
        <v>0</v>
      </c>
      <c r="L443" s="161">
        <f t="shared" si="97"/>
        <v>0</v>
      </c>
    </row>
    <row r="444" spans="1:12" s="215" customFormat="1" ht="38.25" hidden="1">
      <c r="A444" s="141"/>
      <c r="B444" s="109" t="s">
        <v>111</v>
      </c>
      <c r="C444" s="142"/>
      <c r="D444" s="139" t="s">
        <v>18</v>
      </c>
      <c r="E444" s="139" t="s">
        <v>38</v>
      </c>
      <c r="F444" s="139" t="s">
        <v>563</v>
      </c>
      <c r="G444" s="110" t="s">
        <v>59</v>
      </c>
      <c r="H444" s="160">
        <f t="shared" si="93"/>
        <v>0</v>
      </c>
      <c r="I444" s="161">
        <f>I445</f>
        <v>0</v>
      </c>
      <c r="J444" s="161">
        <f t="shared" si="97"/>
        <v>0</v>
      </c>
      <c r="K444" s="161">
        <f t="shared" si="97"/>
        <v>0</v>
      </c>
      <c r="L444" s="161">
        <f t="shared" si="97"/>
        <v>0</v>
      </c>
    </row>
    <row r="445" spans="1:12" s="143" customFormat="1" ht="51" hidden="1">
      <c r="A445" s="141"/>
      <c r="B445" s="109" t="s">
        <v>259</v>
      </c>
      <c r="C445" s="142"/>
      <c r="D445" s="139" t="s">
        <v>18</v>
      </c>
      <c r="E445" s="139" t="s">
        <v>38</v>
      </c>
      <c r="F445" s="139" t="s">
        <v>563</v>
      </c>
      <c r="G445" s="110" t="s">
        <v>61</v>
      </c>
      <c r="H445" s="160">
        <f t="shared" si="93"/>
        <v>0</v>
      </c>
      <c r="I445" s="161">
        <v>0</v>
      </c>
      <c r="J445" s="161">
        <v>0</v>
      </c>
      <c r="K445" s="161">
        <v>0</v>
      </c>
      <c r="L445" s="161">
        <v>0</v>
      </c>
    </row>
    <row r="446" spans="1:12" s="215" customFormat="1" ht="54.75" customHeight="1">
      <c r="A446" s="273"/>
      <c r="B446" s="210" t="s">
        <v>361</v>
      </c>
      <c r="C446" s="275"/>
      <c r="D446" s="139" t="s">
        <v>18</v>
      </c>
      <c r="E446" s="139" t="s">
        <v>38</v>
      </c>
      <c r="F446" s="139" t="s">
        <v>362</v>
      </c>
      <c r="G446" s="139"/>
      <c r="H446" s="160">
        <f t="shared" si="93"/>
        <v>-40</v>
      </c>
      <c r="I446" s="314">
        <f>I447</f>
        <v>-40</v>
      </c>
      <c r="J446" s="314">
        <f t="shared" ref="J446:L448" si="98">J447</f>
        <v>0</v>
      </c>
      <c r="K446" s="314">
        <f t="shared" si="98"/>
        <v>0</v>
      </c>
      <c r="L446" s="314">
        <f t="shared" si="98"/>
        <v>0</v>
      </c>
    </row>
    <row r="447" spans="1:12" s="215" customFormat="1" ht="25.5">
      <c r="A447" s="273"/>
      <c r="B447" s="109" t="s">
        <v>538</v>
      </c>
      <c r="C447" s="275"/>
      <c r="D447" s="139" t="s">
        <v>18</v>
      </c>
      <c r="E447" s="139" t="s">
        <v>38</v>
      </c>
      <c r="F447" s="139" t="s">
        <v>564</v>
      </c>
      <c r="G447" s="139"/>
      <c r="H447" s="160">
        <f t="shared" si="93"/>
        <v>-40</v>
      </c>
      <c r="I447" s="314">
        <f>I448</f>
        <v>-40</v>
      </c>
      <c r="J447" s="314">
        <f t="shared" si="98"/>
        <v>0</v>
      </c>
      <c r="K447" s="314">
        <f t="shared" si="98"/>
        <v>0</v>
      </c>
      <c r="L447" s="314">
        <f t="shared" si="98"/>
        <v>0</v>
      </c>
    </row>
    <row r="448" spans="1:12" s="215" customFormat="1">
      <c r="A448" s="141"/>
      <c r="B448" s="109" t="s">
        <v>71</v>
      </c>
      <c r="C448" s="142"/>
      <c r="D448" s="139" t="s">
        <v>18</v>
      </c>
      <c r="E448" s="139" t="s">
        <v>38</v>
      </c>
      <c r="F448" s="139" t="s">
        <v>564</v>
      </c>
      <c r="G448" s="110" t="s">
        <v>72</v>
      </c>
      <c r="H448" s="160">
        <f t="shared" si="93"/>
        <v>-40</v>
      </c>
      <c r="I448" s="161">
        <f>I449</f>
        <v>-40</v>
      </c>
      <c r="J448" s="161">
        <f t="shared" si="98"/>
        <v>0</v>
      </c>
      <c r="K448" s="161">
        <f t="shared" si="98"/>
        <v>0</v>
      </c>
      <c r="L448" s="161">
        <f t="shared" si="98"/>
        <v>0</v>
      </c>
    </row>
    <row r="449" spans="1:20" s="194" customFormat="1" ht="76.5">
      <c r="A449" s="141"/>
      <c r="B449" s="109" t="s">
        <v>333</v>
      </c>
      <c r="C449" s="142"/>
      <c r="D449" s="139" t="s">
        <v>18</v>
      </c>
      <c r="E449" s="139" t="s">
        <v>38</v>
      </c>
      <c r="F449" s="139" t="s">
        <v>564</v>
      </c>
      <c r="G449" s="110" t="s">
        <v>80</v>
      </c>
      <c r="H449" s="160">
        <f t="shared" si="93"/>
        <v>-40</v>
      </c>
      <c r="I449" s="161">
        <f>-40</f>
        <v>-40</v>
      </c>
      <c r="J449" s="161">
        <v>0</v>
      </c>
      <c r="K449" s="161">
        <v>0</v>
      </c>
      <c r="L449" s="161">
        <v>0</v>
      </c>
    </row>
    <row r="450" spans="1:20" s="143" customFormat="1" ht="51">
      <c r="A450" s="192"/>
      <c r="B450" s="109" t="s">
        <v>98</v>
      </c>
      <c r="C450" s="193"/>
      <c r="D450" s="110" t="s">
        <v>18</v>
      </c>
      <c r="E450" s="110" t="s">
        <v>38</v>
      </c>
      <c r="F450" s="132" t="s">
        <v>249</v>
      </c>
      <c r="G450" s="133"/>
      <c r="H450" s="160">
        <f>SUM(I450:L450)</f>
        <v>6460.5</v>
      </c>
      <c r="I450" s="161">
        <f>I451+I479</f>
        <v>0</v>
      </c>
      <c r="J450" s="161">
        <f>J451+J479</f>
        <v>0</v>
      </c>
      <c r="K450" s="161">
        <f>K451+K479</f>
        <v>6460.5</v>
      </c>
      <c r="L450" s="161">
        <f>L451+L479</f>
        <v>0</v>
      </c>
    </row>
    <row r="451" spans="1:20" s="143" customFormat="1" ht="39.75" hidden="1" customHeight="1">
      <c r="A451" s="192"/>
      <c r="B451" s="109" t="s">
        <v>250</v>
      </c>
      <c r="C451" s="109"/>
      <c r="D451" s="110" t="s">
        <v>18</v>
      </c>
      <c r="E451" s="110" t="s">
        <v>38</v>
      </c>
      <c r="F451" s="132" t="s">
        <v>251</v>
      </c>
      <c r="G451" s="133"/>
      <c r="H451" s="160">
        <f>SUM(I451:L451)</f>
        <v>0</v>
      </c>
      <c r="I451" s="161">
        <f>I469+I452+I465+I457+I461</f>
        <v>0</v>
      </c>
      <c r="J451" s="161">
        <f>J469+J452+J465+J457+J461</f>
        <v>0</v>
      </c>
      <c r="K451" s="161">
        <f>K469+K452+K465+K457+K461</f>
        <v>0</v>
      </c>
      <c r="L451" s="161">
        <f>L469+L452+L465+L457+L461</f>
        <v>0</v>
      </c>
    </row>
    <row r="452" spans="1:20" s="143" customFormat="1" ht="38.25" hidden="1">
      <c r="A452" s="141"/>
      <c r="B452" s="109" t="s">
        <v>200</v>
      </c>
      <c r="C452" s="142"/>
      <c r="D452" s="110" t="s">
        <v>18</v>
      </c>
      <c r="E452" s="110" t="s">
        <v>38</v>
      </c>
      <c r="F452" s="132" t="s">
        <v>363</v>
      </c>
      <c r="G452" s="110"/>
      <c r="H452" s="313">
        <f>I452+J452+K452+L452</f>
        <v>0</v>
      </c>
      <c r="I452" s="161">
        <f t="shared" ref="I452:L453" si="99">I453</f>
        <v>0</v>
      </c>
      <c r="J452" s="161">
        <f t="shared" si="99"/>
        <v>0</v>
      </c>
      <c r="K452" s="161">
        <f t="shared" si="99"/>
        <v>0</v>
      </c>
      <c r="L452" s="161">
        <f t="shared" si="99"/>
        <v>0</v>
      </c>
    </row>
    <row r="453" spans="1:20" s="143" customFormat="1" ht="51" hidden="1">
      <c r="A453" s="213"/>
      <c r="B453" s="210" t="s">
        <v>88</v>
      </c>
      <c r="C453" s="237"/>
      <c r="D453" s="110" t="s">
        <v>18</v>
      </c>
      <c r="E453" s="110" t="s">
        <v>38</v>
      </c>
      <c r="F453" s="132" t="s">
        <v>363</v>
      </c>
      <c r="G453" s="139" t="s">
        <v>49</v>
      </c>
      <c r="H453" s="313">
        <f>I453+J453+K453+L453</f>
        <v>0</v>
      </c>
      <c r="I453" s="314">
        <f t="shared" si="99"/>
        <v>0</v>
      </c>
      <c r="J453" s="314">
        <f t="shared" si="99"/>
        <v>0</v>
      </c>
      <c r="K453" s="314">
        <f t="shared" si="99"/>
        <v>0</v>
      </c>
      <c r="L453" s="314">
        <f t="shared" si="99"/>
        <v>0</v>
      </c>
    </row>
    <row r="454" spans="1:20" s="143" customFormat="1" hidden="1">
      <c r="A454" s="213"/>
      <c r="B454" s="210" t="s">
        <v>66</v>
      </c>
      <c r="C454" s="237"/>
      <c r="D454" s="110" t="s">
        <v>18</v>
      </c>
      <c r="E454" s="110" t="s">
        <v>38</v>
      </c>
      <c r="F454" s="132" t="s">
        <v>363</v>
      </c>
      <c r="G454" s="139" t="s">
        <v>64</v>
      </c>
      <c r="H454" s="313">
        <f>SUM(I454:L454)</f>
        <v>0</v>
      </c>
      <c r="I454" s="314">
        <f>I455+I456</f>
        <v>0</v>
      </c>
      <c r="J454" s="314">
        <f>J455+J456</f>
        <v>0</v>
      </c>
      <c r="K454" s="314">
        <f>K455+K456</f>
        <v>0</v>
      </c>
      <c r="L454" s="314">
        <f>L455+L456</f>
        <v>0</v>
      </c>
    </row>
    <row r="455" spans="1:20" s="143" customFormat="1" ht="99" hidden="1" customHeight="1">
      <c r="A455" s="213"/>
      <c r="B455" s="210" t="s">
        <v>83</v>
      </c>
      <c r="C455" s="237"/>
      <c r="D455" s="110" t="s">
        <v>18</v>
      </c>
      <c r="E455" s="110" t="s">
        <v>38</v>
      </c>
      <c r="F455" s="132" t="s">
        <v>363</v>
      </c>
      <c r="G455" s="139" t="s">
        <v>65</v>
      </c>
      <c r="H455" s="313">
        <f>SUM(I455:L455)</f>
        <v>0</v>
      </c>
      <c r="I455" s="314"/>
      <c r="J455" s="334">
        <v>0</v>
      </c>
      <c r="K455" s="334">
        <v>0</v>
      </c>
      <c r="L455" s="334">
        <v>0</v>
      </c>
    </row>
    <row r="456" spans="1:20" s="143" customFormat="1" ht="44.25" hidden="1" customHeight="1">
      <c r="A456" s="213"/>
      <c r="B456" s="210" t="s">
        <v>84</v>
      </c>
      <c r="C456" s="237"/>
      <c r="D456" s="110" t="s">
        <v>18</v>
      </c>
      <c r="E456" s="110" t="s">
        <v>38</v>
      </c>
      <c r="F456" s="132" t="s">
        <v>363</v>
      </c>
      <c r="G456" s="139" t="s">
        <v>82</v>
      </c>
      <c r="H456" s="313">
        <f>SUM(I456:L456)</f>
        <v>0</v>
      </c>
      <c r="I456" s="314"/>
      <c r="J456" s="334">
        <v>0</v>
      </c>
      <c r="K456" s="334">
        <v>0</v>
      </c>
      <c r="L456" s="334">
        <v>0</v>
      </c>
    </row>
    <row r="457" spans="1:20" s="21" customFormat="1" ht="153" hidden="1">
      <c r="A457" s="6"/>
      <c r="B457" s="23" t="s">
        <v>641</v>
      </c>
      <c r="C457" s="68"/>
      <c r="D457" s="2" t="s">
        <v>18</v>
      </c>
      <c r="E457" s="2" t="s">
        <v>38</v>
      </c>
      <c r="F457" s="4" t="s">
        <v>642</v>
      </c>
      <c r="G457" s="2"/>
      <c r="H457" s="152">
        <f>I457+J457+K457+L457</f>
        <v>0</v>
      </c>
      <c r="I457" s="301">
        <f>I458</f>
        <v>0</v>
      </c>
      <c r="J457" s="301">
        <f t="shared" ref="J457:L463" si="100">J458</f>
        <v>0</v>
      </c>
      <c r="K457" s="301">
        <f t="shared" si="100"/>
        <v>0</v>
      </c>
      <c r="L457" s="301">
        <f t="shared" si="100"/>
        <v>0</v>
      </c>
      <c r="M457" s="302"/>
      <c r="N457" s="302"/>
      <c r="O457" s="302"/>
      <c r="P457" s="302"/>
      <c r="Q457" s="302"/>
      <c r="R457" s="302"/>
      <c r="S457" s="302"/>
      <c r="T457" s="302"/>
    </row>
    <row r="458" spans="1:20" s="23" customFormat="1" ht="51" hidden="1">
      <c r="A458" s="61"/>
      <c r="B458" s="10" t="s">
        <v>88</v>
      </c>
      <c r="C458" s="11"/>
      <c r="D458" s="2" t="s">
        <v>18</v>
      </c>
      <c r="E458" s="2" t="s">
        <v>38</v>
      </c>
      <c r="F458" s="4" t="s">
        <v>642</v>
      </c>
      <c r="G458" s="12" t="s">
        <v>49</v>
      </c>
      <c r="H458" s="152">
        <f>I458+J458+K458+L458</f>
        <v>0</v>
      </c>
      <c r="I458" s="153">
        <f>I459</f>
        <v>0</v>
      </c>
      <c r="J458" s="153">
        <f t="shared" si="100"/>
        <v>0</v>
      </c>
      <c r="K458" s="153">
        <f t="shared" si="100"/>
        <v>0</v>
      </c>
      <c r="L458" s="153">
        <f t="shared" si="100"/>
        <v>0</v>
      </c>
      <c r="M458" s="303"/>
      <c r="N458" s="303"/>
      <c r="O458" s="303"/>
      <c r="P458" s="303"/>
      <c r="Q458" s="303"/>
      <c r="R458" s="303"/>
      <c r="S458" s="303"/>
      <c r="T458" s="303"/>
    </row>
    <row r="459" spans="1:20" s="23" customFormat="1" hidden="1">
      <c r="A459" s="61"/>
      <c r="B459" s="10" t="s">
        <v>66</v>
      </c>
      <c r="C459" s="11"/>
      <c r="D459" s="2" t="s">
        <v>18</v>
      </c>
      <c r="E459" s="2" t="s">
        <v>38</v>
      </c>
      <c r="F459" s="4" t="s">
        <v>642</v>
      </c>
      <c r="G459" s="12" t="s">
        <v>64</v>
      </c>
      <c r="H459" s="152">
        <f>SUM(I459:L459)</f>
        <v>0</v>
      </c>
      <c r="I459" s="153">
        <f>I460</f>
        <v>0</v>
      </c>
      <c r="J459" s="153">
        <f t="shared" si="100"/>
        <v>0</v>
      </c>
      <c r="K459" s="153">
        <f t="shared" si="100"/>
        <v>0</v>
      </c>
      <c r="L459" s="153">
        <f t="shared" si="100"/>
        <v>0</v>
      </c>
      <c r="M459" s="303"/>
      <c r="N459" s="303"/>
      <c r="O459" s="303"/>
      <c r="P459" s="303"/>
      <c r="Q459" s="303"/>
      <c r="R459" s="303"/>
      <c r="S459" s="303"/>
      <c r="T459" s="303"/>
    </row>
    <row r="460" spans="1:20" s="23" customFormat="1" ht="25.5" hidden="1">
      <c r="A460" s="61"/>
      <c r="B460" s="10" t="s">
        <v>84</v>
      </c>
      <c r="C460" s="11"/>
      <c r="D460" s="2" t="s">
        <v>18</v>
      </c>
      <c r="E460" s="2" t="s">
        <v>38</v>
      </c>
      <c r="F460" s="4" t="s">
        <v>642</v>
      </c>
      <c r="G460" s="12" t="s">
        <v>82</v>
      </c>
      <c r="H460" s="152">
        <f>SUM(I460:L460)</f>
        <v>0</v>
      </c>
      <c r="I460" s="153">
        <v>0</v>
      </c>
      <c r="J460" s="153">
        <v>0</v>
      </c>
      <c r="K460" s="153">
        <f>4886.6-4886.6</f>
        <v>0</v>
      </c>
      <c r="L460" s="153">
        <v>0</v>
      </c>
      <c r="M460" s="303"/>
      <c r="N460" s="303"/>
      <c r="O460" s="303"/>
      <c r="P460" s="303"/>
      <c r="Q460" s="303"/>
      <c r="R460" s="303"/>
      <c r="S460" s="303"/>
      <c r="T460" s="303"/>
    </row>
    <row r="461" spans="1:20" s="21" customFormat="1" ht="154.5" hidden="1" customHeight="1">
      <c r="A461" s="6"/>
      <c r="B461" s="23" t="s">
        <v>643</v>
      </c>
      <c r="C461" s="68"/>
      <c r="D461" s="2" t="s">
        <v>18</v>
      </c>
      <c r="E461" s="2" t="s">
        <v>38</v>
      </c>
      <c r="F461" s="4" t="s">
        <v>644</v>
      </c>
      <c r="G461" s="2"/>
      <c r="H461" s="152">
        <f>I461+J461+K461+L461</f>
        <v>0</v>
      </c>
      <c r="I461" s="301">
        <f>I462</f>
        <v>0</v>
      </c>
      <c r="J461" s="301">
        <f t="shared" si="100"/>
        <v>0</v>
      </c>
      <c r="K461" s="301">
        <f t="shared" si="100"/>
        <v>0</v>
      </c>
      <c r="L461" s="301">
        <f t="shared" si="100"/>
        <v>0</v>
      </c>
      <c r="M461" s="302"/>
      <c r="N461" s="302"/>
      <c r="O461" s="302"/>
      <c r="P461" s="302"/>
      <c r="Q461" s="302"/>
      <c r="R461" s="302"/>
      <c r="S461" s="302"/>
      <c r="T461" s="302"/>
    </row>
    <row r="462" spans="1:20" s="23" customFormat="1" ht="41.25" hidden="1" customHeight="1">
      <c r="A462" s="61"/>
      <c r="B462" s="10" t="s">
        <v>88</v>
      </c>
      <c r="C462" s="11"/>
      <c r="D462" s="2" t="s">
        <v>18</v>
      </c>
      <c r="E462" s="2" t="s">
        <v>38</v>
      </c>
      <c r="F462" s="4" t="s">
        <v>644</v>
      </c>
      <c r="G462" s="12" t="s">
        <v>49</v>
      </c>
      <c r="H462" s="152">
        <f>I462+J462+K462+L462</f>
        <v>0</v>
      </c>
      <c r="I462" s="153">
        <f>I463</f>
        <v>0</v>
      </c>
      <c r="J462" s="153">
        <f t="shared" si="100"/>
        <v>0</v>
      </c>
      <c r="K462" s="153">
        <f t="shared" si="100"/>
        <v>0</v>
      </c>
      <c r="L462" s="153">
        <f t="shared" si="100"/>
        <v>0</v>
      </c>
      <c r="M462" s="303"/>
      <c r="N462" s="303"/>
      <c r="O462" s="303"/>
      <c r="P462" s="303"/>
      <c r="Q462" s="303"/>
      <c r="R462" s="303"/>
      <c r="S462" s="303"/>
      <c r="T462" s="303"/>
    </row>
    <row r="463" spans="1:20" s="23" customFormat="1" hidden="1">
      <c r="A463" s="61"/>
      <c r="B463" s="10" t="s">
        <v>66</v>
      </c>
      <c r="C463" s="11"/>
      <c r="D463" s="2" t="s">
        <v>18</v>
      </c>
      <c r="E463" s="2" t="s">
        <v>38</v>
      </c>
      <c r="F463" s="4" t="s">
        <v>644</v>
      </c>
      <c r="G463" s="12" t="s">
        <v>64</v>
      </c>
      <c r="H463" s="152">
        <f>SUM(I463:L463)</f>
        <v>0</v>
      </c>
      <c r="I463" s="153">
        <f>I464</f>
        <v>0</v>
      </c>
      <c r="J463" s="153">
        <f t="shared" si="100"/>
        <v>0</v>
      </c>
      <c r="K463" s="153">
        <f t="shared" si="100"/>
        <v>0</v>
      </c>
      <c r="L463" s="153">
        <f t="shared" si="100"/>
        <v>0</v>
      </c>
      <c r="M463" s="303"/>
      <c r="N463" s="303"/>
      <c r="O463" s="303"/>
      <c r="P463" s="303"/>
      <c r="Q463" s="303"/>
      <c r="R463" s="303"/>
      <c r="S463" s="303"/>
      <c r="T463" s="303"/>
    </row>
    <row r="464" spans="1:20" s="23" customFormat="1" ht="25.5" hidden="1">
      <c r="A464" s="61"/>
      <c r="B464" s="10" t="s">
        <v>84</v>
      </c>
      <c r="C464" s="11"/>
      <c r="D464" s="2" t="s">
        <v>18</v>
      </c>
      <c r="E464" s="2" t="s">
        <v>38</v>
      </c>
      <c r="F464" s="4" t="s">
        <v>644</v>
      </c>
      <c r="G464" s="12" t="s">
        <v>82</v>
      </c>
      <c r="H464" s="152">
        <f>SUM(I464:L464)</f>
        <v>0</v>
      </c>
      <c r="I464" s="153">
        <f>543-543</f>
        <v>0</v>
      </c>
      <c r="J464" s="153">
        <v>0</v>
      </c>
      <c r="K464" s="153">
        <v>0</v>
      </c>
      <c r="L464" s="153">
        <v>0</v>
      </c>
      <c r="M464" s="303"/>
      <c r="N464" s="303"/>
      <c r="O464" s="303"/>
      <c r="P464" s="303"/>
      <c r="Q464" s="303"/>
      <c r="R464" s="303"/>
      <c r="S464" s="303"/>
      <c r="T464" s="303"/>
    </row>
    <row r="465" spans="1:12" s="143" customFormat="1" ht="165.75" hidden="1">
      <c r="A465" s="141"/>
      <c r="B465" s="210" t="s">
        <v>586</v>
      </c>
      <c r="C465" s="142"/>
      <c r="D465" s="110" t="s">
        <v>18</v>
      </c>
      <c r="E465" s="110" t="s">
        <v>38</v>
      </c>
      <c r="F465" s="132" t="s">
        <v>585</v>
      </c>
      <c r="G465" s="110"/>
      <c r="H465" s="313">
        <f>I465+J465+K465+L465</f>
        <v>0</v>
      </c>
      <c r="I465" s="161">
        <f t="shared" ref="I465:L467" si="101">I466</f>
        <v>0</v>
      </c>
      <c r="J465" s="161">
        <f t="shared" si="101"/>
        <v>0</v>
      </c>
      <c r="K465" s="161">
        <f t="shared" si="101"/>
        <v>0</v>
      </c>
      <c r="L465" s="161">
        <f t="shared" si="101"/>
        <v>0</v>
      </c>
    </row>
    <row r="466" spans="1:12" s="143" customFormat="1" ht="51" hidden="1">
      <c r="A466" s="213"/>
      <c r="B466" s="210" t="s">
        <v>88</v>
      </c>
      <c r="C466" s="237"/>
      <c r="D466" s="110" t="s">
        <v>18</v>
      </c>
      <c r="E466" s="110" t="s">
        <v>38</v>
      </c>
      <c r="F466" s="132" t="s">
        <v>585</v>
      </c>
      <c r="G466" s="139" t="s">
        <v>49</v>
      </c>
      <c r="H466" s="313">
        <f>I466+J466+K466+L466</f>
        <v>0</v>
      </c>
      <c r="I466" s="314">
        <f t="shared" si="101"/>
        <v>0</v>
      </c>
      <c r="J466" s="314">
        <f t="shared" si="101"/>
        <v>0</v>
      </c>
      <c r="K466" s="314">
        <f t="shared" si="101"/>
        <v>0</v>
      </c>
      <c r="L466" s="314">
        <f t="shared" si="101"/>
        <v>0</v>
      </c>
    </row>
    <row r="467" spans="1:12" s="143" customFormat="1" hidden="1">
      <c r="A467" s="213"/>
      <c r="B467" s="210" t="s">
        <v>66</v>
      </c>
      <c r="C467" s="237"/>
      <c r="D467" s="110" t="s">
        <v>18</v>
      </c>
      <c r="E467" s="110" t="s">
        <v>38</v>
      </c>
      <c r="F467" s="132" t="s">
        <v>585</v>
      </c>
      <c r="G467" s="139" t="s">
        <v>64</v>
      </c>
      <c r="H467" s="313">
        <f>SUM(I467:L467)</f>
        <v>0</v>
      </c>
      <c r="I467" s="314">
        <f t="shared" si="101"/>
        <v>0</v>
      </c>
      <c r="J467" s="314">
        <f t="shared" si="101"/>
        <v>0</v>
      </c>
      <c r="K467" s="314">
        <f t="shared" si="101"/>
        <v>0</v>
      </c>
      <c r="L467" s="314">
        <f t="shared" si="101"/>
        <v>0</v>
      </c>
    </row>
    <row r="468" spans="1:12" s="143" customFormat="1" ht="76.5" hidden="1">
      <c r="A468" s="213"/>
      <c r="B468" s="210" t="s">
        <v>83</v>
      </c>
      <c r="C468" s="237"/>
      <c r="D468" s="110" t="s">
        <v>18</v>
      </c>
      <c r="E468" s="110" t="s">
        <v>38</v>
      </c>
      <c r="F468" s="132" t="s">
        <v>585</v>
      </c>
      <c r="G468" s="139" t="s">
        <v>65</v>
      </c>
      <c r="H468" s="313">
        <f>SUM(I468:L468)</f>
        <v>0</v>
      </c>
      <c r="I468" s="314">
        <v>0</v>
      </c>
      <c r="J468" s="334">
        <v>0</v>
      </c>
      <c r="K468" s="334"/>
      <c r="L468" s="334">
        <v>0</v>
      </c>
    </row>
    <row r="469" spans="1:12" s="143" customFormat="1" ht="127.5" hidden="1">
      <c r="A469" s="192"/>
      <c r="B469" s="109" t="s">
        <v>477</v>
      </c>
      <c r="C469" s="109"/>
      <c r="D469" s="110" t="s">
        <v>18</v>
      </c>
      <c r="E469" s="110" t="s">
        <v>38</v>
      </c>
      <c r="F469" s="132" t="s">
        <v>364</v>
      </c>
      <c r="G469" s="133"/>
      <c r="H469" s="160">
        <f>SUM(I469:L469)</f>
        <v>0</v>
      </c>
      <c r="I469" s="161">
        <f>I470+I475</f>
        <v>0</v>
      </c>
      <c r="J469" s="161">
        <f>J470+J475</f>
        <v>0</v>
      </c>
      <c r="K469" s="161">
        <f>K470+K475</f>
        <v>0</v>
      </c>
      <c r="L469" s="161">
        <f>L470+L475</f>
        <v>0</v>
      </c>
    </row>
    <row r="470" spans="1:12" s="143" customFormat="1" ht="89.25" hidden="1">
      <c r="A470" s="141"/>
      <c r="B470" s="109" t="s">
        <v>55</v>
      </c>
      <c r="C470" s="142"/>
      <c r="D470" s="110" t="s">
        <v>18</v>
      </c>
      <c r="E470" s="110" t="s">
        <v>38</v>
      </c>
      <c r="F470" s="132" t="s">
        <v>364</v>
      </c>
      <c r="G470" s="110" t="s">
        <v>56</v>
      </c>
      <c r="H470" s="160">
        <f t="shared" ref="H470:H478" si="102">I470+J470+K470+L470</f>
        <v>0</v>
      </c>
      <c r="I470" s="161">
        <f>I471</f>
        <v>0</v>
      </c>
      <c r="J470" s="161">
        <f>J471</f>
        <v>0</v>
      </c>
      <c r="K470" s="161">
        <f>K471</f>
        <v>0</v>
      </c>
      <c r="L470" s="161">
        <f>L471</f>
        <v>0</v>
      </c>
    </row>
    <row r="471" spans="1:12" s="143" customFormat="1" ht="38.25" hidden="1">
      <c r="A471" s="141"/>
      <c r="B471" s="109" t="s">
        <v>104</v>
      </c>
      <c r="C471" s="142"/>
      <c r="D471" s="110" t="s">
        <v>18</v>
      </c>
      <c r="E471" s="110" t="s">
        <v>38</v>
      </c>
      <c r="F471" s="132" t="s">
        <v>364</v>
      </c>
      <c r="G471" s="110" t="s">
        <v>105</v>
      </c>
      <c r="H471" s="160">
        <f t="shared" si="102"/>
        <v>0</v>
      </c>
      <c r="I471" s="161">
        <f>I472+I473+I474</f>
        <v>0</v>
      </c>
      <c r="J471" s="161">
        <f>J472+J473+J474</f>
        <v>0</v>
      </c>
      <c r="K471" s="161">
        <f>K472+K473+K474</f>
        <v>0</v>
      </c>
      <c r="L471" s="161">
        <f>L472+L473+L474</f>
        <v>0</v>
      </c>
    </row>
    <row r="472" spans="1:12" s="143" customFormat="1" ht="25.5" hidden="1">
      <c r="A472" s="141"/>
      <c r="B472" s="109" t="s">
        <v>213</v>
      </c>
      <c r="C472" s="142"/>
      <c r="D472" s="110" t="s">
        <v>18</v>
      </c>
      <c r="E472" s="110" t="s">
        <v>38</v>
      </c>
      <c r="F472" s="132" t="s">
        <v>364</v>
      </c>
      <c r="G472" s="110" t="s">
        <v>107</v>
      </c>
      <c r="H472" s="160">
        <f t="shared" si="102"/>
        <v>0</v>
      </c>
      <c r="I472" s="161">
        <v>0</v>
      </c>
      <c r="J472" s="161"/>
      <c r="K472" s="161">
        <v>0</v>
      </c>
      <c r="L472" s="161">
        <v>0</v>
      </c>
    </row>
    <row r="473" spans="1:12" s="143" customFormat="1" ht="51" hidden="1">
      <c r="A473" s="141"/>
      <c r="B473" s="109" t="s">
        <v>108</v>
      </c>
      <c r="C473" s="142"/>
      <c r="D473" s="110" t="s">
        <v>18</v>
      </c>
      <c r="E473" s="110" t="s">
        <v>38</v>
      </c>
      <c r="F473" s="132" t="s">
        <v>364</v>
      </c>
      <c r="G473" s="110" t="s">
        <v>109</v>
      </c>
      <c r="H473" s="160">
        <f t="shared" si="102"/>
        <v>0</v>
      </c>
      <c r="I473" s="161">
        <v>0</v>
      </c>
      <c r="J473" s="161"/>
      <c r="K473" s="161">
        <v>0</v>
      </c>
      <c r="L473" s="161">
        <v>0</v>
      </c>
    </row>
    <row r="474" spans="1:12" s="143" customFormat="1" ht="89.25" hidden="1">
      <c r="A474" s="141"/>
      <c r="B474" s="330" t="s">
        <v>659</v>
      </c>
      <c r="C474" s="142"/>
      <c r="D474" s="110" t="s">
        <v>18</v>
      </c>
      <c r="E474" s="110" t="s">
        <v>38</v>
      </c>
      <c r="F474" s="132" t="s">
        <v>364</v>
      </c>
      <c r="G474" s="110" t="s">
        <v>649</v>
      </c>
      <c r="H474" s="160">
        <f>I474+J474+K474+L474</f>
        <v>0</v>
      </c>
      <c r="I474" s="316">
        <v>0</v>
      </c>
      <c r="J474" s="161"/>
      <c r="K474" s="316">
        <v>0</v>
      </c>
      <c r="L474" s="316">
        <v>0</v>
      </c>
    </row>
    <row r="475" spans="1:12" s="143" customFormat="1" ht="38.25" hidden="1">
      <c r="A475" s="141"/>
      <c r="B475" s="109" t="s">
        <v>86</v>
      </c>
      <c r="C475" s="142"/>
      <c r="D475" s="110" t="s">
        <v>18</v>
      </c>
      <c r="E475" s="110" t="s">
        <v>38</v>
      </c>
      <c r="F475" s="132" t="s">
        <v>364</v>
      </c>
      <c r="G475" s="110" t="s">
        <v>57</v>
      </c>
      <c r="H475" s="160">
        <f t="shared" si="102"/>
        <v>0</v>
      </c>
      <c r="I475" s="161">
        <f>I476</f>
        <v>0</v>
      </c>
      <c r="J475" s="161">
        <f>J476</f>
        <v>0</v>
      </c>
      <c r="K475" s="161">
        <f>K476</f>
        <v>0</v>
      </c>
      <c r="L475" s="161">
        <f>L476</f>
        <v>0</v>
      </c>
    </row>
    <row r="476" spans="1:12" s="143" customFormat="1" ht="38.25" hidden="1">
      <c r="A476" s="141"/>
      <c r="B476" s="109" t="s">
        <v>111</v>
      </c>
      <c r="C476" s="142"/>
      <c r="D476" s="110" t="s">
        <v>18</v>
      </c>
      <c r="E476" s="110" t="s">
        <v>38</v>
      </c>
      <c r="F476" s="132" t="s">
        <v>364</v>
      </c>
      <c r="G476" s="110" t="s">
        <v>59</v>
      </c>
      <c r="H476" s="160">
        <f t="shared" si="102"/>
        <v>0</v>
      </c>
      <c r="I476" s="161">
        <f>I477+I478</f>
        <v>0</v>
      </c>
      <c r="J476" s="161">
        <f>J477+J478</f>
        <v>0</v>
      </c>
      <c r="K476" s="161">
        <f>K477+K478</f>
        <v>0</v>
      </c>
      <c r="L476" s="161">
        <f>L477+L478</f>
        <v>0</v>
      </c>
    </row>
    <row r="477" spans="1:12" s="143" customFormat="1" ht="38.25" hidden="1">
      <c r="A477" s="141"/>
      <c r="B477" s="109" t="s">
        <v>63</v>
      </c>
      <c r="C477" s="142"/>
      <c r="D477" s="110" t="s">
        <v>18</v>
      </c>
      <c r="E477" s="110" t="s">
        <v>38</v>
      </c>
      <c r="F477" s="132" t="s">
        <v>364</v>
      </c>
      <c r="G477" s="110" t="s">
        <v>62</v>
      </c>
      <c r="H477" s="160">
        <f t="shared" si="102"/>
        <v>0</v>
      </c>
      <c r="I477" s="161">
        <v>0</v>
      </c>
      <c r="J477" s="161">
        <v>0</v>
      </c>
      <c r="K477" s="161">
        <v>0</v>
      </c>
      <c r="L477" s="161">
        <v>0</v>
      </c>
    </row>
    <row r="478" spans="1:12" s="143" customFormat="1" ht="51" hidden="1">
      <c r="A478" s="141"/>
      <c r="B478" s="109" t="s">
        <v>259</v>
      </c>
      <c r="C478" s="142"/>
      <c r="D478" s="110" t="s">
        <v>18</v>
      </c>
      <c r="E478" s="110" t="s">
        <v>38</v>
      </c>
      <c r="F478" s="132" t="s">
        <v>364</v>
      </c>
      <c r="G478" s="110" t="s">
        <v>61</v>
      </c>
      <c r="H478" s="160">
        <f t="shared" si="102"/>
        <v>0</v>
      </c>
      <c r="I478" s="161">
        <v>0</v>
      </c>
      <c r="J478" s="161"/>
      <c r="K478" s="161">
        <v>0</v>
      </c>
      <c r="L478" s="161">
        <v>0</v>
      </c>
    </row>
    <row r="479" spans="1:12" s="143" customFormat="1" ht="38.25">
      <c r="A479" s="61"/>
      <c r="B479" s="10" t="s">
        <v>652</v>
      </c>
      <c r="C479" s="11"/>
      <c r="D479" s="12" t="s">
        <v>18</v>
      </c>
      <c r="E479" s="12" t="s">
        <v>38</v>
      </c>
      <c r="F479" s="19" t="s">
        <v>653</v>
      </c>
      <c r="G479" s="12"/>
      <c r="H479" s="152">
        <f>I479+J479+K479+L479</f>
        <v>6460.5</v>
      </c>
      <c r="I479" s="153">
        <f>I483+I495+I487+I491</f>
        <v>0</v>
      </c>
      <c r="J479" s="153">
        <f>J483+J495+J487+J491</f>
        <v>0</v>
      </c>
      <c r="K479" s="153">
        <f>K483+K495+K487+K491</f>
        <v>6460.5</v>
      </c>
      <c r="L479" s="153">
        <f>L483+L495+L487+L491</f>
        <v>0</v>
      </c>
    </row>
    <row r="480" spans="1:12" s="143" customFormat="1" ht="38.25" hidden="1">
      <c r="A480" s="61"/>
      <c r="B480" s="10" t="s">
        <v>200</v>
      </c>
      <c r="C480" s="71"/>
      <c r="D480" s="12" t="s">
        <v>18</v>
      </c>
      <c r="E480" s="12" t="s">
        <v>38</v>
      </c>
      <c r="F480" s="19" t="s">
        <v>654</v>
      </c>
      <c r="G480" s="12"/>
      <c r="H480" s="152">
        <f>I480+J480+K480+L480</f>
        <v>0</v>
      </c>
      <c r="I480" s="153">
        <f>I481</f>
        <v>0</v>
      </c>
      <c r="J480" s="153">
        <f t="shared" ref="J480:L481" si="103">J481</f>
        <v>0</v>
      </c>
      <c r="K480" s="153">
        <f t="shared" si="103"/>
        <v>0</v>
      </c>
      <c r="L480" s="153">
        <f t="shared" si="103"/>
        <v>0</v>
      </c>
    </row>
    <row r="481" spans="1:12" s="143" customFormat="1" ht="51" hidden="1">
      <c r="A481" s="61"/>
      <c r="B481" s="10" t="s">
        <v>88</v>
      </c>
      <c r="C481" s="11"/>
      <c r="D481" s="12" t="s">
        <v>18</v>
      </c>
      <c r="E481" s="12" t="s">
        <v>38</v>
      </c>
      <c r="F481" s="19" t="s">
        <v>654</v>
      </c>
      <c r="G481" s="12" t="s">
        <v>49</v>
      </c>
      <c r="H481" s="152">
        <f>I481+J481+K481+L481</f>
        <v>0</v>
      </c>
      <c r="I481" s="153">
        <f>I482</f>
        <v>0</v>
      </c>
      <c r="J481" s="153">
        <f t="shared" si="103"/>
        <v>0</v>
      </c>
      <c r="K481" s="153">
        <f t="shared" si="103"/>
        <v>0</v>
      </c>
      <c r="L481" s="153">
        <f t="shared" si="103"/>
        <v>0</v>
      </c>
    </row>
    <row r="482" spans="1:12" s="143" customFormat="1" hidden="1">
      <c r="A482" s="61"/>
      <c r="B482" s="10" t="s">
        <v>66</v>
      </c>
      <c r="C482" s="11"/>
      <c r="D482" s="12" t="s">
        <v>18</v>
      </c>
      <c r="E482" s="12" t="s">
        <v>38</v>
      </c>
      <c r="F482" s="19" t="s">
        <v>654</v>
      </c>
      <c r="G482" s="12" t="s">
        <v>64</v>
      </c>
      <c r="H482" s="152">
        <f>SUM(I482:L482)</f>
        <v>0</v>
      </c>
      <c r="I482" s="153">
        <f>I483+I492</f>
        <v>0</v>
      </c>
      <c r="J482" s="153">
        <f>J483+J492</f>
        <v>0</v>
      </c>
      <c r="K482" s="153">
        <f>K483</f>
        <v>0</v>
      </c>
      <c r="L482" s="153">
        <f>L483+L492</f>
        <v>0</v>
      </c>
    </row>
    <row r="483" spans="1:12" s="143" customFormat="1" ht="76.5" hidden="1">
      <c r="A483" s="61"/>
      <c r="B483" s="10" t="s">
        <v>83</v>
      </c>
      <c r="C483" s="11"/>
      <c r="D483" s="12" t="s">
        <v>18</v>
      </c>
      <c r="E483" s="12" t="s">
        <v>38</v>
      </c>
      <c r="F483" s="19" t="s">
        <v>654</v>
      </c>
      <c r="G483" s="12" t="s">
        <v>65</v>
      </c>
      <c r="H483" s="152">
        <f>SUM(I483:L483)</f>
        <v>0</v>
      </c>
      <c r="I483" s="153"/>
      <c r="J483" s="158">
        <v>0</v>
      </c>
      <c r="K483" s="158">
        <v>0</v>
      </c>
      <c r="L483" s="158">
        <v>0</v>
      </c>
    </row>
    <row r="484" spans="1:12" s="143" customFormat="1" ht="153" hidden="1">
      <c r="A484" s="61"/>
      <c r="B484" s="23" t="s">
        <v>641</v>
      </c>
      <c r="C484" s="71"/>
      <c r="D484" s="12" t="s">
        <v>18</v>
      </c>
      <c r="E484" s="12" t="s">
        <v>38</v>
      </c>
      <c r="F484" s="19" t="s">
        <v>655</v>
      </c>
      <c r="G484" s="12"/>
      <c r="H484" s="152">
        <f>I484+J484+K484+L484</f>
        <v>0</v>
      </c>
      <c r="I484" s="153">
        <f>I485</f>
        <v>0</v>
      </c>
      <c r="J484" s="153">
        <f t="shared" ref="J484:L486" si="104">J485</f>
        <v>0</v>
      </c>
      <c r="K484" s="153">
        <f t="shared" si="104"/>
        <v>0</v>
      </c>
      <c r="L484" s="153">
        <f t="shared" si="104"/>
        <v>0</v>
      </c>
    </row>
    <row r="485" spans="1:12" s="143" customFormat="1" ht="51" hidden="1">
      <c r="A485" s="61"/>
      <c r="B485" s="10" t="s">
        <v>88</v>
      </c>
      <c r="C485" s="11"/>
      <c r="D485" s="12" t="s">
        <v>18</v>
      </c>
      <c r="E485" s="12" t="s">
        <v>38</v>
      </c>
      <c r="F485" s="19" t="s">
        <v>655</v>
      </c>
      <c r="G485" s="12" t="s">
        <v>49</v>
      </c>
      <c r="H485" s="152">
        <f>I485+J485+K485+L485</f>
        <v>0</v>
      </c>
      <c r="I485" s="153">
        <f>I486</f>
        <v>0</v>
      </c>
      <c r="J485" s="153">
        <f t="shared" si="104"/>
        <v>0</v>
      </c>
      <c r="K485" s="153">
        <f t="shared" si="104"/>
        <v>0</v>
      </c>
      <c r="L485" s="153">
        <f t="shared" si="104"/>
        <v>0</v>
      </c>
    </row>
    <row r="486" spans="1:12" s="215" customFormat="1" hidden="1">
      <c r="A486" s="61"/>
      <c r="B486" s="10" t="s">
        <v>66</v>
      </c>
      <c r="C486" s="11"/>
      <c r="D486" s="12" t="s">
        <v>18</v>
      </c>
      <c r="E486" s="12" t="s">
        <v>38</v>
      </c>
      <c r="F486" s="19" t="s">
        <v>655</v>
      </c>
      <c r="G486" s="12" t="s">
        <v>64</v>
      </c>
      <c r="H486" s="152">
        <f t="shared" ref="H486:H491" si="105">SUM(I486:L486)</f>
        <v>0</v>
      </c>
      <c r="I486" s="153">
        <f>I487</f>
        <v>0</v>
      </c>
      <c r="J486" s="153">
        <f t="shared" si="104"/>
        <v>0</v>
      </c>
      <c r="K486" s="153">
        <f>K487+K491</f>
        <v>0</v>
      </c>
      <c r="L486" s="153">
        <f t="shared" si="104"/>
        <v>0</v>
      </c>
    </row>
    <row r="487" spans="1:12" s="215" customFormat="1" ht="42.75" hidden="1" customHeight="1">
      <c r="A487" s="61"/>
      <c r="B487" s="10" t="s">
        <v>84</v>
      </c>
      <c r="C487" s="11"/>
      <c r="D487" s="12" t="s">
        <v>18</v>
      </c>
      <c r="E487" s="12" t="s">
        <v>38</v>
      </c>
      <c r="F487" s="19" t="s">
        <v>655</v>
      </c>
      <c r="G487" s="12" t="s">
        <v>82</v>
      </c>
      <c r="H487" s="152">
        <f t="shared" si="105"/>
        <v>0</v>
      </c>
      <c r="I487" s="153">
        <v>0</v>
      </c>
      <c r="J487" s="153">
        <v>0</v>
      </c>
      <c r="K487" s="153"/>
      <c r="L487" s="153">
        <v>0</v>
      </c>
    </row>
    <row r="488" spans="1:12" s="215" customFormat="1" ht="178.5" hidden="1">
      <c r="A488" s="61"/>
      <c r="B488" s="23" t="s">
        <v>643</v>
      </c>
      <c r="C488" s="71"/>
      <c r="D488" s="12" t="s">
        <v>18</v>
      </c>
      <c r="E488" s="12" t="s">
        <v>38</v>
      </c>
      <c r="F488" s="19" t="s">
        <v>656</v>
      </c>
      <c r="G488" s="12"/>
      <c r="H488" s="152">
        <f t="shared" si="105"/>
        <v>0</v>
      </c>
      <c r="I488" s="153">
        <f>I489</f>
        <v>0</v>
      </c>
      <c r="J488" s="153">
        <f t="shared" ref="J488:L490" si="106">J489</f>
        <v>0</v>
      </c>
      <c r="K488" s="153">
        <f t="shared" si="106"/>
        <v>0</v>
      </c>
      <c r="L488" s="153">
        <f t="shared" si="106"/>
        <v>0</v>
      </c>
    </row>
    <row r="489" spans="1:12" s="215" customFormat="1" ht="53.25" hidden="1" customHeight="1">
      <c r="A489" s="61"/>
      <c r="B489" s="10" t="s">
        <v>88</v>
      </c>
      <c r="C489" s="11"/>
      <c r="D489" s="12" t="s">
        <v>18</v>
      </c>
      <c r="E489" s="12" t="s">
        <v>38</v>
      </c>
      <c r="F489" s="19" t="s">
        <v>656</v>
      </c>
      <c r="G489" s="12" t="s">
        <v>49</v>
      </c>
      <c r="H489" s="152">
        <f t="shared" si="105"/>
        <v>0</v>
      </c>
      <c r="I489" s="153">
        <f>I490</f>
        <v>0</v>
      </c>
      <c r="J489" s="153">
        <f t="shared" si="106"/>
        <v>0</v>
      </c>
      <c r="K489" s="153">
        <f t="shared" si="106"/>
        <v>0</v>
      </c>
      <c r="L489" s="153">
        <f t="shared" si="106"/>
        <v>0</v>
      </c>
    </row>
    <row r="490" spans="1:12" s="215" customFormat="1" hidden="1">
      <c r="A490" s="61"/>
      <c r="B490" s="10" t="s">
        <v>66</v>
      </c>
      <c r="C490" s="11"/>
      <c r="D490" s="12" t="s">
        <v>18</v>
      </c>
      <c r="E490" s="12" t="s">
        <v>38</v>
      </c>
      <c r="F490" s="19" t="s">
        <v>656</v>
      </c>
      <c r="G490" s="12" t="s">
        <v>64</v>
      </c>
      <c r="H490" s="152">
        <f t="shared" si="105"/>
        <v>0</v>
      </c>
      <c r="I490" s="153">
        <f>I491</f>
        <v>0</v>
      </c>
      <c r="J490" s="153">
        <f t="shared" si="106"/>
        <v>0</v>
      </c>
      <c r="K490" s="153">
        <f t="shared" si="106"/>
        <v>0</v>
      </c>
      <c r="L490" s="153">
        <f t="shared" si="106"/>
        <v>0</v>
      </c>
    </row>
    <row r="491" spans="1:12" s="215" customFormat="1" ht="42.75" hidden="1" customHeight="1">
      <c r="A491" s="61"/>
      <c r="B491" s="10" t="s">
        <v>84</v>
      </c>
      <c r="C491" s="11"/>
      <c r="D491" s="12" t="s">
        <v>18</v>
      </c>
      <c r="E491" s="12" t="s">
        <v>38</v>
      </c>
      <c r="F491" s="19" t="s">
        <v>656</v>
      </c>
      <c r="G491" s="12" t="s">
        <v>82</v>
      </c>
      <c r="H491" s="152">
        <f t="shared" si="105"/>
        <v>0</v>
      </c>
      <c r="I491" s="153"/>
      <c r="J491" s="153">
        <v>0</v>
      </c>
      <c r="K491" s="153">
        <v>0</v>
      </c>
      <c r="L491" s="153">
        <v>0</v>
      </c>
    </row>
    <row r="492" spans="1:12" s="215" customFormat="1" ht="165.75">
      <c r="A492" s="61"/>
      <c r="B492" s="10" t="s">
        <v>586</v>
      </c>
      <c r="C492" s="71"/>
      <c r="D492" s="12" t="s">
        <v>18</v>
      </c>
      <c r="E492" s="12" t="s">
        <v>38</v>
      </c>
      <c r="F492" s="19" t="s">
        <v>657</v>
      </c>
      <c r="G492" s="12"/>
      <c r="H492" s="152">
        <f>I492+J492+K492+L492</f>
        <v>6460.5</v>
      </c>
      <c r="I492" s="153">
        <f>I493</f>
        <v>0</v>
      </c>
      <c r="J492" s="153">
        <f t="shared" ref="J492:L494" si="107">J493</f>
        <v>0</v>
      </c>
      <c r="K492" s="153">
        <f t="shared" si="107"/>
        <v>6460.5</v>
      </c>
      <c r="L492" s="153">
        <f t="shared" si="107"/>
        <v>0</v>
      </c>
    </row>
    <row r="493" spans="1:12" s="215" customFormat="1" ht="51">
      <c r="A493" s="61"/>
      <c r="B493" s="10" t="s">
        <v>88</v>
      </c>
      <c r="C493" s="11"/>
      <c r="D493" s="12" t="s">
        <v>18</v>
      </c>
      <c r="E493" s="12" t="s">
        <v>38</v>
      </c>
      <c r="F493" s="19" t="s">
        <v>657</v>
      </c>
      <c r="G493" s="12" t="s">
        <v>49</v>
      </c>
      <c r="H493" s="152">
        <f>I493+J493+K493+L493</f>
        <v>6460.5</v>
      </c>
      <c r="I493" s="153">
        <f>I494</f>
        <v>0</v>
      </c>
      <c r="J493" s="153">
        <f t="shared" si="107"/>
        <v>0</v>
      </c>
      <c r="K493" s="153">
        <f t="shared" si="107"/>
        <v>6460.5</v>
      </c>
      <c r="L493" s="153">
        <f t="shared" si="107"/>
        <v>0</v>
      </c>
    </row>
    <row r="494" spans="1:12" s="143" customFormat="1">
      <c r="A494" s="61"/>
      <c r="B494" s="10" t="s">
        <v>66</v>
      </c>
      <c r="C494" s="11"/>
      <c r="D494" s="12" t="s">
        <v>18</v>
      </c>
      <c r="E494" s="12" t="s">
        <v>38</v>
      </c>
      <c r="F494" s="19" t="s">
        <v>657</v>
      </c>
      <c r="G494" s="12" t="s">
        <v>64</v>
      </c>
      <c r="H494" s="152">
        <f t="shared" ref="H494:H499" si="108">SUM(I494:L494)</f>
        <v>6460.5</v>
      </c>
      <c r="I494" s="153">
        <f>I495</f>
        <v>0</v>
      </c>
      <c r="J494" s="153">
        <f t="shared" si="107"/>
        <v>0</v>
      </c>
      <c r="K494" s="153">
        <f>K495</f>
        <v>6460.5</v>
      </c>
      <c r="L494" s="153">
        <f t="shared" si="107"/>
        <v>0</v>
      </c>
    </row>
    <row r="495" spans="1:12" s="143" customFormat="1" ht="76.5">
      <c r="A495" s="61"/>
      <c r="B495" s="10" t="s">
        <v>83</v>
      </c>
      <c r="C495" s="11"/>
      <c r="D495" s="12" t="s">
        <v>18</v>
      </c>
      <c r="E495" s="12" t="s">
        <v>38</v>
      </c>
      <c r="F495" s="19" t="s">
        <v>657</v>
      </c>
      <c r="G495" s="12" t="s">
        <v>65</v>
      </c>
      <c r="H495" s="152">
        <f t="shared" si="108"/>
        <v>6460.5</v>
      </c>
      <c r="I495" s="153">
        <v>0</v>
      </c>
      <c r="J495" s="158">
        <v>0</v>
      </c>
      <c r="K495" s="158">
        <f>6460.5</f>
        <v>6460.5</v>
      </c>
      <c r="L495" s="158">
        <v>0</v>
      </c>
    </row>
    <row r="496" spans="1:12" s="143" customFormat="1" ht="51">
      <c r="A496" s="141"/>
      <c r="B496" s="109" t="s">
        <v>365</v>
      </c>
      <c r="C496" s="142"/>
      <c r="D496" s="110" t="s">
        <v>18</v>
      </c>
      <c r="E496" s="110" t="s">
        <v>38</v>
      </c>
      <c r="F496" s="132" t="s">
        <v>366</v>
      </c>
      <c r="G496" s="110"/>
      <c r="H496" s="313">
        <f t="shared" si="108"/>
        <v>-3.0000000000000568</v>
      </c>
      <c r="I496" s="161">
        <f>I497+I533+I538+I543</f>
        <v>-3.0000000000000568</v>
      </c>
      <c r="J496" s="161">
        <f>J497+J533+J538+J543</f>
        <v>0</v>
      </c>
      <c r="K496" s="161">
        <f>K497+K533+K538+K543</f>
        <v>0</v>
      </c>
      <c r="L496" s="161">
        <f>L497+L533+L538+L543</f>
        <v>0</v>
      </c>
    </row>
    <row r="497" spans="1:12" s="143" customFormat="1" ht="38.25">
      <c r="A497" s="141"/>
      <c r="B497" s="109" t="s">
        <v>367</v>
      </c>
      <c r="C497" s="142"/>
      <c r="D497" s="110" t="s">
        <v>18</v>
      </c>
      <c r="E497" s="110" t="s">
        <v>38</v>
      </c>
      <c r="F497" s="132" t="s">
        <v>368</v>
      </c>
      <c r="G497" s="110"/>
      <c r="H497" s="313">
        <f t="shared" si="108"/>
        <v>-103.00000000000003</v>
      </c>
      <c r="I497" s="161">
        <f>I498+I513+I517+I521+I525+I529</f>
        <v>-103.00000000000003</v>
      </c>
      <c r="J497" s="161">
        <f>J498+J513+J517+J521+J525+J529</f>
        <v>0</v>
      </c>
      <c r="K497" s="161">
        <f>K498+K513+K517+K521+K525+K529</f>
        <v>0</v>
      </c>
      <c r="L497" s="161">
        <f>L498+L513+L517+L521+L525+L529</f>
        <v>0</v>
      </c>
    </row>
    <row r="498" spans="1:12" s="143" customFormat="1" ht="38.25">
      <c r="A498" s="141"/>
      <c r="B498" s="109" t="s">
        <v>200</v>
      </c>
      <c r="C498" s="142"/>
      <c r="D498" s="110" t="s">
        <v>18</v>
      </c>
      <c r="E498" s="110" t="s">
        <v>38</v>
      </c>
      <c r="F498" s="132" t="s">
        <v>330</v>
      </c>
      <c r="G498" s="110"/>
      <c r="H498" s="313">
        <f t="shared" si="108"/>
        <v>-2.8421709430404007E-14</v>
      </c>
      <c r="I498" s="161">
        <f>I499+I504+I508</f>
        <v>-2.8421709430404007E-14</v>
      </c>
      <c r="J498" s="161">
        <f>J499+J504+J508</f>
        <v>0</v>
      </c>
      <c r="K498" s="161">
        <f>K499+K504+K508</f>
        <v>0</v>
      </c>
      <c r="L498" s="161">
        <f>L499+L504+L508</f>
        <v>0</v>
      </c>
    </row>
    <row r="499" spans="1:12" s="143" customFormat="1" ht="89.25">
      <c r="A499" s="141"/>
      <c r="B499" s="210" t="s">
        <v>55</v>
      </c>
      <c r="C499" s="131"/>
      <c r="D499" s="110" t="s">
        <v>18</v>
      </c>
      <c r="E499" s="110" t="s">
        <v>38</v>
      </c>
      <c r="F499" s="132" t="s">
        <v>330</v>
      </c>
      <c r="G499" s="139" t="s">
        <v>56</v>
      </c>
      <c r="H499" s="313">
        <f t="shared" si="108"/>
        <v>56.399999999999977</v>
      </c>
      <c r="I499" s="314">
        <f>I500</f>
        <v>56.399999999999977</v>
      </c>
      <c r="J499" s="314">
        <f>J500</f>
        <v>0</v>
      </c>
      <c r="K499" s="314">
        <f>K500</f>
        <v>0</v>
      </c>
      <c r="L499" s="314">
        <f>L500</f>
        <v>0</v>
      </c>
    </row>
    <row r="500" spans="1:12" s="143" customFormat="1" ht="25.5">
      <c r="A500" s="141"/>
      <c r="B500" s="210" t="s">
        <v>67</v>
      </c>
      <c r="C500" s="131"/>
      <c r="D500" s="110" t="s">
        <v>18</v>
      </c>
      <c r="E500" s="110" t="s">
        <v>38</v>
      </c>
      <c r="F500" s="132" t="s">
        <v>330</v>
      </c>
      <c r="G500" s="139" t="s">
        <v>68</v>
      </c>
      <c r="H500" s="313">
        <f t="shared" ref="H500:H512" si="109">SUM(I500:L500)</f>
        <v>56.399999999999977</v>
      </c>
      <c r="I500" s="314">
        <f>I501+I502+I503</f>
        <v>56.399999999999977</v>
      </c>
      <c r="J500" s="314">
        <f>J501+J502</f>
        <v>0</v>
      </c>
      <c r="K500" s="314">
        <f>K501+K502</f>
        <v>0</v>
      </c>
      <c r="L500" s="314">
        <f>L501+L502</f>
        <v>0</v>
      </c>
    </row>
    <row r="501" spans="1:12" s="143" customFormat="1" ht="25.5">
      <c r="A501" s="141"/>
      <c r="B501" s="210" t="s">
        <v>254</v>
      </c>
      <c r="C501" s="131"/>
      <c r="D501" s="110" t="s">
        <v>18</v>
      </c>
      <c r="E501" s="110" t="s">
        <v>38</v>
      </c>
      <c r="F501" s="132" t="s">
        <v>330</v>
      </c>
      <c r="G501" s="139" t="s">
        <v>69</v>
      </c>
      <c r="H501" s="313">
        <f t="shared" si="109"/>
        <v>-393.3</v>
      </c>
      <c r="I501" s="314">
        <f>-393.3</f>
        <v>-393.3</v>
      </c>
      <c r="J501" s="334">
        <v>0</v>
      </c>
      <c r="K501" s="334">
        <v>0</v>
      </c>
      <c r="L501" s="334">
        <v>0</v>
      </c>
    </row>
    <row r="502" spans="1:12" s="143" customFormat="1" ht="38.25">
      <c r="A502" s="141"/>
      <c r="B502" s="210" t="s">
        <v>89</v>
      </c>
      <c r="C502" s="131"/>
      <c r="D502" s="110" t="s">
        <v>18</v>
      </c>
      <c r="E502" s="110" t="s">
        <v>38</v>
      </c>
      <c r="F502" s="132" t="s">
        <v>330</v>
      </c>
      <c r="G502" s="139" t="s">
        <v>70</v>
      </c>
      <c r="H502" s="313">
        <f t="shared" si="109"/>
        <v>449.7</v>
      </c>
      <c r="I502" s="314">
        <f>449.7</f>
        <v>449.7</v>
      </c>
      <c r="J502" s="334">
        <v>0</v>
      </c>
      <c r="K502" s="334">
        <v>0</v>
      </c>
      <c r="L502" s="334">
        <v>0</v>
      </c>
    </row>
    <row r="503" spans="1:12" s="143" customFormat="1" ht="76.5" hidden="1">
      <c r="A503" s="141"/>
      <c r="B503" s="109" t="s">
        <v>660</v>
      </c>
      <c r="C503" s="131"/>
      <c r="D503" s="110" t="s">
        <v>18</v>
      </c>
      <c r="E503" s="110" t="s">
        <v>38</v>
      </c>
      <c r="F503" s="132" t="s">
        <v>330</v>
      </c>
      <c r="G503" s="139" t="s">
        <v>661</v>
      </c>
      <c r="H503" s="313">
        <f>SUM(I503:L503)</f>
        <v>0</v>
      </c>
      <c r="I503" s="314"/>
      <c r="J503" s="316">
        <v>0</v>
      </c>
      <c r="K503" s="316">
        <v>0</v>
      </c>
      <c r="L503" s="316">
        <v>0</v>
      </c>
    </row>
    <row r="504" spans="1:12" s="143" customFormat="1" ht="38.25">
      <c r="A504" s="141"/>
      <c r="B504" s="109" t="s">
        <v>86</v>
      </c>
      <c r="C504" s="131"/>
      <c r="D504" s="110" t="s">
        <v>18</v>
      </c>
      <c r="E504" s="110" t="s">
        <v>38</v>
      </c>
      <c r="F504" s="132" t="s">
        <v>330</v>
      </c>
      <c r="G504" s="139" t="s">
        <v>57</v>
      </c>
      <c r="H504" s="313">
        <f t="shared" si="109"/>
        <v>-56.400000000000006</v>
      </c>
      <c r="I504" s="314">
        <f>I505</f>
        <v>-56.400000000000006</v>
      </c>
      <c r="J504" s="314">
        <f>J505</f>
        <v>0</v>
      </c>
      <c r="K504" s="314">
        <f>K505</f>
        <v>0</v>
      </c>
      <c r="L504" s="314">
        <f>L505</f>
        <v>0</v>
      </c>
    </row>
    <row r="505" spans="1:12" s="224" customFormat="1" ht="38.25">
      <c r="A505" s="141"/>
      <c r="B505" s="109" t="s">
        <v>111</v>
      </c>
      <c r="C505" s="131"/>
      <c r="D505" s="110" t="s">
        <v>18</v>
      </c>
      <c r="E505" s="110" t="s">
        <v>38</v>
      </c>
      <c r="F505" s="132" t="s">
        <v>330</v>
      </c>
      <c r="G505" s="139" t="s">
        <v>59</v>
      </c>
      <c r="H505" s="313">
        <f t="shared" si="109"/>
        <v>-56.400000000000006</v>
      </c>
      <c r="I505" s="314">
        <f>I507+I506</f>
        <v>-56.400000000000006</v>
      </c>
      <c r="J505" s="314">
        <f>J507</f>
        <v>0</v>
      </c>
      <c r="K505" s="314">
        <f>K507</f>
        <v>0</v>
      </c>
      <c r="L505" s="314">
        <f>L507</f>
        <v>0</v>
      </c>
    </row>
    <row r="506" spans="1:12" s="215" customFormat="1" ht="38.25">
      <c r="A506" s="141"/>
      <c r="B506" s="210" t="s">
        <v>63</v>
      </c>
      <c r="C506" s="131"/>
      <c r="D506" s="110" t="s">
        <v>18</v>
      </c>
      <c r="E506" s="110" t="s">
        <v>38</v>
      </c>
      <c r="F506" s="132" t="s">
        <v>330</v>
      </c>
      <c r="G506" s="139" t="s">
        <v>62</v>
      </c>
      <c r="H506" s="313">
        <f t="shared" si="109"/>
        <v>-25.4</v>
      </c>
      <c r="I506" s="314">
        <f>-2.5-1.7-21.2</f>
        <v>-25.4</v>
      </c>
      <c r="J506" s="334">
        <v>0</v>
      </c>
      <c r="K506" s="334">
        <v>0</v>
      </c>
      <c r="L506" s="334">
        <v>0</v>
      </c>
    </row>
    <row r="507" spans="1:12" s="215" customFormat="1" ht="51">
      <c r="A507" s="141"/>
      <c r="B507" s="109" t="s">
        <v>259</v>
      </c>
      <c r="C507" s="131"/>
      <c r="D507" s="110" t="s">
        <v>18</v>
      </c>
      <c r="E507" s="110" t="s">
        <v>38</v>
      </c>
      <c r="F507" s="132" t="s">
        <v>330</v>
      </c>
      <c r="G507" s="139" t="s">
        <v>61</v>
      </c>
      <c r="H507" s="313">
        <f t="shared" si="109"/>
        <v>-31.000000000000004</v>
      </c>
      <c r="I507" s="314">
        <f>2.5+1.7-35.2</f>
        <v>-31.000000000000004</v>
      </c>
      <c r="J507" s="334">
        <v>0</v>
      </c>
      <c r="K507" s="334">
        <v>0</v>
      </c>
      <c r="L507" s="334">
        <v>0</v>
      </c>
    </row>
    <row r="508" spans="1:12" s="215" customFormat="1" hidden="1">
      <c r="A508" s="141"/>
      <c r="B508" s="271" t="s">
        <v>71</v>
      </c>
      <c r="C508" s="131"/>
      <c r="D508" s="110" t="s">
        <v>18</v>
      </c>
      <c r="E508" s="110" t="s">
        <v>38</v>
      </c>
      <c r="F508" s="132" t="s">
        <v>330</v>
      </c>
      <c r="G508" s="139" t="s">
        <v>72</v>
      </c>
      <c r="H508" s="313">
        <f t="shared" si="109"/>
        <v>0</v>
      </c>
      <c r="I508" s="314">
        <f>I509</f>
        <v>0</v>
      </c>
      <c r="J508" s="314">
        <f>J509</f>
        <v>0</v>
      </c>
      <c r="K508" s="314">
        <f>K509</f>
        <v>0</v>
      </c>
      <c r="L508" s="314">
        <f>L509</f>
        <v>0</v>
      </c>
    </row>
    <row r="509" spans="1:12" s="215" customFormat="1" ht="25.5" hidden="1">
      <c r="A509" s="141"/>
      <c r="B509" s="271" t="s">
        <v>73</v>
      </c>
      <c r="C509" s="131"/>
      <c r="D509" s="110" t="s">
        <v>18</v>
      </c>
      <c r="E509" s="110" t="s">
        <v>38</v>
      </c>
      <c r="F509" s="132" t="s">
        <v>330</v>
      </c>
      <c r="G509" s="139" t="s">
        <v>74</v>
      </c>
      <c r="H509" s="313">
        <f t="shared" si="109"/>
        <v>0</v>
      </c>
      <c r="I509" s="314">
        <f>I510+I511+I512</f>
        <v>0</v>
      </c>
      <c r="J509" s="314">
        <f>J510+J511+J512</f>
        <v>0</v>
      </c>
      <c r="K509" s="314">
        <f>K510+K511+K512</f>
        <v>0</v>
      </c>
      <c r="L509" s="314">
        <f>L510+L511+L512</f>
        <v>0</v>
      </c>
    </row>
    <row r="510" spans="1:12" s="215" customFormat="1" ht="25.5" hidden="1">
      <c r="A510" s="141"/>
      <c r="B510" s="271" t="s">
        <v>293</v>
      </c>
      <c r="C510" s="131"/>
      <c r="D510" s="110" t="s">
        <v>18</v>
      </c>
      <c r="E510" s="110" t="s">
        <v>38</v>
      </c>
      <c r="F510" s="132" t="s">
        <v>330</v>
      </c>
      <c r="G510" s="139" t="s">
        <v>294</v>
      </c>
      <c r="H510" s="313">
        <f t="shared" si="109"/>
        <v>0</v>
      </c>
      <c r="I510" s="314">
        <v>0</v>
      </c>
      <c r="J510" s="314">
        <v>0</v>
      </c>
      <c r="K510" s="314">
        <v>0</v>
      </c>
      <c r="L510" s="314">
        <v>0</v>
      </c>
    </row>
    <row r="511" spans="1:12" s="215" customFormat="1" hidden="1">
      <c r="A511" s="141"/>
      <c r="B511" s="271" t="s">
        <v>260</v>
      </c>
      <c r="C511" s="131"/>
      <c r="D511" s="110" t="s">
        <v>18</v>
      </c>
      <c r="E511" s="110" t="s">
        <v>38</v>
      </c>
      <c r="F511" s="132" t="s">
        <v>330</v>
      </c>
      <c r="G511" s="139" t="s">
        <v>76</v>
      </c>
      <c r="H511" s="313">
        <f t="shared" si="109"/>
        <v>0</v>
      </c>
      <c r="I511" s="314"/>
      <c r="J511" s="334">
        <v>0</v>
      </c>
      <c r="K511" s="334">
        <v>0</v>
      </c>
      <c r="L511" s="334">
        <v>0</v>
      </c>
    </row>
    <row r="512" spans="1:12" s="215" customFormat="1" hidden="1">
      <c r="A512" s="141"/>
      <c r="B512" s="271" t="s">
        <v>639</v>
      </c>
      <c r="C512" s="131"/>
      <c r="D512" s="110" t="s">
        <v>18</v>
      </c>
      <c r="E512" s="110" t="s">
        <v>38</v>
      </c>
      <c r="F512" s="132" t="s">
        <v>330</v>
      </c>
      <c r="G512" s="139" t="s">
        <v>640</v>
      </c>
      <c r="H512" s="313">
        <f t="shared" si="109"/>
        <v>0</v>
      </c>
      <c r="I512" s="314"/>
      <c r="J512" s="334">
        <v>0</v>
      </c>
      <c r="K512" s="334">
        <v>0</v>
      </c>
      <c r="L512" s="334">
        <v>0</v>
      </c>
    </row>
    <row r="513" spans="1:12" s="215" customFormat="1" ht="25.5">
      <c r="A513" s="141"/>
      <c r="B513" s="109" t="s">
        <v>538</v>
      </c>
      <c r="C513" s="142"/>
      <c r="D513" s="110" t="s">
        <v>18</v>
      </c>
      <c r="E513" s="110" t="s">
        <v>38</v>
      </c>
      <c r="F513" s="132" t="s">
        <v>571</v>
      </c>
      <c r="G513" s="110"/>
      <c r="H513" s="313">
        <f>SUM(I513:L513)</f>
        <v>-103</v>
      </c>
      <c r="I513" s="161">
        <f>I514</f>
        <v>-103</v>
      </c>
      <c r="J513" s="161">
        <f t="shared" ref="J513:L515" si="110">J514</f>
        <v>0</v>
      </c>
      <c r="K513" s="161">
        <f t="shared" si="110"/>
        <v>0</v>
      </c>
      <c r="L513" s="161">
        <f t="shared" si="110"/>
        <v>0</v>
      </c>
    </row>
    <row r="514" spans="1:12" s="215" customFormat="1" ht="38.25">
      <c r="A514" s="141"/>
      <c r="B514" s="109" t="s">
        <v>86</v>
      </c>
      <c r="C514" s="131"/>
      <c r="D514" s="110" t="s">
        <v>18</v>
      </c>
      <c r="E514" s="110" t="s">
        <v>38</v>
      </c>
      <c r="F514" s="132" t="s">
        <v>571</v>
      </c>
      <c r="G514" s="139" t="s">
        <v>57</v>
      </c>
      <c r="H514" s="313">
        <f>SUM(I514:L514)</f>
        <v>-103</v>
      </c>
      <c r="I514" s="314">
        <f>I515</f>
        <v>-103</v>
      </c>
      <c r="J514" s="314">
        <f t="shared" si="110"/>
        <v>0</v>
      </c>
      <c r="K514" s="314">
        <f t="shared" si="110"/>
        <v>0</v>
      </c>
      <c r="L514" s="314">
        <f t="shared" si="110"/>
        <v>0</v>
      </c>
    </row>
    <row r="515" spans="1:12" s="215" customFormat="1" ht="38.25">
      <c r="A515" s="141"/>
      <c r="B515" s="109" t="s">
        <v>111</v>
      </c>
      <c r="C515" s="131"/>
      <c r="D515" s="110" t="s">
        <v>18</v>
      </c>
      <c r="E515" s="110" t="s">
        <v>38</v>
      </c>
      <c r="F515" s="132" t="s">
        <v>571</v>
      </c>
      <c r="G515" s="139" t="s">
        <v>59</v>
      </c>
      <c r="H515" s="313">
        <f>SUM(I515:L515)</f>
        <v>-103</v>
      </c>
      <c r="I515" s="314">
        <f>I516</f>
        <v>-103</v>
      </c>
      <c r="J515" s="314">
        <f t="shared" si="110"/>
        <v>0</v>
      </c>
      <c r="K515" s="314">
        <f t="shared" si="110"/>
        <v>0</v>
      </c>
      <c r="L515" s="314">
        <f t="shared" si="110"/>
        <v>0</v>
      </c>
    </row>
    <row r="516" spans="1:12" s="215" customFormat="1" ht="51">
      <c r="A516" s="141"/>
      <c r="B516" s="109" t="s">
        <v>259</v>
      </c>
      <c r="C516" s="131"/>
      <c r="D516" s="110" t="s">
        <v>18</v>
      </c>
      <c r="E516" s="110" t="s">
        <v>38</v>
      </c>
      <c r="F516" s="132" t="s">
        <v>571</v>
      </c>
      <c r="G516" s="139" t="s">
        <v>61</v>
      </c>
      <c r="H516" s="313">
        <f>SUM(I516:L516)</f>
        <v>-103</v>
      </c>
      <c r="I516" s="314">
        <f>-100-3</f>
        <v>-103</v>
      </c>
      <c r="J516" s="334">
        <v>0</v>
      </c>
      <c r="K516" s="334">
        <v>0</v>
      </c>
      <c r="L516" s="334">
        <v>0</v>
      </c>
    </row>
    <row r="517" spans="1:12" s="215" customFormat="1" ht="57" hidden="1" customHeight="1">
      <c r="A517" s="213"/>
      <c r="B517" s="210" t="s">
        <v>478</v>
      </c>
      <c r="C517" s="275"/>
      <c r="D517" s="139" t="s">
        <v>18</v>
      </c>
      <c r="E517" s="139" t="s">
        <v>38</v>
      </c>
      <c r="F517" s="139" t="s">
        <v>623</v>
      </c>
      <c r="G517" s="139"/>
      <c r="H517" s="313">
        <f t="shared" ref="H517:H532" si="111">I517+J517+K517+L517</f>
        <v>0</v>
      </c>
      <c r="I517" s="314">
        <f>I518</f>
        <v>0</v>
      </c>
      <c r="J517" s="314">
        <f t="shared" ref="J517:L523" si="112">J518</f>
        <v>0</v>
      </c>
      <c r="K517" s="314">
        <f t="shared" si="112"/>
        <v>0</v>
      </c>
      <c r="L517" s="314">
        <f t="shared" si="112"/>
        <v>0</v>
      </c>
    </row>
    <row r="518" spans="1:12" s="215" customFormat="1" ht="38.25" hidden="1">
      <c r="A518" s="213"/>
      <c r="B518" s="109" t="s">
        <v>86</v>
      </c>
      <c r="C518" s="275"/>
      <c r="D518" s="139" t="s">
        <v>18</v>
      </c>
      <c r="E518" s="139" t="s">
        <v>38</v>
      </c>
      <c r="F518" s="139" t="s">
        <v>623</v>
      </c>
      <c r="G518" s="139" t="s">
        <v>57</v>
      </c>
      <c r="H518" s="313">
        <f t="shared" si="111"/>
        <v>0</v>
      </c>
      <c r="I518" s="314">
        <f>I519</f>
        <v>0</v>
      </c>
      <c r="J518" s="314">
        <f t="shared" si="112"/>
        <v>0</v>
      </c>
      <c r="K518" s="314">
        <f t="shared" si="112"/>
        <v>0</v>
      </c>
      <c r="L518" s="314">
        <f t="shared" si="112"/>
        <v>0</v>
      </c>
    </row>
    <row r="519" spans="1:12" s="215" customFormat="1" ht="38.25" hidden="1">
      <c r="A519" s="213"/>
      <c r="B519" s="109" t="s">
        <v>111</v>
      </c>
      <c r="C519" s="275"/>
      <c r="D519" s="139" t="s">
        <v>18</v>
      </c>
      <c r="E519" s="139" t="s">
        <v>38</v>
      </c>
      <c r="F519" s="139" t="s">
        <v>623</v>
      </c>
      <c r="G519" s="139" t="s">
        <v>59</v>
      </c>
      <c r="H519" s="313">
        <f t="shared" si="111"/>
        <v>0</v>
      </c>
      <c r="I519" s="314">
        <f>I520</f>
        <v>0</v>
      </c>
      <c r="J519" s="314">
        <f t="shared" si="112"/>
        <v>0</v>
      </c>
      <c r="K519" s="314">
        <f t="shared" si="112"/>
        <v>0</v>
      </c>
      <c r="L519" s="314">
        <f t="shared" si="112"/>
        <v>0</v>
      </c>
    </row>
    <row r="520" spans="1:12" s="215" customFormat="1" ht="51" hidden="1">
      <c r="A520" s="213"/>
      <c r="B520" s="109" t="s">
        <v>259</v>
      </c>
      <c r="C520" s="275"/>
      <c r="D520" s="139" t="s">
        <v>18</v>
      </c>
      <c r="E520" s="139" t="s">
        <v>38</v>
      </c>
      <c r="F520" s="139" t="s">
        <v>623</v>
      </c>
      <c r="G520" s="139" t="s">
        <v>61</v>
      </c>
      <c r="H520" s="313">
        <f t="shared" si="111"/>
        <v>0</v>
      </c>
      <c r="I520" s="314">
        <v>0</v>
      </c>
      <c r="J520" s="314">
        <v>0</v>
      </c>
      <c r="K520" s="314"/>
      <c r="L520" s="314">
        <v>0</v>
      </c>
    </row>
    <row r="521" spans="1:12" s="215" customFormat="1" ht="42.75" hidden="1" customHeight="1">
      <c r="A521" s="213"/>
      <c r="B521" s="210" t="s">
        <v>583</v>
      </c>
      <c r="C521" s="275"/>
      <c r="D521" s="139" t="s">
        <v>18</v>
      </c>
      <c r="E521" s="139" t="s">
        <v>38</v>
      </c>
      <c r="F521" s="139" t="s">
        <v>624</v>
      </c>
      <c r="G521" s="139"/>
      <c r="H521" s="313">
        <f t="shared" si="111"/>
        <v>0</v>
      </c>
      <c r="I521" s="314">
        <f>I522</f>
        <v>0</v>
      </c>
      <c r="J521" s="314">
        <f t="shared" si="112"/>
        <v>0</v>
      </c>
      <c r="K521" s="314">
        <f t="shared" si="112"/>
        <v>0</v>
      </c>
      <c r="L521" s="314">
        <f t="shared" si="112"/>
        <v>0</v>
      </c>
    </row>
    <row r="522" spans="1:12" s="215" customFormat="1" ht="38.25" hidden="1">
      <c r="A522" s="213"/>
      <c r="B522" s="109" t="s">
        <v>86</v>
      </c>
      <c r="C522" s="275"/>
      <c r="D522" s="139" t="s">
        <v>18</v>
      </c>
      <c r="E522" s="139" t="s">
        <v>38</v>
      </c>
      <c r="F522" s="139" t="s">
        <v>624</v>
      </c>
      <c r="G522" s="139" t="s">
        <v>57</v>
      </c>
      <c r="H522" s="313">
        <f t="shared" si="111"/>
        <v>0</v>
      </c>
      <c r="I522" s="314">
        <f>I523</f>
        <v>0</v>
      </c>
      <c r="J522" s="314">
        <f t="shared" si="112"/>
        <v>0</v>
      </c>
      <c r="K522" s="314">
        <f t="shared" si="112"/>
        <v>0</v>
      </c>
      <c r="L522" s="314">
        <f t="shared" si="112"/>
        <v>0</v>
      </c>
    </row>
    <row r="523" spans="1:12" s="215" customFormat="1" ht="53.25" hidden="1" customHeight="1">
      <c r="A523" s="213"/>
      <c r="B523" s="109" t="s">
        <v>111</v>
      </c>
      <c r="C523" s="275"/>
      <c r="D523" s="139" t="s">
        <v>18</v>
      </c>
      <c r="E523" s="139" t="s">
        <v>38</v>
      </c>
      <c r="F523" s="139" t="s">
        <v>624</v>
      </c>
      <c r="G523" s="139" t="s">
        <v>59</v>
      </c>
      <c r="H523" s="313">
        <f t="shared" si="111"/>
        <v>0</v>
      </c>
      <c r="I523" s="314">
        <f>I524</f>
        <v>0</v>
      </c>
      <c r="J523" s="314">
        <f t="shared" si="112"/>
        <v>0</v>
      </c>
      <c r="K523" s="314">
        <f t="shared" si="112"/>
        <v>0</v>
      </c>
      <c r="L523" s="314">
        <f t="shared" si="112"/>
        <v>0</v>
      </c>
    </row>
    <row r="524" spans="1:12" s="215" customFormat="1" ht="51" hidden="1">
      <c r="A524" s="213"/>
      <c r="B524" s="109" t="s">
        <v>259</v>
      </c>
      <c r="C524" s="275"/>
      <c r="D524" s="139" t="s">
        <v>18</v>
      </c>
      <c r="E524" s="139" t="s">
        <v>38</v>
      </c>
      <c r="F524" s="139" t="s">
        <v>624</v>
      </c>
      <c r="G524" s="139" t="s">
        <v>61</v>
      </c>
      <c r="H524" s="313">
        <f t="shared" si="111"/>
        <v>0</v>
      </c>
      <c r="I524" s="314"/>
      <c r="J524" s="314">
        <v>0</v>
      </c>
      <c r="K524" s="314">
        <v>0</v>
      </c>
      <c r="L524" s="314">
        <v>0</v>
      </c>
    </row>
    <row r="525" spans="1:12" s="215" customFormat="1" ht="38.25" hidden="1">
      <c r="A525" s="141"/>
      <c r="B525" s="109" t="s">
        <v>666</v>
      </c>
      <c r="C525" s="269"/>
      <c r="D525" s="110" t="s">
        <v>18</v>
      </c>
      <c r="E525" s="110" t="s">
        <v>38</v>
      </c>
      <c r="F525" s="110" t="s">
        <v>667</v>
      </c>
      <c r="G525" s="110"/>
      <c r="H525" s="160">
        <f t="shared" si="111"/>
        <v>0</v>
      </c>
      <c r="I525" s="161">
        <f>I526</f>
        <v>0</v>
      </c>
      <c r="J525" s="161">
        <f t="shared" ref="J525:L531" si="113">J526</f>
        <v>0</v>
      </c>
      <c r="K525" s="161">
        <f t="shared" si="113"/>
        <v>0</v>
      </c>
      <c r="L525" s="161">
        <f t="shared" si="113"/>
        <v>0</v>
      </c>
    </row>
    <row r="526" spans="1:12" s="215" customFormat="1" ht="38.25" hidden="1">
      <c r="A526" s="141"/>
      <c r="B526" s="109" t="s">
        <v>86</v>
      </c>
      <c r="C526" s="269"/>
      <c r="D526" s="110" t="s">
        <v>18</v>
      </c>
      <c r="E526" s="110" t="s">
        <v>38</v>
      </c>
      <c r="F526" s="110" t="s">
        <v>667</v>
      </c>
      <c r="G526" s="110" t="s">
        <v>57</v>
      </c>
      <c r="H526" s="160">
        <f t="shared" si="111"/>
        <v>0</v>
      </c>
      <c r="I526" s="161">
        <f>I527</f>
        <v>0</v>
      </c>
      <c r="J526" s="161">
        <f t="shared" si="113"/>
        <v>0</v>
      </c>
      <c r="K526" s="161">
        <f t="shared" si="113"/>
        <v>0</v>
      </c>
      <c r="L526" s="161">
        <f t="shared" si="113"/>
        <v>0</v>
      </c>
    </row>
    <row r="527" spans="1:12" s="215" customFormat="1" ht="38.25" hidden="1">
      <c r="A527" s="141"/>
      <c r="B527" s="109" t="s">
        <v>111</v>
      </c>
      <c r="C527" s="269"/>
      <c r="D527" s="110" t="s">
        <v>18</v>
      </c>
      <c r="E527" s="110" t="s">
        <v>38</v>
      </c>
      <c r="F527" s="110" t="s">
        <v>667</v>
      </c>
      <c r="G527" s="110" t="s">
        <v>59</v>
      </c>
      <c r="H527" s="160">
        <f t="shared" si="111"/>
        <v>0</v>
      </c>
      <c r="I527" s="161">
        <f>I528</f>
        <v>0</v>
      </c>
      <c r="J527" s="161">
        <f t="shared" si="113"/>
        <v>0</v>
      </c>
      <c r="K527" s="161">
        <f t="shared" si="113"/>
        <v>0</v>
      </c>
      <c r="L527" s="161">
        <f t="shared" si="113"/>
        <v>0</v>
      </c>
    </row>
    <row r="528" spans="1:12" s="215" customFormat="1" ht="51" hidden="1">
      <c r="A528" s="141"/>
      <c r="B528" s="109" t="s">
        <v>259</v>
      </c>
      <c r="C528" s="269"/>
      <c r="D528" s="110" t="s">
        <v>18</v>
      </c>
      <c r="E528" s="110" t="s">
        <v>38</v>
      </c>
      <c r="F528" s="110" t="s">
        <v>667</v>
      </c>
      <c r="G528" s="110" t="s">
        <v>61</v>
      </c>
      <c r="H528" s="160">
        <f t="shared" si="111"/>
        <v>0</v>
      </c>
      <c r="I528" s="161">
        <v>0</v>
      </c>
      <c r="J528" s="161">
        <v>0</v>
      </c>
      <c r="K528" s="161"/>
      <c r="L528" s="161">
        <v>0</v>
      </c>
    </row>
    <row r="529" spans="1:14" s="215" customFormat="1" ht="51" hidden="1">
      <c r="A529" s="141"/>
      <c r="B529" s="109" t="s">
        <v>668</v>
      </c>
      <c r="C529" s="269"/>
      <c r="D529" s="110" t="s">
        <v>18</v>
      </c>
      <c r="E529" s="110" t="s">
        <v>38</v>
      </c>
      <c r="F529" s="110" t="s">
        <v>669</v>
      </c>
      <c r="G529" s="110"/>
      <c r="H529" s="160">
        <f t="shared" si="111"/>
        <v>0</v>
      </c>
      <c r="I529" s="161">
        <f>I530</f>
        <v>0</v>
      </c>
      <c r="J529" s="161">
        <f t="shared" si="113"/>
        <v>0</v>
      </c>
      <c r="K529" s="161">
        <f t="shared" si="113"/>
        <v>0</v>
      </c>
      <c r="L529" s="161">
        <f t="shared" si="113"/>
        <v>0</v>
      </c>
    </row>
    <row r="530" spans="1:14" s="215" customFormat="1" ht="38.25" hidden="1">
      <c r="A530" s="141"/>
      <c r="B530" s="109" t="s">
        <v>86</v>
      </c>
      <c r="C530" s="269"/>
      <c r="D530" s="110" t="s">
        <v>18</v>
      </c>
      <c r="E530" s="110" t="s">
        <v>38</v>
      </c>
      <c r="F530" s="110" t="s">
        <v>669</v>
      </c>
      <c r="G530" s="110" t="s">
        <v>57</v>
      </c>
      <c r="H530" s="160">
        <f t="shared" si="111"/>
        <v>0</v>
      </c>
      <c r="I530" s="161">
        <f>I531</f>
        <v>0</v>
      </c>
      <c r="J530" s="161">
        <f t="shared" si="113"/>
        <v>0</v>
      </c>
      <c r="K530" s="161">
        <f t="shared" si="113"/>
        <v>0</v>
      </c>
      <c r="L530" s="161">
        <f t="shared" si="113"/>
        <v>0</v>
      </c>
    </row>
    <row r="531" spans="1:14" s="215" customFormat="1" ht="53.25" hidden="1" customHeight="1">
      <c r="A531" s="141"/>
      <c r="B531" s="109" t="s">
        <v>111</v>
      </c>
      <c r="C531" s="269"/>
      <c r="D531" s="110" t="s">
        <v>18</v>
      </c>
      <c r="E531" s="110" t="s">
        <v>38</v>
      </c>
      <c r="F531" s="110" t="s">
        <v>669</v>
      </c>
      <c r="G531" s="110" t="s">
        <v>59</v>
      </c>
      <c r="H531" s="160">
        <f t="shared" si="111"/>
        <v>0</v>
      </c>
      <c r="I531" s="161">
        <f>I532</f>
        <v>0</v>
      </c>
      <c r="J531" s="161">
        <f t="shared" si="113"/>
        <v>0</v>
      </c>
      <c r="K531" s="161">
        <f t="shared" si="113"/>
        <v>0</v>
      </c>
      <c r="L531" s="161">
        <f t="shared" si="113"/>
        <v>0</v>
      </c>
    </row>
    <row r="532" spans="1:14" s="215" customFormat="1" ht="51" hidden="1">
      <c r="A532" s="141"/>
      <c r="B532" s="109" t="s">
        <v>259</v>
      </c>
      <c r="C532" s="269"/>
      <c r="D532" s="110" t="s">
        <v>18</v>
      </c>
      <c r="E532" s="110" t="s">
        <v>38</v>
      </c>
      <c r="F532" s="110" t="s">
        <v>669</v>
      </c>
      <c r="G532" s="110" t="s">
        <v>61</v>
      </c>
      <c r="H532" s="160">
        <f t="shared" si="111"/>
        <v>0</v>
      </c>
      <c r="I532" s="161"/>
      <c r="J532" s="161">
        <v>0</v>
      </c>
      <c r="K532" s="161">
        <v>0</v>
      </c>
      <c r="L532" s="161">
        <v>0</v>
      </c>
    </row>
    <row r="533" spans="1:14" s="215" customFormat="1" ht="42.75" customHeight="1">
      <c r="A533" s="141"/>
      <c r="B533" s="109" t="s">
        <v>369</v>
      </c>
      <c r="C533" s="142"/>
      <c r="D533" s="110" t="s">
        <v>18</v>
      </c>
      <c r="E533" s="110" t="s">
        <v>38</v>
      </c>
      <c r="F533" s="132" t="s">
        <v>370</v>
      </c>
      <c r="G533" s="110"/>
      <c r="H533" s="313">
        <f t="shared" ref="H533:H542" si="114">SUM(I533:L533)</f>
        <v>-161.30000000000001</v>
      </c>
      <c r="I533" s="161">
        <f>I534</f>
        <v>-161.30000000000001</v>
      </c>
      <c r="J533" s="161">
        <f t="shared" ref="J533:L536" si="115">J534</f>
        <v>0</v>
      </c>
      <c r="K533" s="161">
        <f t="shared" si="115"/>
        <v>0</v>
      </c>
      <c r="L533" s="161">
        <f t="shared" si="115"/>
        <v>0</v>
      </c>
    </row>
    <row r="534" spans="1:14" s="215" customFormat="1" ht="25.5">
      <c r="A534" s="141"/>
      <c r="B534" s="109" t="s">
        <v>538</v>
      </c>
      <c r="C534" s="142"/>
      <c r="D534" s="110" t="s">
        <v>18</v>
      </c>
      <c r="E534" s="110" t="s">
        <v>38</v>
      </c>
      <c r="F534" s="132" t="s">
        <v>570</v>
      </c>
      <c r="G534" s="110"/>
      <c r="H534" s="313">
        <f t="shared" si="114"/>
        <v>-161.30000000000001</v>
      </c>
      <c r="I534" s="161">
        <f>I535</f>
        <v>-161.30000000000001</v>
      </c>
      <c r="J534" s="161">
        <f t="shared" si="115"/>
        <v>0</v>
      </c>
      <c r="K534" s="161">
        <f t="shared" si="115"/>
        <v>0</v>
      </c>
      <c r="L534" s="161">
        <f t="shared" si="115"/>
        <v>0</v>
      </c>
    </row>
    <row r="535" spans="1:14" s="215" customFormat="1" ht="53.25" customHeight="1">
      <c r="A535" s="141"/>
      <c r="B535" s="109" t="s">
        <v>86</v>
      </c>
      <c r="C535" s="131"/>
      <c r="D535" s="110" t="s">
        <v>18</v>
      </c>
      <c r="E535" s="110" t="s">
        <v>38</v>
      </c>
      <c r="F535" s="132" t="s">
        <v>570</v>
      </c>
      <c r="G535" s="139" t="s">
        <v>57</v>
      </c>
      <c r="H535" s="313">
        <f t="shared" si="114"/>
        <v>-161.30000000000001</v>
      </c>
      <c r="I535" s="314">
        <f>I536</f>
        <v>-161.30000000000001</v>
      </c>
      <c r="J535" s="314">
        <f t="shared" si="115"/>
        <v>0</v>
      </c>
      <c r="K535" s="314">
        <f t="shared" si="115"/>
        <v>0</v>
      </c>
      <c r="L535" s="314">
        <f t="shared" si="115"/>
        <v>0</v>
      </c>
    </row>
    <row r="536" spans="1:14" s="215" customFormat="1" ht="38.25">
      <c r="A536" s="141"/>
      <c r="B536" s="109" t="s">
        <v>111</v>
      </c>
      <c r="C536" s="131"/>
      <c r="D536" s="110" t="s">
        <v>18</v>
      </c>
      <c r="E536" s="110" t="s">
        <v>38</v>
      </c>
      <c r="F536" s="132" t="s">
        <v>570</v>
      </c>
      <c r="G536" s="139" t="s">
        <v>59</v>
      </c>
      <c r="H536" s="313">
        <f t="shared" si="114"/>
        <v>-161.30000000000001</v>
      </c>
      <c r="I536" s="314">
        <f>I537</f>
        <v>-161.30000000000001</v>
      </c>
      <c r="J536" s="314">
        <f t="shared" si="115"/>
        <v>0</v>
      </c>
      <c r="K536" s="314">
        <f t="shared" si="115"/>
        <v>0</v>
      </c>
      <c r="L536" s="314">
        <f t="shared" si="115"/>
        <v>0</v>
      </c>
    </row>
    <row r="537" spans="1:14" s="215" customFormat="1" ht="42.75" customHeight="1">
      <c r="A537" s="141"/>
      <c r="B537" s="109" t="s">
        <v>259</v>
      </c>
      <c r="C537" s="131"/>
      <c r="D537" s="110" t="s">
        <v>18</v>
      </c>
      <c r="E537" s="110" t="s">
        <v>38</v>
      </c>
      <c r="F537" s="132" t="s">
        <v>570</v>
      </c>
      <c r="G537" s="139" t="s">
        <v>61</v>
      </c>
      <c r="H537" s="313">
        <f t="shared" si="114"/>
        <v>-161.30000000000001</v>
      </c>
      <c r="I537" s="314">
        <f>-161.3</f>
        <v>-161.30000000000001</v>
      </c>
      <c r="J537" s="334">
        <v>0</v>
      </c>
      <c r="K537" s="334">
        <v>0</v>
      </c>
      <c r="L537" s="334">
        <v>0</v>
      </c>
    </row>
    <row r="538" spans="1:14" s="215" customFormat="1" ht="51">
      <c r="A538" s="141"/>
      <c r="B538" s="109" t="s">
        <v>371</v>
      </c>
      <c r="C538" s="142"/>
      <c r="D538" s="110" t="s">
        <v>18</v>
      </c>
      <c r="E538" s="110" t="s">
        <v>38</v>
      </c>
      <c r="F538" s="132" t="s">
        <v>372</v>
      </c>
      <c r="G538" s="110"/>
      <c r="H538" s="313">
        <f t="shared" si="114"/>
        <v>161.30000000000001</v>
      </c>
      <c r="I538" s="161">
        <f>I539</f>
        <v>161.30000000000001</v>
      </c>
      <c r="J538" s="161">
        <f t="shared" ref="J538:L541" si="116">J539</f>
        <v>0</v>
      </c>
      <c r="K538" s="161">
        <f t="shared" si="116"/>
        <v>0</v>
      </c>
      <c r="L538" s="161">
        <f t="shared" si="116"/>
        <v>0</v>
      </c>
    </row>
    <row r="539" spans="1:14" s="215" customFormat="1" ht="53.25" customHeight="1">
      <c r="A539" s="141"/>
      <c r="B539" s="109" t="s">
        <v>538</v>
      </c>
      <c r="C539" s="142"/>
      <c r="D539" s="110" t="s">
        <v>18</v>
      </c>
      <c r="E539" s="110" t="s">
        <v>38</v>
      </c>
      <c r="F539" s="132" t="s">
        <v>569</v>
      </c>
      <c r="G539" s="110"/>
      <c r="H539" s="313">
        <f t="shared" si="114"/>
        <v>161.30000000000001</v>
      </c>
      <c r="I539" s="161">
        <f>I540</f>
        <v>161.30000000000001</v>
      </c>
      <c r="J539" s="161">
        <f t="shared" si="116"/>
        <v>0</v>
      </c>
      <c r="K539" s="161">
        <f t="shared" si="116"/>
        <v>0</v>
      </c>
      <c r="L539" s="161">
        <f t="shared" si="116"/>
        <v>0</v>
      </c>
    </row>
    <row r="540" spans="1:14" s="215" customFormat="1" ht="53.25" customHeight="1">
      <c r="A540" s="141"/>
      <c r="B540" s="109" t="s">
        <v>86</v>
      </c>
      <c r="C540" s="131"/>
      <c r="D540" s="110" t="s">
        <v>18</v>
      </c>
      <c r="E540" s="110" t="s">
        <v>38</v>
      </c>
      <c r="F540" s="132" t="s">
        <v>569</v>
      </c>
      <c r="G540" s="139" t="s">
        <v>57</v>
      </c>
      <c r="H540" s="313">
        <f t="shared" si="114"/>
        <v>161.30000000000001</v>
      </c>
      <c r="I540" s="314">
        <f>I541</f>
        <v>161.30000000000001</v>
      </c>
      <c r="J540" s="314">
        <f t="shared" si="116"/>
        <v>0</v>
      </c>
      <c r="K540" s="314">
        <f t="shared" si="116"/>
        <v>0</v>
      </c>
      <c r="L540" s="314">
        <f t="shared" si="116"/>
        <v>0</v>
      </c>
    </row>
    <row r="541" spans="1:14" s="143" customFormat="1" ht="38.25">
      <c r="A541" s="141"/>
      <c r="B541" s="109" t="s">
        <v>111</v>
      </c>
      <c r="C541" s="131"/>
      <c r="D541" s="110" t="s">
        <v>18</v>
      </c>
      <c r="E541" s="110" t="s">
        <v>38</v>
      </c>
      <c r="F541" s="132" t="s">
        <v>569</v>
      </c>
      <c r="G541" s="139" t="s">
        <v>59</v>
      </c>
      <c r="H541" s="313">
        <f t="shared" si="114"/>
        <v>161.30000000000001</v>
      </c>
      <c r="I541" s="314">
        <f>I542</f>
        <v>161.30000000000001</v>
      </c>
      <c r="J541" s="314">
        <f t="shared" si="116"/>
        <v>0</v>
      </c>
      <c r="K541" s="314">
        <f t="shared" si="116"/>
        <v>0</v>
      </c>
      <c r="L541" s="314">
        <f t="shared" si="116"/>
        <v>0</v>
      </c>
    </row>
    <row r="542" spans="1:14" s="143" customFormat="1" ht="51">
      <c r="A542" s="141"/>
      <c r="B542" s="109" t="s">
        <v>259</v>
      </c>
      <c r="C542" s="131"/>
      <c r="D542" s="110" t="s">
        <v>18</v>
      </c>
      <c r="E542" s="110" t="s">
        <v>38</v>
      </c>
      <c r="F542" s="132" t="s">
        <v>569</v>
      </c>
      <c r="G542" s="139" t="s">
        <v>61</v>
      </c>
      <c r="H542" s="313">
        <f t="shared" si="114"/>
        <v>161.30000000000001</v>
      </c>
      <c r="I542" s="314">
        <v>161.30000000000001</v>
      </c>
      <c r="J542" s="334">
        <v>0</v>
      </c>
      <c r="K542" s="334">
        <v>0</v>
      </c>
      <c r="L542" s="334">
        <v>0</v>
      </c>
    </row>
    <row r="543" spans="1:14" s="215" customFormat="1" ht="98.25" customHeight="1">
      <c r="A543" s="192"/>
      <c r="B543" s="1" t="s">
        <v>694</v>
      </c>
      <c r="C543" s="17"/>
      <c r="D543" s="2" t="s">
        <v>18</v>
      </c>
      <c r="E543" s="2" t="s">
        <v>38</v>
      </c>
      <c r="F543" s="4" t="s">
        <v>696</v>
      </c>
      <c r="G543" s="12"/>
      <c r="H543" s="160">
        <f t="shared" ref="H543:H548" si="117">I543+J543+K543+L543</f>
        <v>100</v>
      </c>
      <c r="I543" s="161">
        <f>I544</f>
        <v>100</v>
      </c>
      <c r="J543" s="161">
        <f t="shared" ref="J543:L546" si="118">J544</f>
        <v>0</v>
      </c>
      <c r="K543" s="161">
        <f t="shared" si="118"/>
        <v>0</v>
      </c>
      <c r="L543" s="161">
        <f t="shared" si="118"/>
        <v>0</v>
      </c>
      <c r="N543" s="265"/>
    </row>
    <row r="544" spans="1:14" s="215" customFormat="1" ht="25.5">
      <c r="A544" s="192"/>
      <c r="B544" s="1" t="s">
        <v>538</v>
      </c>
      <c r="C544" s="68"/>
      <c r="D544" s="2" t="s">
        <v>18</v>
      </c>
      <c r="E544" s="2" t="s">
        <v>38</v>
      </c>
      <c r="F544" s="4" t="s">
        <v>695</v>
      </c>
      <c r="G544" s="2"/>
      <c r="H544" s="160">
        <f t="shared" si="117"/>
        <v>100</v>
      </c>
      <c r="I544" s="161">
        <f>I545</f>
        <v>100</v>
      </c>
      <c r="J544" s="161">
        <f t="shared" si="118"/>
        <v>0</v>
      </c>
      <c r="K544" s="161">
        <f t="shared" si="118"/>
        <v>0</v>
      </c>
      <c r="L544" s="161">
        <f t="shared" si="118"/>
        <v>0</v>
      </c>
      <c r="N544" s="265"/>
    </row>
    <row r="545" spans="1:14" s="215" customFormat="1" ht="38.25">
      <c r="A545" s="192"/>
      <c r="B545" s="1" t="s">
        <v>86</v>
      </c>
      <c r="C545" s="17"/>
      <c r="D545" s="2" t="s">
        <v>18</v>
      </c>
      <c r="E545" s="2" t="s">
        <v>38</v>
      </c>
      <c r="F545" s="4" t="s">
        <v>695</v>
      </c>
      <c r="G545" s="12" t="s">
        <v>57</v>
      </c>
      <c r="H545" s="160">
        <f t="shared" si="117"/>
        <v>100</v>
      </c>
      <c r="I545" s="161">
        <f>I546</f>
        <v>100</v>
      </c>
      <c r="J545" s="161">
        <f t="shared" si="118"/>
        <v>0</v>
      </c>
      <c r="K545" s="161">
        <f t="shared" si="118"/>
        <v>0</v>
      </c>
      <c r="L545" s="161">
        <f t="shared" si="118"/>
        <v>0</v>
      </c>
      <c r="N545" s="265"/>
    </row>
    <row r="546" spans="1:14" s="215" customFormat="1" ht="38.25">
      <c r="A546" s="192"/>
      <c r="B546" s="1" t="s">
        <v>111</v>
      </c>
      <c r="C546" s="17"/>
      <c r="D546" s="2" t="s">
        <v>18</v>
      </c>
      <c r="E546" s="2" t="s">
        <v>38</v>
      </c>
      <c r="F546" s="4" t="s">
        <v>695</v>
      </c>
      <c r="G546" s="12" t="s">
        <v>59</v>
      </c>
      <c r="H546" s="160">
        <f t="shared" si="117"/>
        <v>100</v>
      </c>
      <c r="I546" s="161">
        <f>I547</f>
        <v>100</v>
      </c>
      <c r="J546" s="161">
        <f t="shared" si="118"/>
        <v>0</v>
      </c>
      <c r="K546" s="161">
        <f t="shared" si="118"/>
        <v>0</v>
      </c>
      <c r="L546" s="161">
        <f t="shared" si="118"/>
        <v>0</v>
      </c>
      <c r="N546" s="265"/>
    </row>
    <row r="547" spans="1:14" s="215" customFormat="1" ht="51">
      <c r="A547" s="192"/>
      <c r="B547" s="1" t="s">
        <v>259</v>
      </c>
      <c r="C547" s="17"/>
      <c r="D547" s="2" t="s">
        <v>18</v>
      </c>
      <c r="E547" s="2" t="s">
        <v>38</v>
      </c>
      <c r="F547" s="4" t="s">
        <v>695</v>
      </c>
      <c r="G547" s="12" t="s">
        <v>61</v>
      </c>
      <c r="H547" s="160">
        <f t="shared" si="117"/>
        <v>100</v>
      </c>
      <c r="I547" s="161">
        <v>100</v>
      </c>
      <c r="J547" s="161">
        <v>0</v>
      </c>
      <c r="K547" s="161">
        <v>0</v>
      </c>
      <c r="L547" s="161">
        <v>0</v>
      </c>
      <c r="N547" s="265"/>
    </row>
    <row r="548" spans="1:14" s="143" customFormat="1" ht="32.25" customHeight="1">
      <c r="A548" s="219"/>
      <c r="B548" s="262" t="s">
        <v>25</v>
      </c>
      <c r="C548" s="263"/>
      <c r="D548" s="264" t="s">
        <v>19</v>
      </c>
      <c r="E548" s="264" t="s">
        <v>15</v>
      </c>
      <c r="F548" s="264"/>
      <c r="G548" s="264"/>
      <c r="H548" s="313">
        <f t="shared" si="117"/>
        <v>273015.3</v>
      </c>
      <c r="I548" s="313">
        <f>I549+I608+I655+I698</f>
        <v>35363.700000000004</v>
      </c>
      <c r="J548" s="313">
        <f>J549+J608+J655+J698</f>
        <v>-1061.4000000000001</v>
      </c>
      <c r="K548" s="313">
        <f>K549+K608+K655+K698</f>
        <v>238713</v>
      </c>
      <c r="L548" s="313">
        <f>L549+L608+L655+L698</f>
        <v>0</v>
      </c>
    </row>
    <row r="549" spans="1:14" s="143" customFormat="1">
      <c r="A549" s="219"/>
      <c r="B549" s="131" t="s">
        <v>26</v>
      </c>
      <c r="C549" s="263"/>
      <c r="D549" s="264" t="s">
        <v>19</v>
      </c>
      <c r="E549" s="264" t="s">
        <v>14</v>
      </c>
      <c r="F549" s="264"/>
      <c r="G549" s="264"/>
      <c r="H549" s="313">
        <f t="shared" ref="H549:H583" si="119">I549+J549+K549+L549</f>
        <v>253297.80000000002</v>
      </c>
      <c r="I549" s="313">
        <f>I550+I582+I588</f>
        <v>27194.2</v>
      </c>
      <c r="J549" s="313">
        <f>J550+J582+J588</f>
        <v>0</v>
      </c>
      <c r="K549" s="313">
        <f>K550+K582+K588</f>
        <v>226103.6</v>
      </c>
      <c r="L549" s="313">
        <f>L550+L582+L588</f>
        <v>0</v>
      </c>
    </row>
    <row r="550" spans="1:14" s="143" customFormat="1" ht="59.25" customHeight="1">
      <c r="A550" s="219"/>
      <c r="B550" s="210" t="s">
        <v>373</v>
      </c>
      <c r="C550" s="263"/>
      <c r="D550" s="139" t="s">
        <v>19</v>
      </c>
      <c r="E550" s="139" t="s">
        <v>14</v>
      </c>
      <c r="F550" s="139" t="s">
        <v>374</v>
      </c>
      <c r="G550" s="139"/>
      <c r="H550" s="313">
        <f t="shared" si="119"/>
        <v>254049</v>
      </c>
      <c r="I550" s="314">
        <f>I551+I558+I562+I574+I578+I566+I570</f>
        <v>27945.4</v>
      </c>
      <c r="J550" s="314">
        <f>J551+J558+J562+J574+J578+J566+J570</f>
        <v>0</v>
      </c>
      <c r="K550" s="314">
        <f>K551+K558+K562+K574+K578+K566+K570</f>
        <v>226103.6</v>
      </c>
      <c r="L550" s="314">
        <f>L551+L558+L562+L574+L578+L566+L570</f>
        <v>0</v>
      </c>
    </row>
    <row r="551" spans="1:14" s="143" customFormat="1" ht="25.5" hidden="1">
      <c r="A551" s="219"/>
      <c r="B551" s="109" t="s">
        <v>538</v>
      </c>
      <c r="C551" s="263"/>
      <c r="D551" s="139" t="s">
        <v>19</v>
      </c>
      <c r="E551" s="139" t="s">
        <v>14</v>
      </c>
      <c r="F551" s="139" t="s">
        <v>375</v>
      </c>
      <c r="G551" s="139"/>
      <c r="H551" s="313">
        <f t="shared" si="119"/>
        <v>0</v>
      </c>
      <c r="I551" s="314">
        <f>I552+I555</f>
        <v>0</v>
      </c>
      <c r="J551" s="314">
        <f>J552+J555</f>
        <v>0</v>
      </c>
      <c r="K551" s="314">
        <f>K552+K555</f>
        <v>0</v>
      </c>
      <c r="L551" s="314">
        <f>L552+L555</f>
        <v>0</v>
      </c>
    </row>
    <row r="552" spans="1:14" s="143" customFormat="1" ht="38.25" hidden="1">
      <c r="A552" s="213"/>
      <c r="B552" s="109" t="s">
        <v>86</v>
      </c>
      <c r="C552" s="275"/>
      <c r="D552" s="139" t="s">
        <v>19</v>
      </c>
      <c r="E552" s="139" t="s">
        <v>14</v>
      </c>
      <c r="F552" s="139" t="s">
        <v>375</v>
      </c>
      <c r="G552" s="139" t="s">
        <v>57</v>
      </c>
      <c r="H552" s="313">
        <f t="shared" si="119"/>
        <v>0</v>
      </c>
      <c r="I552" s="314">
        <f>I553</f>
        <v>0</v>
      </c>
      <c r="J552" s="314">
        <f t="shared" ref="J552:L553" si="120">J553</f>
        <v>0</v>
      </c>
      <c r="K552" s="314">
        <f t="shared" si="120"/>
        <v>0</v>
      </c>
      <c r="L552" s="314">
        <f t="shared" si="120"/>
        <v>0</v>
      </c>
    </row>
    <row r="553" spans="1:14" s="143" customFormat="1" ht="38.25" hidden="1">
      <c r="A553" s="213"/>
      <c r="B553" s="210" t="s">
        <v>111</v>
      </c>
      <c r="C553" s="275"/>
      <c r="D553" s="139" t="s">
        <v>19</v>
      </c>
      <c r="E553" s="139" t="s">
        <v>14</v>
      </c>
      <c r="F553" s="139" t="s">
        <v>375</v>
      </c>
      <c r="G553" s="139" t="s">
        <v>59</v>
      </c>
      <c r="H553" s="313">
        <f t="shared" si="119"/>
        <v>0</v>
      </c>
      <c r="I553" s="314">
        <f>I554</f>
        <v>0</v>
      </c>
      <c r="J553" s="314">
        <f t="shared" si="120"/>
        <v>0</v>
      </c>
      <c r="K553" s="314">
        <f t="shared" si="120"/>
        <v>0</v>
      </c>
      <c r="L553" s="314">
        <f t="shared" si="120"/>
        <v>0</v>
      </c>
    </row>
    <row r="554" spans="1:14" s="143" customFormat="1" ht="51" hidden="1">
      <c r="A554" s="213"/>
      <c r="B554" s="210" t="s">
        <v>259</v>
      </c>
      <c r="C554" s="275"/>
      <c r="D554" s="139" t="s">
        <v>19</v>
      </c>
      <c r="E554" s="139" t="s">
        <v>14</v>
      </c>
      <c r="F554" s="139" t="s">
        <v>375</v>
      </c>
      <c r="G554" s="139" t="s">
        <v>61</v>
      </c>
      <c r="H554" s="313">
        <f t="shared" si="119"/>
        <v>0</v>
      </c>
      <c r="I554" s="314">
        <f>100-100</f>
        <v>0</v>
      </c>
      <c r="J554" s="314">
        <v>0</v>
      </c>
      <c r="K554" s="314">
        <v>0</v>
      </c>
      <c r="L554" s="314">
        <v>0</v>
      </c>
    </row>
    <row r="555" spans="1:14" s="143" customFormat="1" ht="39.950000000000003" hidden="1" customHeight="1">
      <c r="A555" s="219"/>
      <c r="B555" s="210" t="s">
        <v>343</v>
      </c>
      <c r="C555" s="131"/>
      <c r="D555" s="139" t="s">
        <v>19</v>
      </c>
      <c r="E555" s="139" t="s">
        <v>14</v>
      </c>
      <c r="F555" s="139" t="s">
        <v>375</v>
      </c>
      <c r="G555" s="139" t="s">
        <v>77</v>
      </c>
      <c r="H555" s="313">
        <f t="shared" si="119"/>
        <v>0</v>
      </c>
      <c r="I555" s="314">
        <f>I556</f>
        <v>0</v>
      </c>
      <c r="J555" s="314">
        <f t="shared" ref="J555:L556" si="121">J556</f>
        <v>0</v>
      </c>
      <c r="K555" s="314">
        <f t="shared" si="121"/>
        <v>0</v>
      </c>
      <c r="L555" s="314">
        <f t="shared" si="121"/>
        <v>0</v>
      </c>
    </row>
    <row r="556" spans="1:14" s="143" customFormat="1" ht="59.25" hidden="1" customHeight="1">
      <c r="A556" s="219"/>
      <c r="B556" s="210" t="s">
        <v>35</v>
      </c>
      <c r="C556" s="131"/>
      <c r="D556" s="139" t="s">
        <v>19</v>
      </c>
      <c r="E556" s="139" t="s">
        <v>14</v>
      </c>
      <c r="F556" s="139" t="s">
        <v>375</v>
      </c>
      <c r="G556" s="139" t="s">
        <v>78</v>
      </c>
      <c r="H556" s="313">
        <f t="shared" si="119"/>
        <v>0</v>
      </c>
      <c r="I556" s="314">
        <f>I557</f>
        <v>0</v>
      </c>
      <c r="J556" s="314">
        <f t="shared" si="121"/>
        <v>0</v>
      </c>
      <c r="K556" s="314">
        <f t="shared" si="121"/>
        <v>0</v>
      </c>
      <c r="L556" s="314">
        <f t="shared" si="121"/>
        <v>0</v>
      </c>
    </row>
    <row r="557" spans="1:14" s="143" customFormat="1" ht="51" hidden="1">
      <c r="A557" s="219"/>
      <c r="B557" s="210" t="s">
        <v>90</v>
      </c>
      <c r="C557" s="131"/>
      <c r="D557" s="139" t="s">
        <v>19</v>
      </c>
      <c r="E557" s="139" t="s">
        <v>14</v>
      </c>
      <c r="F557" s="139" t="s">
        <v>375</v>
      </c>
      <c r="G557" s="139" t="s">
        <v>91</v>
      </c>
      <c r="H557" s="313">
        <f t="shared" si="119"/>
        <v>0</v>
      </c>
      <c r="I557" s="314"/>
      <c r="J557" s="314">
        <v>0</v>
      </c>
      <c r="K557" s="314">
        <v>0</v>
      </c>
      <c r="L557" s="314">
        <v>0</v>
      </c>
    </row>
    <row r="558" spans="1:14" s="143" customFormat="1" ht="127.5" hidden="1">
      <c r="A558" s="213"/>
      <c r="B558" s="210" t="s">
        <v>478</v>
      </c>
      <c r="C558" s="275"/>
      <c r="D558" s="139" t="s">
        <v>19</v>
      </c>
      <c r="E558" s="139" t="s">
        <v>14</v>
      </c>
      <c r="F558" s="139" t="s">
        <v>376</v>
      </c>
      <c r="G558" s="139"/>
      <c r="H558" s="313">
        <f t="shared" si="119"/>
        <v>0</v>
      </c>
      <c r="I558" s="314">
        <f>I559</f>
        <v>0</v>
      </c>
      <c r="J558" s="314">
        <f>J559</f>
        <v>0</v>
      </c>
      <c r="K558" s="314">
        <f>K559</f>
        <v>0</v>
      </c>
      <c r="L558" s="314">
        <f>L559</f>
        <v>0</v>
      </c>
    </row>
    <row r="559" spans="1:14" s="143" customFormat="1" ht="38.25" hidden="1">
      <c r="A559" s="213"/>
      <c r="B559" s="210" t="s">
        <v>343</v>
      </c>
      <c r="C559" s="275"/>
      <c r="D559" s="139" t="s">
        <v>19</v>
      </c>
      <c r="E559" s="139" t="s">
        <v>14</v>
      </c>
      <c r="F559" s="139" t="s">
        <v>376</v>
      </c>
      <c r="G559" s="139" t="s">
        <v>77</v>
      </c>
      <c r="H559" s="313">
        <f t="shared" si="119"/>
        <v>0</v>
      </c>
      <c r="I559" s="314">
        <f>I560</f>
        <v>0</v>
      </c>
      <c r="J559" s="314">
        <f t="shared" ref="J559:L564" si="122">J560</f>
        <v>0</v>
      </c>
      <c r="K559" s="314">
        <f t="shared" si="122"/>
        <v>0</v>
      </c>
      <c r="L559" s="314">
        <f t="shared" si="122"/>
        <v>0</v>
      </c>
    </row>
    <row r="560" spans="1:14" s="143" customFormat="1" hidden="1">
      <c r="A560" s="213"/>
      <c r="B560" s="210" t="s">
        <v>35</v>
      </c>
      <c r="C560" s="275"/>
      <c r="D560" s="139" t="s">
        <v>19</v>
      </c>
      <c r="E560" s="139" t="s">
        <v>14</v>
      </c>
      <c r="F560" s="139" t="s">
        <v>376</v>
      </c>
      <c r="G560" s="139" t="s">
        <v>78</v>
      </c>
      <c r="H560" s="313">
        <f t="shared" si="119"/>
        <v>0</v>
      </c>
      <c r="I560" s="314">
        <f>I561</f>
        <v>0</v>
      </c>
      <c r="J560" s="314">
        <f t="shared" si="122"/>
        <v>0</v>
      </c>
      <c r="K560" s="314">
        <f t="shared" si="122"/>
        <v>0</v>
      </c>
      <c r="L560" s="314">
        <f t="shared" si="122"/>
        <v>0</v>
      </c>
    </row>
    <row r="561" spans="1:12" s="143" customFormat="1" ht="39.950000000000003" hidden="1" customHeight="1">
      <c r="A561" s="213"/>
      <c r="B561" s="210" t="s">
        <v>142</v>
      </c>
      <c r="C561" s="275"/>
      <c r="D561" s="139" t="s">
        <v>19</v>
      </c>
      <c r="E561" s="139" t="s">
        <v>14</v>
      </c>
      <c r="F561" s="139" t="s">
        <v>376</v>
      </c>
      <c r="G561" s="139" t="s">
        <v>143</v>
      </c>
      <c r="H561" s="313">
        <f t="shared" si="119"/>
        <v>0</v>
      </c>
      <c r="I561" s="314">
        <v>0</v>
      </c>
      <c r="J561" s="314">
        <v>0</v>
      </c>
      <c r="K561" s="314"/>
      <c r="L561" s="314">
        <v>0</v>
      </c>
    </row>
    <row r="562" spans="1:12" s="143" customFormat="1" ht="59.25" hidden="1" customHeight="1">
      <c r="A562" s="213"/>
      <c r="B562" s="210" t="s">
        <v>583</v>
      </c>
      <c r="C562" s="275"/>
      <c r="D562" s="139" t="s">
        <v>19</v>
      </c>
      <c r="E562" s="139" t="s">
        <v>14</v>
      </c>
      <c r="F562" s="139" t="s">
        <v>584</v>
      </c>
      <c r="G562" s="139"/>
      <c r="H562" s="313">
        <f t="shared" ref="H562:H573" si="123">I562+J562+K562+L562</f>
        <v>0</v>
      </c>
      <c r="I562" s="314">
        <f>I563</f>
        <v>0</v>
      </c>
      <c r="J562" s="314">
        <f t="shared" si="122"/>
        <v>0</v>
      </c>
      <c r="K562" s="314">
        <f t="shared" si="122"/>
        <v>0</v>
      </c>
      <c r="L562" s="314">
        <f t="shared" si="122"/>
        <v>0</v>
      </c>
    </row>
    <row r="563" spans="1:12" s="143" customFormat="1" ht="38.25" hidden="1">
      <c r="A563" s="213"/>
      <c r="B563" s="210" t="s">
        <v>343</v>
      </c>
      <c r="C563" s="275"/>
      <c r="D563" s="139" t="s">
        <v>19</v>
      </c>
      <c r="E563" s="139" t="s">
        <v>14</v>
      </c>
      <c r="F563" s="139" t="s">
        <v>584</v>
      </c>
      <c r="G563" s="139" t="s">
        <v>77</v>
      </c>
      <c r="H563" s="313">
        <f t="shared" si="123"/>
        <v>0</v>
      </c>
      <c r="I563" s="314">
        <f>I564</f>
        <v>0</v>
      </c>
      <c r="J563" s="314">
        <f t="shared" si="122"/>
        <v>0</v>
      </c>
      <c r="K563" s="314">
        <f t="shared" si="122"/>
        <v>0</v>
      </c>
      <c r="L563" s="314">
        <f t="shared" si="122"/>
        <v>0</v>
      </c>
    </row>
    <row r="564" spans="1:12" s="143" customFormat="1" hidden="1">
      <c r="A564" s="213"/>
      <c r="B564" s="210" t="s">
        <v>35</v>
      </c>
      <c r="C564" s="275"/>
      <c r="D564" s="139" t="s">
        <v>19</v>
      </c>
      <c r="E564" s="139" t="s">
        <v>14</v>
      </c>
      <c r="F564" s="139" t="s">
        <v>584</v>
      </c>
      <c r="G564" s="139" t="s">
        <v>78</v>
      </c>
      <c r="H564" s="313">
        <f t="shared" si="123"/>
        <v>0</v>
      </c>
      <c r="I564" s="314">
        <f>I565</f>
        <v>0</v>
      </c>
      <c r="J564" s="314">
        <f t="shared" si="122"/>
        <v>0</v>
      </c>
      <c r="K564" s="314">
        <f t="shared" si="122"/>
        <v>0</v>
      </c>
      <c r="L564" s="314">
        <f t="shared" si="122"/>
        <v>0</v>
      </c>
    </row>
    <row r="565" spans="1:12" s="143" customFormat="1" ht="63.75" hidden="1">
      <c r="A565" s="213"/>
      <c r="B565" s="210" t="s">
        <v>142</v>
      </c>
      <c r="C565" s="275"/>
      <c r="D565" s="139" t="s">
        <v>19</v>
      </c>
      <c r="E565" s="139" t="s">
        <v>14</v>
      </c>
      <c r="F565" s="139" t="s">
        <v>584</v>
      </c>
      <c r="G565" s="139" t="s">
        <v>143</v>
      </c>
      <c r="H565" s="313">
        <f t="shared" si="123"/>
        <v>0</v>
      </c>
      <c r="I565" s="314"/>
      <c r="J565" s="314">
        <v>0</v>
      </c>
      <c r="K565" s="314">
        <v>0</v>
      </c>
      <c r="L565" s="314">
        <v>0</v>
      </c>
    </row>
    <row r="566" spans="1:12" s="143" customFormat="1" ht="114.75">
      <c r="A566" s="141"/>
      <c r="B566" s="109" t="s">
        <v>662</v>
      </c>
      <c r="C566" s="269"/>
      <c r="D566" s="110" t="s">
        <v>19</v>
      </c>
      <c r="E566" s="110" t="s">
        <v>14</v>
      </c>
      <c r="F566" s="110" t="s">
        <v>663</v>
      </c>
      <c r="G566" s="110"/>
      <c r="H566" s="160">
        <f t="shared" si="123"/>
        <v>226103.6</v>
      </c>
      <c r="I566" s="161">
        <f>I567</f>
        <v>0</v>
      </c>
      <c r="J566" s="161">
        <f>J567</f>
        <v>0</v>
      </c>
      <c r="K566" s="161">
        <f>K567</f>
        <v>226103.6</v>
      </c>
      <c r="L566" s="161">
        <f>L567</f>
        <v>0</v>
      </c>
    </row>
    <row r="567" spans="1:12" s="143" customFormat="1" ht="38.25">
      <c r="A567" s="141"/>
      <c r="B567" s="109" t="s">
        <v>343</v>
      </c>
      <c r="C567" s="269"/>
      <c r="D567" s="110" t="s">
        <v>19</v>
      </c>
      <c r="E567" s="110" t="s">
        <v>14</v>
      </c>
      <c r="F567" s="110" t="s">
        <v>663</v>
      </c>
      <c r="G567" s="110" t="s">
        <v>77</v>
      </c>
      <c r="H567" s="160">
        <f t="shared" si="123"/>
        <v>226103.6</v>
      </c>
      <c r="I567" s="161">
        <f>I568</f>
        <v>0</v>
      </c>
      <c r="J567" s="161">
        <f t="shared" ref="J567:L572" si="124">J568</f>
        <v>0</v>
      </c>
      <c r="K567" s="161">
        <f t="shared" si="124"/>
        <v>226103.6</v>
      </c>
      <c r="L567" s="161">
        <f t="shared" si="124"/>
        <v>0</v>
      </c>
    </row>
    <row r="568" spans="1:12" s="143" customFormat="1">
      <c r="A568" s="141"/>
      <c r="B568" s="109" t="s">
        <v>35</v>
      </c>
      <c r="C568" s="269"/>
      <c r="D568" s="110" t="s">
        <v>19</v>
      </c>
      <c r="E568" s="110" t="s">
        <v>14</v>
      </c>
      <c r="F568" s="110" t="s">
        <v>663</v>
      </c>
      <c r="G568" s="110" t="s">
        <v>78</v>
      </c>
      <c r="H568" s="160">
        <f t="shared" si="123"/>
        <v>226103.6</v>
      </c>
      <c r="I568" s="161">
        <f>I569</f>
        <v>0</v>
      </c>
      <c r="J568" s="161">
        <f t="shared" si="124"/>
        <v>0</v>
      </c>
      <c r="K568" s="161">
        <f t="shared" si="124"/>
        <v>226103.6</v>
      </c>
      <c r="L568" s="161">
        <f t="shared" si="124"/>
        <v>0</v>
      </c>
    </row>
    <row r="569" spans="1:12" s="143" customFormat="1" ht="39.950000000000003" customHeight="1">
      <c r="A569" s="141"/>
      <c r="B569" s="109" t="s">
        <v>142</v>
      </c>
      <c r="C569" s="269"/>
      <c r="D569" s="110" t="s">
        <v>19</v>
      </c>
      <c r="E569" s="110" t="s">
        <v>14</v>
      </c>
      <c r="F569" s="110" t="s">
        <v>663</v>
      </c>
      <c r="G569" s="110" t="s">
        <v>143</v>
      </c>
      <c r="H569" s="160">
        <f t="shared" si="123"/>
        <v>226103.6</v>
      </c>
      <c r="I569" s="161">
        <v>0</v>
      </c>
      <c r="J569" s="161">
        <v>0</v>
      </c>
      <c r="K569" s="161">
        <f>136103.6+90000</f>
        <v>226103.6</v>
      </c>
      <c r="L569" s="161">
        <v>0</v>
      </c>
    </row>
    <row r="570" spans="1:12" s="143" customFormat="1" ht="140.25">
      <c r="A570" s="141"/>
      <c r="B570" s="109" t="s">
        <v>664</v>
      </c>
      <c r="C570" s="269"/>
      <c r="D570" s="110" t="s">
        <v>19</v>
      </c>
      <c r="E570" s="110" t="s">
        <v>14</v>
      </c>
      <c r="F570" s="110" t="s">
        <v>665</v>
      </c>
      <c r="G570" s="110"/>
      <c r="H570" s="160">
        <f t="shared" si="123"/>
        <v>27945.4</v>
      </c>
      <c r="I570" s="161">
        <f>I571</f>
        <v>27945.4</v>
      </c>
      <c r="J570" s="161">
        <f t="shared" si="124"/>
        <v>0</v>
      </c>
      <c r="K570" s="161">
        <f t="shared" si="124"/>
        <v>0</v>
      </c>
      <c r="L570" s="161">
        <f t="shared" si="124"/>
        <v>0</v>
      </c>
    </row>
    <row r="571" spans="1:12" s="143" customFormat="1" ht="38.25">
      <c r="A571" s="141"/>
      <c r="B571" s="109" t="s">
        <v>343</v>
      </c>
      <c r="C571" s="269"/>
      <c r="D571" s="110" t="s">
        <v>19</v>
      </c>
      <c r="E571" s="110" t="s">
        <v>14</v>
      </c>
      <c r="F571" s="110" t="s">
        <v>665</v>
      </c>
      <c r="G571" s="110" t="s">
        <v>77</v>
      </c>
      <c r="H571" s="160">
        <f t="shared" si="123"/>
        <v>27945.4</v>
      </c>
      <c r="I571" s="161">
        <f>I572</f>
        <v>27945.4</v>
      </c>
      <c r="J571" s="161">
        <f t="shared" si="124"/>
        <v>0</v>
      </c>
      <c r="K571" s="161">
        <f t="shared" si="124"/>
        <v>0</v>
      </c>
      <c r="L571" s="161">
        <f t="shared" si="124"/>
        <v>0</v>
      </c>
    </row>
    <row r="572" spans="1:12" s="143" customFormat="1">
      <c r="A572" s="141"/>
      <c r="B572" s="109" t="s">
        <v>35</v>
      </c>
      <c r="C572" s="269"/>
      <c r="D572" s="110" t="s">
        <v>19</v>
      </c>
      <c r="E572" s="110" t="s">
        <v>14</v>
      </c>
      <c r="F572" s="110" t="s">
        <v>665</v>
      </c>
      <c r="G572" s="110" t="s">
        <v>78</v>
      </c>
      <c r="H572" s="160">
        <f t="shared" si="123"/>
        <v>27945.4</v>
      </c>
      <c r="I572" s="161">
        <f>I573</f>
        <v>27945.4</v>
      </c>
      <c r="J572" s="161">
        <f t="shared" si="124"/>
        <v>0</v>
      </c>
      <c r="K572" s="161">
        <f t="shared" si="124"/>
        <v>0</v>
      </c>
      <c r="L572" s="161">
        <f t="shared" si="124"/>
        <v>0</v>
      </c>
    </row>
    <row r="573" spans="1:12" s="143" customFormat="1" ht="63.75">
      <c r="A573" s="141"/>
      <c r="B573" s="109" t="s">
        <v>142</v>
      </c>
      <c r="C573" s="269"/>
      <c r="D573" s="110" t="s">
        <v>19</v>
      </c>
      <c r="E573" s="110" t="s">
        <v>14</v>
      </c>
      <c r="F573" s="110" t="s">
        <v>665</v>
      </c>
      <c r="G573" s="110" t="s">
        <v>143</v>
      </c>
      <c r="H573" s="160">
        <f t="shared" si="123"/>
        <v>27945.4</v>
      </c>
      <c r="I573" s="161">
        <f>16821.8+11123.6</f>
        <v>27945.4</v>
      </c>
      <c r="J573" s="161">
        <v>0</v>
      </c>
      <c r="K573" s="161">
        <v>0</v>
      </c>
      <c r="L573" s="161">
        <v>0</v>
      </c>
    </row>
    <row r="574" spans="1:12" s="143" customFormat="1" ht="280.5" hidden="1">
      <c r="A574" s="213"/>
      <c r="B574" s="210" t="s">
        <v>479</v>
      </c>
      <c r="C574" s="275"/>
      <c r="D574" s="139" t="s">
        <v>19</v>
      </c>
      <c r="E574" s="139" t="s">
        <v>14</v>
      </c>
      <c r="F574" s="139" t="s">
        <v>377</v>
      </c>
      <c r="G574" s="139"/>
      <c r="H574" s="313">
        <f t="shared" si="119"/>
        <v>0</v>
      </c>
      <c r="I574" s="314">
        <f>I575</f>
        <v>0</v>
      </c>
      <c r="J574" s="314">
        <f t="shared" ref="J574:L576" si="125">J575</f>
        <v>0</v>
      </c>
      <c r="K574" s="314">
        <f t="shared" si="125"/>
        <v>0</v>
      </c>
      <c r="L574" s="314">
        <f t="shared" si="125"/>
        <v>0</v>
      </c>
    </row>
    <row r="575" spans="1:12" s="143" customFormat="1" ht="39.950000000000003" hidden="1" customHeight="1">
      <c r="A575" s="213"/>
      <c r="B575" s="210" t="s">
        <v>343</v>
      </c>
      <c r="C575" s="275"/>
      <c r="D575" s="139" t="s">
        <v>19</v>
      </c>
      <c r="E575" s="139" t="s">
        <v>14</v>
      </c>
      <c r="F575" s="139" t="s">
        <v>377</v>
      </c>
      <c r="G575" s="139" t="s">
        <v>77</v>
      </c>
      <c r="H575" s="313">
        <f t="shared" si="119"/>
        <v>0</v>
      </c>
      <c r="I575" s="314">
        <f>I576</f>
        <v>0</v>
      </c>
      <c r="J575" s="314">
        <f t="shared" si="125"/>
        <v>0</v>
      </c>
      <c r="K575" s="314">
        <f t="shared" si="125"/>
        <v>0</v>
      </c>
      <c r="L575" s="314">
        <f t="shared" si="125"/>
        <v>0</v>
      </c>
    </row>
    <row r="576" spans="1:12" s="143" customFormat="1" ht="59.25" hidden="1" customHeight="1">
      <c r="A576" s="213"/>
      <c r="B576" s="210" t="s">
        <v>35</v>
      </c>
      <c r="C576" s="275"/>
      <c r="D576" s="139" t="s">
        <v>19</v>
      </c>
      <c r="E576" s="139" t="s">
        <v>14</v>
      </c>
      <c r="F576" s="139" t="s">
        <v>377</v>
      </c>
      <c r="G576" s="139" t="s">
        <v>78</v>
      </c>
      <c r="H576" s="313">
        <f t="shared" si="119"/>
        <v>0</v>
      </c>
      <c r="I576" s="314">
        <f>I577</f>
        <v>0</v>
      </c>
      <c r="J576" s="314">
        <f t="shared" si="125"/>
        <v>0</v>
      </c>
      <c r="K576" s="314">
        <f t="shared" si="125"/>
        <v>0</v>
      </c>
      <c r="L576" s="314">
        <f t="shared" si="125"/>
        <v>0</v>
      </c>
    </row>
    <row r="577" spans="1:12" s="143" customFormat="1" ht="63.75" hidden="1">
      <c r="A577" s="213"/>
      <c r="B577" s="210" t="s">
        <v>142</v>
      </c>
      <c r="C577" s="275"/>
      <c r="D577" s="139" t="s">
        <v>19</v>
      </c>
      <c r="E577" s="139" t="s">
        <v>14</v>
      </c>
      <c r="F577" s="139" t="s">
        <v>377</v>
      </c>
      <c r="G577" s="139" t="s">
        <v>143</v>
      </c>
      <c r="H577" s="313">
        <f t="shared" si="119"/>
        <v>0</v>
      </c>
      <c r="I577" s="314">
        <v>0</v>
      </c>
      <c r="J577" s="314">
        <v>0</v>
      </c>
      <c r="K577" s="314"/>
      <c r="L577" s="314">
        <v>0</v>
      </c>
    </row>
    <row r="578" spans="1:12" s="143" customFormat="1" ht="306" hidden="1">
      <c r="A578" s="213"/>
      <c r="B578" s="210" t="s">
        <v>480</v>
      </c>
      <c r="C578" s="275"/>
      <c r="D578" s="139" t="s">
        <v>19</v>
      </c>
      <c r="E578" s="139" t="s">
        <v>14</v>
      </c>
      <c r="F578" s="139" t="s">
        <v>378</v>
      </c>
      <c r="G578" s="139"/>
      <c r="H578" s="313">
        <f t="shared" si="119"/>
        <v>0</v>
      </c>
      <c r="I578" s="314">
        <f>I579</f>
        <v>0</v>
      </c>
      <c r="J578" s="314">
        <f t="shared" ref="J578:L580" si="126">J579</f>
        <v>0</v>
      </c>
      <c r="K578" s="314">
        <f t="shared" si="126"/>
        <v>0</v>
      </c>
      <c r="L578" s="314">
        <f t="shared" si="126"/>
        <v>0</v>
      </c>
    </row>
    <row r="579" spans="1:12" s="214" customFormat="1" ht="38.25" hidden="1">
      <c r="A579" s="213"/>
      <c r="B579" s="210" t="s">
        <v>343</v>
      </c>
      <c r="C579" s="275"/>
      <c r="D579" s="139" t="s">
        <v>19</v>
      </c>
      <c r="E579" s="139" t="s">
        <v>14</v>
      </c>
      <c r="F579" s="139" t="s">
        <v>378</v>
      </c>
      <c r="G579" s="139" t="s">
        <v>77</v>
      </c>
      <c r="H579" s="313">
        <f t="shared" si="119"/>
        <v>0</v>
      </c>
      <c r="I579" s="314">
        <f>I580</f>
        <v>0</v>
      </c>
      <c r="J579" s="314">
        <f t="shared" si="126"/>
        <v>0</v>
      </c>
      <c r="K579" s="314">
        <f t="shared" si="126"/>
        <v>0</v>
      </c>
      <c r="L579" s="314">
        <f t="shared" si="126"/>
        <v>0</v>
      </c>
    </row>
    <row r="580" spans="1:12" s="214" customFormat="1" hidden="1">
      <c r="A580" s="213"/>
      <c r="B580" s="210" t="s">
        <v>35</v>
      </c>
      <c r="C580" s="275"/>
      <c r="D580" s="139" t="s">
        <v>19</v>
      </c>
      <c r="E580" s="139" t="s">
        <v>14</v>
      </c>
      <c r="F580" s="139" t="s">
        <v>378</v>
      </c>
      <c r="G580" s="139" t="s">
        <v>78</v>
      </c>
      <c r="H580" s="313">
        <f t="shared" si="119"/>
        <v>0</v>
      </c>
      <c r="I580" s="314">
        <f>I581</f>
        <v>0</v>
      </c>
      <c r="J580" s="314">
        <f t="shared" si="126"/>
        <v>0</v>
      </c>
      <c r="K580" s="314">
        <f t="shared" si="126"/>
        <v>0</v>
      </c>
      <c r="L580" s="314">
        <f t="shared" si="126"/>
        <v>0</v>
      </c>
    </row>
    <row r="581" spans="1:12" s="214" customFormat="1" ht="63.75" hidden="1">
      <c r="A581" s="213"/>
      <c r="B581" s="210" t="s">
        <v>142</v>
      </c>
      <c r="C581" s="275"/>
      <c r="D581" s="139" t="s">
        <v>19</v>
      </c>
      <c r="E581" s="139" t="s">
        <v>14</v>
      </c>
      <c r="F581" s="139" t="s">
        <v>378</v>
      </c>
      <c r="G581" s="139" t="s">
        <v>143</v>
      </c>
      <c r="H581" s="313">
        <f t="shared" si="119"/>
        <v>0</v>
      </c>
      <c r="I581" s="314"/>
      <c r="J581" s="314">
        <v>0</v>
      </c>
      <c r="K581" s="314">
        <v>0</v>
      </c>
      <c r="L581" s="314">
        <v>0</v>
      </c>
    </row>
    <row r="582" spans="1:12" s="215" customFormat="1" ht="51" hidden="1">
      <c r="A582" s="213"/>
      <c r="B582" s="109" t="s">
        <v>98</v>
      </c>
      <c r="C582" s="275"/>
      <c r="D582" s="139" t="s">
        <v>19</v>
      </c>
      <c r="E582" s="139" t="s">
        <v>14</v>
      </c>
      <c r="F582" s="139" t="s">
        <v>249</v>
      </c>
      <c r="G582" s="139"/>
      <c r="H582" s="160">
        <f t="shared" si="119"/>
        <v>0</v>
      </c>
      <c r="I582" s="314">
        <f>I583</f>
        <v>0</v>
      </c>
      <c r="J582" s="314">
        <f t="shared" ref="J582:L586" si="127">J583</f>
        <v>0</v>
      </c>
      <c r="K582" s="314">
        <f t="shared" si="127"/>
        <v>0</v>
      </c>
      <c r="L582" s="314">
        <f t="shared" si="127"/>
        <v>0</v>
      </c>
    </row>
    <row r="583" spans="1:12" s="215" customFormat="1" ht="51" hidden="1">
      <c r="A583" s="141"/>
      <c r="B583" s="109" t="s">
        <v>270</v>
      </c>
      <c r="C583" s="142"/>
      <c r="D583" s="139" t="s">
        <v>19</v>
      </c>
      <c r="E583" s="139" t="s">
        <v>14</v>
      </c>
      <c r="F583" s="110" t="s">
        <v>271</v>
      </c>
      <c r="G583" s="110"/>
      <c r="H583" s="160">
        <f t="shared" si="119"/>
        <v>0</v>
      </c>
      <c r="I583" s="161">
        <f>I584</f>
        <v>0</v>
      </c>
      <c r="J583" s="161">
        <f t="shared" si="127"/>
        <v>0</v>
      </c>
      <c r="K583" s="161">
        <f t="shared" si="127"/>
        <v>0</v>
      </c>
      <c r="L583" s="161">
        <f t="shared" si="127"/>
        <v>0</v>
      </c>
    </row>
    <row r="584" spans="1:12" s="215" customFormat="1" ht="25.5" hidden="1">
      <c r="A584" s="141"/>
      <c r="B584" s="109" t="s">
        <v>538</v>
      </c>
      <c r="C584" s="142"/>
      <c r="D584" s="139" t="s">
        <v>19</v>
      </c>
      <c r="E584" s="139" t="s">
        <v>14</v>
      </c>
      <c r="F584" s="110" t="s">
        <v>552</v>
      </c>
      <c r="G584" s="110"/>
      <c r="H584" s="160">
        <f>SUM(I584:L584)</f>
        <v>0</v>
      </c>
      <c r="I584" s="161">
        <f>I585</f>
        <v>0</v>
      </c>
      <c r="J584" s="161">
        <f t="shared" si="127"/>
        <v>0</v>
      </c>
      <c r="K584" s="161">
        <f t="shared" si="127"/>
        <v>0</v>
      </c>
      <c r="L584" s="161">
        <f t="shared" si="127"/>
        <v>0</v>
      </c>
    </row>
    <row r="585" spans="1:12" s="214" customFormat="1" ht="38.25" hidden="1">
      <c r="A585" s="141"/>
      <c r="B585" s="109" t="s">
        <v>86</v>
      </c>
      <c r="C585" s="142"/>
      <c r="D585" s="139" t="s">
        <v>19</v>
      </c>
      <c r="E585" s="139" t="s">
        <v>14</v>
      </c>
      <c r="F585" s="110" t="s">
        <v>552</v>
      </c>
      <c r="G585" s="110" t="s">
        <v>57</v>
      </c>
      <c r="H585" s="160">
        <f t="shared" ref="H585:H654" si="128">I585+J585+K585+L585</f>
        <v>0</v>
      </c>
      <c r="I585" s="161">
        <f>I586</f>
        <v>0</v>
      </c>
      <c r="J585" s="161">
        <f t="shared" si="127"/>
        <v>0</v>
      </c>
      <c r="K585" s="161">
        <f t="shared" si="127"/>
        <v>0</v>
      </c>
      <c r="L585" s="161">
        <f t="shared" si="127"/>
        <v>0</v>
      </c>
    </row>
    <row r="586" spans="1:12" s="215" customFormat="1" ht="38.25" hidden="1">
      <c r="A586" s="141"/>
      <c r="B586" s="109" t="s">
        <v>111</v>
      </c>
      <c r="C586" s="142"/>
      <c r="D586" s="139" t="s">
        <v>19</v>
      </c>
      <c r="E586" s="139" t="s">
        <v>14</v>
      </c>
      <c r="F586" s="110" t="s">
        <v>552</v>
      </c>
      <c r="G586" s="110" t="s">
        <v>59</v>
      </c>
      <c r="H586" s="160">
        <f t="shared" si="128"/>
        <v>0</v>
      </c>
      <c r="I586" s="161">
        <f>I587</f>
        <v>0</v>
      </c>
      <c r="J586" s="161">
        <f t="shared" si="127"/>
        <v>0</v>
      </c>
      <c r="K586" s="161">
        <f t="shared" si="127"/>
        <v>0</v>
      </c>
      <c r="L586" s="161">
        <f t="shared" si="127"/>
        <v>0</v>
      </c>
    </row>
    <row r="587" spans="1:12" s="215" customFormat="1" ht="51" hidden="1">
      <c r="A587" s="141"/>
      <c r="B587" s="109" t="s">
        <v>259</v>
      </c>
      <c r="C587" s="142"/>
      <c r="D587" s="139" t="s">
        <v>19</v>
      </c>
      <c r="E587" s="139" t="s">
        <v>14</v>
      </c>
      <c r="F587" s="110" t="s">
        <v>552</v>
      </c>
      <c r="G587" s="110" t="s">
        <v>61</v>
      </c>
      <c r="H587" s="160">
        <f t="shared" si="128"/>
        <v>0</v>
      </c>
      <c r="I587" s="161"/>
      <c r="J587" s="161">
        <v>0</v>
      </c>
      <c r="K587" s="161">
        <v>0</v>
      </c>
      <c r="L587" s="161">
        <v>0</v>
      </c>
    </row>
    <row r="588" spans="1:12" s="215" customFormat="1" ht="63.75">
      <c r="A588" s="141"/>
      <c r="B588" s="109" t="s">
        <v>351</v>
      </c>
      <c r="C588" s="142"/>
      <c r="D588" s="139" t="s">
        <v>19</v>
      </c>
      <c r="E588" s="139" t="s">
        <v>14</v>
      </c>
      <c r="F588" s="110" t="s">
        <v>352</v>
      </c>
      <c r="G588" s="110"/>
      <c r="H588" s="160">
        <f t="shared" si="128"/>
        <v>-751.2</v>
      </c>
      <c r="I588" s="161">
        <f>I589</f>
        <v>-751.2</v>
      </c>
      <c r="J588" s="161">
        <f t="shared" ref="J588:L598" si="129">J589</f>
        <v>0</v>
      </c>
      <c r="K588" s="161">
        <f t="shared" si="129"/>
        <v>0</v>
      </c>
      <c r="L588" s="161">
        <f t="shared" si="129"/>
        <v>0</v>
      </c>
    </row>
    <row r="589" spans="1:12" s="215" customFormat="1" ht="63.75">
      <c r="A589" s="141"/>
      <c r="B589" s="109" t="s">
        <v>353</v>
      </c>
      <c r="C589" s="142"/>
      <c r="D589" s="139" t="s">
        <v>19</v>
      </c>
      <c r="E589" s="139" t="s">
        <v>14</v>
      </c>
      <c r="F589" s="110" t="s">
        <v>354</v>
      </c>
      <c r="G589" s="110"/>
      <c r="H589" s="160">
        <f t="shared" si="128"/>
        <v>-751.2</v>
      </c>
      <c r="I589" s="161">
        <f>I590+I596+I602</f>
        <v>-751.2</v>
      </c>
      <c r="J589" s="161">
        <f>J590+J596+J602</f>
        <v>0</v>
      </c>
      <c r="K589" s="161">
        <f>K590+K596+K602</f>
        <v>0</v>
      </c>
      <c r="L589" s="161">
        <f>L590+L596+L602</f>
        <v>0</v>
      </c>
    </row>
    <row r="590" spans="1:12" s="215" customFormat="1" ht="25.5">
      <c r="A590" s="141"/>
      <c r="B590" s="109" t="s">
        <v>538</v>
      </c>
      <c r="C590" s="142"/>
      <c r="D590" s="139" t="s">
        <v>19</v>
      </c>
      <c r="E590" s="139" t="s">
        <v>14</v>
      </c>
      <c r="F590" s="110" t="s">
        <v>561</v>
      </c>
      <c r="G590" s="110"/>
      <c r="H590" s="160">
        <f t="shared" si="128"/>
        <v>-751.2</v>
      </c>
      <c r="I590" s="161">
        <f>I591+I594</f>
        <v>-751.2</v>
      </c>
      <c r="J590" s="161">
        <f t="shared" si="129"/>
        <v>0</v>
      </c>
      <c r="K590" s="161">
        <f t="shared" si="129"/>
        <v>0</v>
      </c>
      <c r="L590" s="161">
        <f t="shared" si="129"/>
        <v>0</v>
      </c>
    </row>
    <row r="591" spans="1:12" s="214" customFormat="1" ht="38.25">
      <c r="A591" s="141"/>
      <c r="B591" s="109" t="s">
        <v>86</v>
      </c>
      <c r="C591" s="142"/>
      <c r="D591" s="139" t="s">
        <v>19</v>
      </c>
      <c r="E591" s="139" t="s">
        <v>14</v>
      </c>
      <c r="F591" s="110" t="s">
        <v>561</v>
      </c>
      <c r="G591" s="110" t="s">
        <v>57</v>
      </c>
      <c r="H591" s="160">
        <f t="shared" si="128"/>
        <v>-751.2</v>
      </c>
      <c r="I591" s="161">
        <f>I592</f>
        <v>-751.2</v>
      </c>
      <c r="J591" s="161">
        <f t="shared" si="129"/>
        <v>0</v>
      </c>
      <c r="K591" s="161">
        <f t="shared" si="129"/>
        <v>0</v>
      </c>
      <c r="L591" s="161">
        <f t="shared" si="129"/>
        <v>0</v>
      </c>
    </row>
    <row r="592" spans="1:12" s="215" customFormat="1" ht="38.25">
      <c r="A592" s="141"/>
      <c r="B592" s="109" t="s">
        <v>111</v>
      </c>
      <c r="C592" s="142"/>
      <c r="D592" s="139" t="s">
        <v>19</v>
      </c>
      <c r="E592" s="139" t="s">
        <v>14</v>
      </c>
      <c r="F592" s="110" t="s">
        <v>561</v>
      </c>
      <c r="G592" s="110" t="s">
        <v>59</v>
      </c>
      <c r="H592" s="160">
        <f t="shared" si="128"/>
        <v>-751.2</v>
      </c>
      <c r="I592" s="161">
        <f>I593</f>
        <v>-751.2</v>
      </c>
      <c r="J592" s="161">
        <f t="shared" si="129"/>
        <v>0</v>
      </c>
      <c r="K592" s="161">
        <f t="shared" si="129"/>
        <v>0</v>
      </c>
      <c r="L592" s="161">
        <f t="shared" si="129"/>
        <v>0</v>
      </c>
    </row>
    <row r="593" spans="1:12" s="215" customFormat="1" ht="51">
      <c r="A593" s="141"/>
      <c r="B593" s="109" t="s">
        <v>259</v>
      </c>
      <c r="C593" s="142"/>
      <c r="D593" s="139" t="s">
        <v>19</v>
      </c>
      <c r="E593" s="139" t="s">
        <v>14</v>
      </c>
      <c r="F593" s="110" t="s">
        <v>561</v>
      </c>
      <c r="G593" s="110" t="s">
        <v>61</v>
      </c>
      <c r="H593" s="160">
        <f t="shared" si="128"/>
        <v>-751.2</v>
      </c>
      <c r="I593" s="161">
        <f>348.8-1100</f>
        <v>-751.2</v>
      </c>
      <c r="J593" s="161">
        <v>0</v>
      </c>
      <c r="K593" s="161">
        <v>0</v>
      </c>
      <c r="L593" s="161">
        <v>0</v>
      </c>
    </row>
    <row r="594" spans="1:12" s="214" customFormat="1" hidden="1">
      <c r="A594" s="141"/>
      <c r="B594" s="109" t="s">
        <v>71</v>
      </c>
      <c r="C594" s="142"/>
      <c r="D594" s="139" t="s">
        <v>19</v>
      </c>
      <c r="E594" s="139" t="s">
        <v>14</v>
      </c>
      <c r="F594" s="110" t="s">
        <v>561</v>
      </c>
      <c r="G594" s="110" t="s">
        <v>72</v>
      </c>
      <c r="H594" s="160">
        <f>I594+J594+K594+L594</f>
        <v>0</v>
      </c>
      <c r="I594" s="161">
        <f>I595</f>
        <v>0</v>
      </c>
      <c r="J594" s="161">
        <f>J595</f>
        <v>0</v>
      </c>
      <c r="K594" s="161">
        <f>K595</f>
        <v>0</v>
      </c>
      <c r="L594" s="161">
        <f>L595</f>
        <v>0</v>
      </c>
    </row>
    <row r="595" spans="1:12" s="215" customFormat="1" ht="76.5" hidden="1">
      <c r="A595" s="141"/>
      <c r="B595" s="109" t="s">
        <v>333</v>
      </c>
      <c r="C595" s="142"/>
      <c r="D595" s="139" t="s">
        <v>19</v>
      </c>
      <c r="E595" s="139" t="s">
        <v>14</v>
      </c>
      <c r="F595" s="110" t="s">
        <v>561</v>
      </c>
      <c r="G595" s="110" t="s">
        <v>80</v>
      </c>
      <c r="H595" s="160">
        <f>I595+J595+K595+L595</f>
        <v>0</v>
      </c>
      <c r="I595" s="161"/>
      <c r="J595" s="161">
        <v>0</v>
      </c>
      <c r="K595" s="161">
        <v>0</v>
      </c>
      <c r="L595" s="161">
        <v>0</v>
      </c>
    </row>
    <row r="596" spans="1:12" s="215" customFormat="1" ht="280.5" hidden="1">
      <c r="A596" s="141"/>
      <c r="B596" s="109" t="s">
        <v>481</v>
      </c>
      <c r="C596" s="142"/>
      <c r="D596" s="139" t="s">
        <v>19</v>
      </c>
      <c r="E596" s="139" t="s">
        <v>14</v>
      </c>
      <c r="F596" s="110" t="s">
        <v>379</v>
      </c>
      <c r="G596" s="110"/>
      <c r="H596" s="160">
        <f t="shared" si="128"/>
        <v>0</v>
      </c>
      <c r="I596" s="161">
        <f>I597+I600</f>
        <v>0</v>
      </c>
      <c r="J596" s="161">
        <f>J597+J600</f>
        <v>0</v>
      </c>
      <c r="K596" s="161">
        <f>K597+K600</f>
        <v>0</v>
      </c>
      <c r="L596" s="161">
        <f>L597+L600</f>
        <v>0</v>
      </c>
    </row>
    <row r="597" spans="1:12" s="214" customFormat="1" ht="38.25" hidden="1">
      <c r="A597" s="141"/>
      <c r="B597" s="109" t="s">
        <v>86</v>
      </c>
      <c r="C597" s="142"/>
      <c r="D597" s="139" t="s">
        <v>19</v>
      </c>
      <c r="E597" s="139" t="s">
        <v>14</v>
      </c>
      <c r="F597" s="110" t="s">
        <v>379</v>
      </c>
      <c r="G597" s="110" t="s">
        <v>57</v>
      </c>
      <c r="H597" s="160">
        <f t="shared" si="128"/>
        <v>0</v>
      </c>
      <c r="I597" s="161">
        <f>I598</f>
        <v>0</v>
      </c>
      <c r="J597" s="161">
        <f t="shared" si="129"/>
        <v>0</v>
      </c>
      <c r="K597" s="161">
        <f t="shared" si="129"/>
        <v>0</v>
      </c>
      <c r="L597" s="161">
        <f t="shared" si="129"/>
        <v>0</v>
      </c>
    </row>
    <row r="598" spans="1:12" s="214" customFormat="1" ht="38.25" hidden="1">
      <c r="A598" s="141"/>
      <c r="B598" s="109" t="s">
        <v>111</v>
      </c>
      <c r="C598" s="142"/>
      <c r="D598" s="139" t="s">
        <v>19</v>
      </c>
      <c r="E598" s="139" t="s">
        <v>14</v>
      </c>
      <c r="F598" s="110" t="s">
        <v>379</v>
      </c>
      <c r="G598" s="110" t="s">
        <v>59</v>
      </c>
      <c r="H598" s="160">
        <f t="shared" si="128"/>
        <v>0</v>
      </c>
      <c r="I598" s="161">
        <f>I599</f>
        <v>0</v>
      </c>
      <c r="J598" s="161">
        <f t="shared" si="129"/>
        <v>0</v>
      </c>
      <c r="K598" s="161">
        <f t="shared" si="129"/>
        <v>0</v>
      </c>
      <c r="L598" s="161">
        <f t="shared" si="129"/>
        <v>0</v>
      </c>
    </row>
    <row r="599" spans="1:12" s="214" customFormat="1" ht="51" hidden="1">
      <c r="A599" s="141"/>
      <c r="B599" s="109" t="s">
        <v>380</v>
      </c>
      <c r="C599" s="142"/>
      <c r="D599" s="139" t="s">
        <v>19</v>
      </c>
      <c r="E599" s="139" t="s">
        <v>14</v>
      </c>
      <c r="F599" s="110" t="s">
        <v>379</v>
      </c>
      <c r="G599" s="110" t="s">
        <v>211</v>
      </c>
      <c r="H599" s="160">
        <f t="shared" si="128"/>
        <v>0</v>
      </c>
      <c r="I599" s="161">
        <v>0</v>
      </c>
      <c r="J599" s="161">
        <v>0</v>
      </c>
      <c r="K599" s="161">
        <v>0</v>
      </c>
      <c r="L599" s="161">
        <v>0</v>
      </c>
    </row>
    <row r="600" spans="1:12" s="215" customFormat="1" hidden="1">
      <c r="A600" s="141"/>
      <c r="B600" s="109" t="s">
        <v>71</v>
      </c>
      <c r="C600" s="142"/>
      <c r="D600" s="139" t="s">
        <v>19</v>
      </c>
      <c r="E600" s="139" t="s">
        <v>14</v>
      </c>
      <c r="F600" s="110" t="s">
        <v>379</v>
      </c>
      <c r="G600" s="110" t="s">
        <v>72</v>
      </c>
      <c r="H600" s="160">
        <f t="shared" si="128"/>
        <v>0</v>
      </c>
      <c r="I600" s="161">
        <f>I601</f>
        <v>0</v>
      </c>
      <c r="J600" s="161">
        <f>J601</f>
        <v>0</v>
      </c>
      <c r="K600" s="161">
        <f>K601</f>
        <v>0</v>
      </c>
      <c r="L600" s="161">
        <f>L601</f>
        <v>0</v>
      </c>
    </row>
    <row r="601" spans="1:12" s="215" customFormat="1" ht="76.5" hidden="1">
      <c r="A601" s="141"/>
      <c r="B601" s="109" t="s">
        <v>333</v>
      </c>
      <c r="C601" s="142"/>
      <c r="D601" s="139" t="s">
        <v>19</v>
      </c>
      <c r="E601" s="139" t="s">
        <v>14</v>
      </c>
      <c r="F601" s="110" t="s">
        <v>379</v>
      </c>
      <c r="G601" s="110" t="s">
        <v>80</v>
      </c>
      <c r="H601" s="160">
        <f t="shared" si="128"/>
        <v>0</v>
      </c>
      <c r="I601" s="161">
        <v>0</v>
      </c>
      <c r="J601" s="161">
        <v>0</v>
      </c>
      <c r="K601" s="161"/>
      <c r="L601" s="161">
        <v>0</v>
      </c>
    </row>
    <row r="602" spans="1:12" s="214" customFormat="1" ht="306" hidden="1">
      <c r="A602" s="141"/>
      <c r="B602" s="109" t="s">
        <v>482</v>
      </c>
      <c r="C602" s="142"/>
      <c r="D602" s="139" t="s">
        <v>19</v>
      </c>
      <c r="E602" s="139" t="s">
        <v>14</v>
      </c>
      <c r="F602" s="110" t="s">
        <v>381</v>
      </c>
      <c r="G602" s="110"/>
      <c r="H602" s="160">
        <f t="shared" si="128"/>
        <v>0</v>
      </c>
      <c r="I602" s="161">
        <f>I603+I606</f>
        <v>0</v>
      </c>
      <c r="J602" s="161">
        <f>J603+J606</f>
        <v>0</v>
      </c>
      <c r="K602" s="161">
        <f>K603+K606</f>
        <v>0</v>
      </c>
      <c r="L602" s="161">
        <f>L603+L606</f>
        <v>0</v>
      </c>
    </row>
    <row r="603" spans="1:12" s="214" customFormat="1" ht="38.25" hidden="1">
      <c r="A603" s="141"/>
      <c r="B603" s="109" t="s">
        <v>86</v>
      </c>
      <c r="C603" s="142"/>
      <c r="D603" s="139" t="s">
        <v>19</v>
      </c>
      <c r="E603" s="139" t="s">
        <v>14</v>
      </c>
      <c r="F603" s="110" t="s">
        <v>381</v>
      </c>
      <c r="G603" s="110" t="s">
        <v>57</v>
      </c>
      <c r="H603" s="160">
        <f t="shared" si="128"/>
        <v>0</v>
      </c>
      <c r="I603" s="161">
        <f>I604</f>
        <v>0</v>
      </c>
      <c r="J603" s="161">
        <f t="shared" ref="J603:L604" si="130">J604</f>
        <v>0</v>
      </c>
      <c r="K603" s="161">
        <f t="shared" si="130"/>
        <v>0</v>
      </c>
      <c r="L603" s="161">
        <f t="shared" si="130"/>
        <v>0</v>
      </c>
    </row>
    <row r="604" spans="1:12" s="215" customFormat="1" ht="38.25" hidden="1">
      <c r="A604" s="141"/>
      <c r="B604" s="109" t="s">
        <v>111</v>
      </c>
      <c r="C604" s="142"/>
      <c r="D604" s="139" t="s">
        <v>19</v>
      </c>
      <c r="E604" s="139" t="s">
        <v>14</v>
      </c>
      <c r="F604" s="110" t="s">
        <v>381</v>
      </c>
      <c r="G604" s="110" t="s">
        <v>59</v>
      </c>
      <c r="H604" s="160">
        <f t="shared" si="128"/>
        <v>0</v>
      </c>
      <c r="I604" s="161">
        <f>I605</f>
        <v>0</v>
      </c>
      <c r="J604" s="161">
        <f t="shared" si="130"/>
        <v>0</v>
      </c>
      <c r="K604" s="161">
        <f t="shared" si="130"/>
        <v>0</v>
      </c>
      <c r="L604" s="161">
        <f t="shared" si="130"/>
        <v>0</v>
      </c>
    </row>
    <row r="605" spans="1:12" s="215" customFormat="1" ht="51" hidden="1">
      <c r="A605" s="141"/>
      <c r="B605" s="109" t="s">
        <v>380</v>
      </c>
      <c r="C605" s="142"/>
      <c r="D605" s="139" t="s">
        <v>19</v>
      </c>
      <c r="E605" s="139" t="s">
        <v>14</v>
      </c>
      <c r="F605" s="110" t="s">
        <v>381</v>
      </c>
      <c r="G605" s="110" t="s">
        <v>211</v>
      </c>
      <c r="H605" s="160">
        <f t="shared" si="128"/>
        <v>0</v>
      </c>
      <c r="I605" s="161">
        <v>0</v>
      </c>
      <c r="J605" s="161">
        <v>0</v>
      </c>
      <c r="K605" s="161">
        <v>0</v>
      </c>
      <c r="L605" s="161">
        <v>0</v>
      </c>
    </row>
    <row r="606" spans="1:12" s="215" customFormat="1" hidden="1">
      <c r="A606" s="141"/>
      <c r="B606" s="109" t="s">
        <v>71</v>
      </c>
      <c r="C606" s="142"/>
      <c r="D606" s="139" t="s">
        <v>19</v>
      </c>
      <c r="E606" s="139" t="s">
        <v>14</v>
      </c>
      <c r="F606" s="110" t="s">
        <v>381</v>
      </c>
      <c r="G606" s="110" t="s">
        <v>72</v>
      </c>
      <c r="H606" s="160">
        <f t="shared" si="128"/>
        <v>0</v>
      </c>
      <c r="I606" s="161">
        <f>I607</f>
        <v>0</v>
      </c>
      <c r="J606" s="161">
        <f>J607</f>
        <v>0</v>
      </c>
      <c r="K606" s="161">
        <f>K607</f>
        <v>0</v>
      </c>
      <c r="L606" s="161">
        <f>L607</f>
        <v>0</v>
      </c>
    </row>
    <row r="607" spans="1:12" s="214" customFormat="1" ht="76.5" hidden="1">
      <c r="A607" s="141"/>
      <c r="B607" s="109" t="s">
        <v>333</v>
      </c>
      <c r="C607" s="142"/>
      <c r="D607" s="139" t="s">
        <v>19</v>
      </c>
      <c r="E607" s="139" t="s">
        <v>14</v>
      </c>
      <c r="F607" s="110" t="s">
        <v>381</v>
      </c>
      <c r="G607" s="110" t="s">
        <v>80</v>
      </c>
      <c r="H607" s="160">
        <f t="shared" si="128"/>
        <v>0</v>
      </c>
      <c r="I607" s="161"/>
      <c r="J607" s="161">
        <v>0</v>
      </c>
      <c r="K607" s="161">
        <v>0</v>
      </c>
      <c r="L607" s="161">
        <v>0</v>
      </c>
    </row>
    <row r="608" spans="1:12" s="215" customFormat="1">
      <c r="A608" s="219"/>
      <c r="B608" s="131" t="s">
        <v>27</v>
      </c>
      <c r="C608" s="262"/>
      <c r="D608" s="264" t="s">
        <v>19</v>
      </c>
      <c r="E608" s="264" t="s">
        <v>16</v>
      </c>
      <c r="F608" s="264"/>
      <c r="G608" s="264"/>
      <c r="H608" s="313">
        <f t="shared" si="128"/>
        <v>-1158.8000000000002</v>
      </c>
      <c r="I608" s="313">
        <f>I609+I631+I626</f>
        <v>-97.399999999999977</v>
      </c>
      <c r="J608" s="313">
        <f>J609+J631+J626</f>
        <v>-1061.4000000000001</v>
      </c>
      <c r="K608" s="313">
        <f>K609+K631+K626</f>
        <v>0</v>
      </c>
      <c r="L608" s="313">
        <f>L609+L631+L626</f>
        <v>0</v>
      </c>
    </row>
    <row r="609" spans="1:12" s="215" customFormat="1" ht="63.75" hidden="1">
      <c r="A609" s="219"/>
      <c r="B609" s="210" t="s">
        <v>514</v>
      </c>
      <c r="C609" s="262"/>
      <c r="D609" s="139" t="s">
        <v>19</v>
      </c>
      <c r="E609" s="139" t="s">
        <v>16</v>
      </c>
      <c r="F609" s="139" t="s">
        <v>382</v>
      </c>
      <c r="G609" s="139"/>
      <c r="H609" s="313">
        <f t="shared" si="128"/>
        <v>0</v>
      </c>
      <c r="I609" s="314">
        <f>I610+I614+I617+I620+I623</f>
        <v>0</v>
      </c>
      <c r="J609" s="314">
        <f>J610+J614+J617+J620+J623</f>
        <v>0</v>
      </c>
      <c r="K609" s="314">
        <f>K610+K614+K617+K620+K623</f>
        <v>0</v>
      </c>
      <c r="L609" s="314">
        <f>L610+L614+L617+L620+L623</f>
        <v>0</v>
      </c>
    </row>
    <row r="610" spans="1:12" s="215" customFormat="1" ht="25.5" hidden="1">
      <c r="A610" s="219"/>
      <c r="B610" s="109" t="s">
        <v>538</v>
      </c>
      <c r="C610" s="262"/>
      <c r="D610" s="139" t="s">
        <v>19</v>
      </c>
      <c r="E610" s="139" t="s">
        <v>16</v>
      </c>
      <c r="F610" s="139" t="s">
        <v>396</v>
      </c>
      <c r="G610" s="139"/>
      <c r="H610" s="313">
        <f>I610+J610+K610+L610</f>
        <v>0</v>
      </c>
      <c r="I610" s="314">
        <f>I611</f>
        <v>0</v>
      </c>
      <c r="J610" s="314">
        <f t="shared" ref="J610:L612" si="131">J611</f>
        <v>0</v>
      </c>
      <c r="K610" s="314">
        <f t="shared" si="131"/>
        <v>0</v>
      </c>
      <c r="L610" s="314">
        <f t="shared" si="131"/>
        <v>0</v>
      </c>
    </row>
    <row r="611" spans="1:12" s="215" customFormat="1" ht="38.25" hidden="1">
      <c r="A611" s="219"/>
      <c r="B611" s="210" t="s">
        <v>343</v>
      </c>
      <c r="C611" s="131"/>
      <c r="D611" s="139" t="s">
        <v>19</v>
      </c>
      <c r="E611" s="139" t="s">
        <v>16</v>
      </c>
      <c r="F611" s="139" t="s">
        <v>396</v>
      </c>
      <c r="G611" s="139" t="s">
        <v>77</v>
      </c>
      <c r="H611" s="313">
        <f>I611+J611+K611+L611</f>
        <v>0</v>
      </c>
      <c r="I611" s="314">
        <f>I612</f>
        <v>0</v>
      </c>
      <c r="J611" s="314">
        <f t="shared" si="131"/>
        <v>0</v>
      </c>
      <c r="K611" s="314">
        <f t="shared" si="131"/>
        <v>0</v>
      </c>
      <c r="L611" s="314">
        <f t="shared" si="131"/>
        <v>0</v>
      </c>
    </row>
    <row r="612" spans="1:12" s="215" customFormat="1" hidden="1">
      <c r="A612" s="219"/>
      <c r="B612" s="210" t="s">
        <v>35</v>
      </c>
      <c r="C612" s="131"/>
      <c r="D612" s="139" t="s">
        <v>19</v>
      </c>
      <c r="E612" s="139" t="s">
        <v>16</v>
      </c>
      <c r="F612" s="139" t="s">
        <v>396</v>
      </c>
      <c r="G612" s="139" t="s">
        <v>78</v>
      </c>
      <c r="H612" s="313">
        <f>I612+J612+K612+L612</f>
        <v>0</v>
      </c>
      <c r="I612" s="314">
        <f>I613</f>
        <v>0</v>
      </c>
      <c r="J612" s="314">
        <f t="shared" si="131"/>
        <v>0</v>
      </c>
      <c r="K612" s="314">
        <f t="shared" si="131"/>
        <v>0</v>
      </c>
      <c r="L612" s="314">
        <f t="shared" si="131"/>
        <v>0</v>
      </c>
    </row>
    <row r="613" spans="1:12" s="215" customFormat="1" ht="51" hidden="1">
      <c r="A613" s="219"/>
      <c r="B613" s="210" t="s">
        <v>90</v>
      </c>
      <c r="C613" s="131"/>
      <c r="D613" s="139" t="s">
        <v>19</v>
      </c>
      <c r="E613" s="139" t="s">
        <v>16</v>
      </c>
      <c r="F613" s="139" t="s">
        <v>396</v>
      </c>
      <c r="G613" s="139" t="s">
        <v>91</v>
      </c>
      <c r="H613" s="313">
        <f>I613+J613+K613+L613</f>
        <v>0</v>
      </c>
      <c r="I613" s="314"/>
      <c r="J613" s="314">
        <v>0</v>
      </c>
      <c r="K613" s="314">
        <v>0</v>
      </c>
      <c r="L613" s="314">
        <v>0</v>
      </c>
    </row>
    <row r="614" spans="1:12" s="215" customFormat="1" ht="165.75" hidden="1">
      <c r="A614" s="219"/>
      <c r="B614" s="210" t="s">
        <v>483</v>
      </c>
      <c r="C614" s="262"/>
      <c r="D614" s="139" t="s">
        <v>19</v>
      </c>
      <c r="E614" s="139" t="s">
        <v>16</v>
      </c>
      <c r="F614" s="139" t="s">
        <v>383</v>
      </c>
      <c r="G614" s="139"/>
      <c r="H614" s="313">
        <f t="shared" si="128"/>
        <v>0</v>
      </c>
      <c r="I614" s="314">
        <f>I615</f>
        <v>0</v>
      </c>
      <c r="J614" s="314">
        <f t="shared" ref="J614:L615" si="132">J615</f>
        <v>0</v>
      </c>
      <c r="K614" s="314">
        <f t="shared" si="132"/>
        <v>0</v>
      </c>
      <c r="L614" s="314">
        <f t="shared" si="132"/>
        <v>0</v>
      </c>
    </row>
    <row r="615" spans="1:12" s="214" customFormat="1" hidden="1">
      <c r="A615" s="213"/>
      <c r="B615" s="210" t="s">
        <v>71</v>
      </c>
      <c r="C615" s="263"/>
      <c r="D615" s="139" t="s">
        <v>19</v>
      </c>
      <c r="E615" s="139" t="s">
        <v>16</v>
      </c>
      <c r="F615" s="139" t="s">
        <v>383</v>
      </c>
      <c r="G615" s="139" t="s">
        <v>72</v>
      </c>
      <c r="H615" s="313">
        <f t="shared" si="128"/>
        <v>0</v>
      </c>
      <c r="I615" s="314">
        <f>I616</f>
        <v>0</v>
      </c>
      <c r="J615" s="314">
        <f t="shared" si="132"/>
        <v>0</v>
      </c>
      <c r="K615" s="314">
        <f t="shared" si="132"/>
        <v>0</v>
      </c>
      <c r="L615" s="314">
        <f t="shared" si="132"/>
        <v>0</v>
      </c>
    </row>
    <row r="616" spans="1:12" s="143" customFormat="1" ht="76.5" hidden="1">
      <c r="A616" s="213"/>
      <c r="B616" s="210" t="s">
        <v>333</v>
      </c>
      <c r="C616" s="263"/>
      <c r="D616" s="139" t="s">
        <v>19</v>
      </c>
      <c r="E616" s="139" t="s">
        <v>16</v>
      </c>
      <c r="F616" s="139" t="s">
        <v>383</v>
      </c>
      <c r="G616" s="139" t="s">
        <v>80</v>
      </c>
      <c r="H616" s="313">
        <f t="shared" si="128"/>
        <v>0</v>
      </c>
      <c r="I616" s="314">
        <v>0</v>
      </c>
      <c r="J616" s="314">
        <v>0</v>
      </c>
      <c r="K616" s="314"/>
      <c r="L616" s="314">
        <v>0</v>
      </c>
    </row>
    <row r="617" spans="1:12" s="143" customFormat="1" ht="39.950000000000003" hidden="1" customHeight="1">
      <c r="A617" s="213"/>
      <c r="B617" s="232" t="s">
        <v>617</v>
      </c>
      <c r="C617" s="263"/>
      <c r="D617" s="139" t="s">
        <v>19</v>
      </c>
      <c r="E617" s="139" t="s">
        <v>16</v>
      </c>
      <c r="F617" s="139" t="s">
        <v>618</v>
      </c>
      <c r="G617" s="139"/>
      <c r="H617" s="313">
        <f>SUM(I617:L617)</f>
        <v>0</v>
      </c>
      <c r="I617" s="314">
        <f t="shared" ref="I617:L618" si="133">I618</f>
        <v>0</v>
      </c>
      <c r="J617" s="314">
        <f t="shared" si="133"/>
        <v>0</v>
      </c>
      <c r="K617" s="314">
        <f t="shared" si="133"/>
        <v>0</v>
      </c>
      <c r="L617" s="314">
        <f t="shared" si="133"/>
        <v>0</v>
      </c>
    </row>
    <row r="618" spans="1:12" s="143" customFormat="1" ht="59.25" hidden="1" customHeight="1">
      <c r="A618" s="213"/>
      <c r="B618" s="210" t="s">
        <v>71</v>
      </c>
      <c r="C618" s="263"/>
      <c r="D618" s="139" t="s">
        <v>19</v>
      </c>
      <c r="E618" s="139" t="s">
        <v>16</v>
      </c>
      <c r="F618" s="139" t="s">
        <v>618</v>
      </c>
      <c r="G618" s="139" t="s">
        <v>72</v>
      </c>
      <c r="H618" s="313">
        <f>I618+J618+K618+L618</f>
        <v>0</v>
      </c>
      <c r="I618" s="314">
        <f t="shared" si="133"/>
        <v>0</v>
      </c>
      <c r="J618" s="314">
        <f t="shared" si="133"/>
        <v>0</v>
      </c>
      <c r="K618" s="314">
        <f t="shared" si="133"/>
        <v>0</v>
      </c>
      <c r="L618" s="314">
        <f t="shared" si="133"/>
        <v>0</v>
      </c>
    </row>
    <row r="619" spans="1:12" s="215" customFormat="1" ht="76.5" hidden="1">
      <c r="A619" s="213"/>
      <c r="B619" s="210" t="s">
        <v>333</v>
      </c>
      <c r="C619" s="263"/>
      <c r="D619" s="139" t="s">
        <v>19</v>
      </c>
      <c r="E619" s="139" t="s">
        <v>16</v>
      </c>
      <c r="F619" s="139" t="s">
        <v>618</v>
      </c>
      <c r="G619" s="139" t="s">
        <v>80</v>
      </c>
      <c r="H619" s="313">
        <f>I619+J619+K619+L619</f>
        <v>0</v>
      </c>
      <c r="I619" s="314"/>
      <c r="J619" s="314">
        <v>0</v>
      </c>
      <c r="K619" s="314">
        <v>0</v>
      </c>
      <c r="L619" s="314">
        <v>0</v>
      </c>
    </row>
    <row r="620" spans="1:12" s="215" customFormat="1" ht="280.5" hidden="1">
      <c r="A620" s="219"/>
      <c r="B620" s="210" t="s">
        <v>484</v>
      </c>
      <c r="C620" s="262"/>
      <c r="D620" s="139" t="s">
        <v>19</v>
      </c>
      <c r="E620" s="139" t="s">
        <v>16</v>
      </c>
      <c r="F620" s="139" t="s">
        <v>384</v>
      </c>
      <c r="G620" s="139"/>
      <c r="H620" s="313">
        <f t="shared" si="128"/>
        <v>0</v>
      </c>
      <c r="I620" s="314">
        <f>I621</f>
        <v>0</v>
      </c>
      <c r="J620" s="314">
        <f t="shared" ref="J620:L621" si="134">J621</f>
        <v>0</v>
      </c>
      <c r="K620" s="314">
        <f t="shared" si="134"/>
        <v>0</v>
      </c>
      <c r="L620" s="314">
        <f t="shared" si="134"/>
        <v>0</v>
      </c>
    </row>
    <row r="621" spans="1:12" s="215" customFormat="1" hidden="1">
      <c r="A621" s="213"/>
      <c r="B621" s="210" t="s">
        <v>71</v>
      </c>
      <c r="C621" s="263"/>
      <c r="D621" s="139" t="s">
        <v>19</v>
      </c>
      <c r="E621" s="139" t="s">
        <v>16</v>
      </c>
      <c r="F621" s="139" t="s">
        <v>384</v>
      </c>
      <c r="G621" s="139" t="s">
        <v>72</v>
      </c>
      <c r="H621" s="313">
        <f t="shared" si="128"/>
        <v>0</v>
      </c>
      <c r="I621" s="314">
        <f>I622</f>
        <v>0</v>
      </c>
      <c r="J621" s="314">
        <f t="shared" si="134"/>
        <v>0</v>
      </c>
      <c r="K621" s="314">
        <f t="shared" si="134"/>
        <v>0</v>
      </c>
      <c r="L621" s="314">
        <f t="shared" si="134"/>
        <v>0</v>
      </c>
    </row>
    <row r="622" spans="1:12" s="214" customFormat="1" ht="76.5" hidden="1">
      <c r="A622" s="213"/>
      <c r="B622" s="210" t="s">
        <v>333</v>
      </c>
      <c r="C622" s="263"/>
      <c r="D622" s="139" t="s">
        <v>19</v>
      </c>
      <c r="E622" s="139" t="s">
        <v>16</v>
      </c>
      <c r="F622" s="139" t="s">
        <v>384</v>
      </c>
      <c r="G622" s="139" t="s">
        <v>80</v>
      </c>
      <c r="H622" s="313">
        <f t="shared" si="128"/>
        <v>0</v>
      </c>
      <c r="I622" s="314">
        <v>0</v>
      </c>
      <c r="J622" s="314">
        <v>0</v>
      </c>
      <c r="K622" s="314"/>
      <c r="L622" s="314">
        <v>0</v>
      </c>
    </row>
    <row r="623" spans="1:12" s="215" customFormat="1" ht="306" hidden="1">
      <c r="A623" s="219"/>
      <c r="B623" s="210" t="s">
        <v>485</v>
      </c>
      <c r="C623" s="262"/>
      <c r="D623" s="139" t="s">
        <v>19</v>
      </c>
      <c r="E623" s="139" t="s">
        <v>16</v>
      </c>
      <c r="F623" s="139" t="s">
        <v>385</v>
      </c>
      <c r="G623" s="139"/>
      <c r="H623" s="313">
        <f t="shared" si="128"/>
        <v>0</v>
      </c>
      <c r="I623" s="314">
        <f>I624</f>
        <v>0</v>
      </c>
      <c r="J623" s="314">
        <f t="shared" ref="J623:L624" si="135">J624</f>
        <v>0</v>
      </c>
      <c r="K623" s="314">
        <f t="shared" si="135"/>
        <v>0</v>
      </c>
      <c r="L623" s="314">
        <f t="shared" si="135"/>
        <v>0</v>
      </c>
    </row>
    <row r="624" spans="1:12" s="215" customFormat="1" hidden="1">
      <c r="A624" s="213"/>
      <c r="B624" s="210" t="s">
        <v>71</v>
      </c>
      <c r="C624" s="263"/>
      <c r="D624" s="139" t="s">
        <v>19</v>
      </c>
      <c r="E624" s="139" t="s">
        <v>16</v>
      </c>
      <c r="F624" s="139" t="s">
        <v>385</v>
      </c>
      <c r="G624" s="139" t="s">
        <v>72</v>
      </c>
      <c r="H624" s="313">
        <f t="shared" si="128"/>
        <v>0</v>
      </c>
      <c r="I624" s="314">
        <f>I625</f>
        <v>0</v>
      </c>
      <c r="J624" s="314">
        <f t="shared" si="135"/>
        <v>0</v>
      </c>
      <c r="K624" s="314">
        <f t="shared" si="135"/>
        <v>0</v>
      </c>
      <c r="L624" s="314">
        <f t="shared" si="135"/>
        <v>0</v>
      </c>
    </row>
    <row r="625" spans="1:12" s="215" customFormat="1" ht="76.5" hidden="1">
      <c r="A625" s="213"/>
      <c r="B625" s="210" t="s">
        <v>333</v>
      </c>
      <c r="C625" s="263"/>
      <c r="D625" s="139" t="s">
        <v>19</v>
      </c>
      <c r="E625" s="139" t="s">
        <v>16</v>
      </c>
      <c r="F625" s="139" t="s">
        <v>385</v>
      </c>
      <c r="G625" s="139" t="s">
        <v>80</v>
      </c>
      <c r="H625" s="313">
        <f t="shared" si="128"/>
        <v>0</v>
      </c>
      <c r="I625" s="314"/>
      <c r="J625" s="314">
        <v>0</v>
      </c>
      <c r="K625" s="314">
        <v>0</v>
      </c>
      <c r="L625" s="314">
        <v>0</v>
      </c>
    </row>
    <row r="626" spans="1:12" s="215" customFormat="1" ht="63.75">
      <c r="A626" s="219"/>
      <c r="B626" s="210" t="s">
        <v>351</v>
      </c>
      <c r="C626" s="131"/>
      <c r="D626" s="139" t="s">
        <v>19</v>
      </c>
      <c r="E626" s="139" t="s">
        <v>16</v>
      </c>
      <c r="F626" s="139" t="s">
        <v>352</v>
      </c>
      <c r="G626" s="139"/>
      <c r="H626" s="313">
        <f>I626+J626+K626+L626</f>
        <v>-1061.4000000000001</v>
      </c>
      <c r="I626" s="314">
        <f>I627</f>
        <v>0</v>
      </c>
      <c r="J626" s="314">
        <f t="shared" ref="J626:L629" si="136">J627</f>
        <v>-1061.4000000000001</v>
      </c>
      <c r="K626" s="314">
        <f t="shared" si="136"/>
        <v>0</v>
      </c>
      <c r="L626" s="314">
        <f t="shared" si="136"/>
        <v>0</v>
      </c>
    </row>
    <row r="627" spans="1:12" s="215" customFormat="1" ht="51">
      <c r="A627" s="219"/>
      <c r="B627" s="210" t="s">
        <v>398</v>
      </c>
      <c r="C627" s="131"/>
      <c r="D627" s="139" t="s">
        <v>19</v>
      </c>
      <c r="E627" s="139" t="s">
        <v>16</v>
      </c>
      <c r="F627" s="139" t="s">
        <v>399</v>
      </c>
      <c r="G627" s="139"/>
      <c r="H627" s="313">
        <f>SUM(I627:L627)</f>
        <v>-1061.4000000000001</v>
      </c>
      <c r="I627" s="314">
        <f>I628</f>
        <v>0</v>
      </c>
      <c r="J627" s="314">
        <f t="shared" si="136"/>
        <v>-1061.4000000000001</v>
      </c>
      <c r="K627" s="314">
        <f t="shared" si="136"/>
        <v>0</v>
      </c>
      <c r="L627" s="314">
        <f t="shared" si="136"/>
        <v>0</v>
      </c>
    </row>
    <row r="628" spans="1:12" s="215" customFormat="1" ht="280.5">
      <c r="A628" s="219"/>
      <c r="B628" s="210" t="s">
        <v>487</v>
      </c>
      <c r="C628" s="262"/>
      <c r="D628" s="139" t="s">
        <v>19</v>
      </c>
      <c r="E628" s="139" t="s">
        <v>16</v>
      </c>
      <c r="F628" s="139" t="s">
        <v>526</v>
      </c>
      <c r="G628" s="139"/>
      <c r="H628" s="313">
        <f>I628+J628+K628+L628</f>
        <v>-1061.4000000000001</v>
      </c>
      <c r="I628" s="314">
        <f>I629</f>
        <v>0</v>
      </c>
      <c r="J628" s="314">
        <f t="shared" si="136"/>
        <v>-1061.4000000000001</v>
      </c>
      <c r="K628" s="314">
        <f t="shared" si="136"/>
        <v>0</v>
      </c>
      <c r="L628" s="314">
        <f t="shared" si="136"/>
        <v>0</v>
      </c>
    </row>
    <row r="629" spans="1:12" s="215" customFormat="1">
      <c r="A629" s="213"/>
      <c r="B629" s="210" t="s">
        <v>71</v>
      </c>
      <c r="C629" s="263"/>
      <c r="D629" s="139" t="s">
        <v>19</v>
      </c>
      <c r="E629" s="139" t="s">
        <v>16</v>
      </c>
      <c r="F629" s="139" t="s">
        <v>526</v>
      </c>
      <c r="G629" s="139" t="s">
        <v>72</v>
      </c>
      <c r="H629" s="313">
        <f>I629+J629+K629+L629</f>
        <v>-1061.4000000000001</v>
      </c>
      <c r="I629" s="314">
        <f>I630</f>
        <v>0</v>
      </c>
      <c r="J629" s="314">
        <f t="shared" si="136"/>
        <v>-1061.4000000000001</v>
      </c>
      <c r="K629" s="314">
        <f t="shared" si="136"/>
        <v>0</v>
      </c>
      <c r="L629" s="314">
        <f t="shared" si="136"/>
        <v>0</v>
      </c>
    </row>
    <row r="630" spans="1:12" s="215" customFormat="1" ht="76.5">
      <c r="A630" s="213"/>
      <c r="B630" s="210" t="s">
        <v>333</v>
      </c>
      <c r="C630" s="263"/>
      <c r="D630" s="139" t="s">
        <v>19</v>
      </c>
      <c r="E630" s="139" t="s">
        <v>16</v>
      </c>
      <c r="F630" s="139" t="s">
        <v>526</v>
      </c>
      <c r="G630" s="139" t="s">
        <v>80</v>
      </c>
      <c r="H630" s="313">
        <f>I630+J630+K630+L630</f>
        <v>-1061.4000000000001</v>
      </c>
      <c r="I630" s="314">
        <v>0</v>
      </c>
      <c r="J630" s="314">
        <f>-1061.4</f>
        <v>-1061.4000000000001</v>
      </c>
      <c r="K630" s="314">
        <v>0</v>
      </c>
      <c r="L630" s="314">
        <v>0</v>
      </c>
    </row>
    <row r="631" spans="1:12" s="215" customFormat="1" ht="39.950000000000003" customHeight="1">
      <c r="A631" s="219"/>
      <c r="B631" s="210" t="s">
        <v>386</v>
      </c>
      <c r="C631" s="262"/>
      <c r="D631" s="139" t="s">
        <v>19</v>
      </c>
      <c r="E631" s="139" t="s">
        <v>16</v>
      </c>
      <c r="F631" s="139" t="s">
        <v>387</v>
      </c>
      <c r="G631" s="139"/>
      <c r="H631" s="313">
        <f t="shared" si="128"/>
        <v>-97.399999999999977</v>
      </c>
      <c r="I631" s="314">
        <f>I639+I647+I643+I651+I632</f>
        <v>-97.399999999999977</v>
      </c>
      <c r="J631" s="314">
        <f>J639+J647+J643+J651+J632</f>
        <v>0</v>
      </c>
      <c r="K631" s="314">
        <f>K639+K647+K643+K651+K632</f>
        <v>0</v>
      </c>
      <c r="L631" s="314">
        <f>L639+L647+L643+L651+L632</f>
        <v>0</v>
      </c>
    </row>
    <row r="632" spans="1:12" s="215" customFormat="1" ht="59.25" customHeight="1">
      <c r="A632" s="219"/>
      <c r="B632" s="109" t="s">
        <v>538</v>
      </c>
      <c r="C632" s="262"/>
      <c r="D632" s="139" t="s">
        <v>19</v>
      </c>
      <c r="E632" s="139" t="s">
        <v>16</v>
      </c>
      <c r="F632" s="139" t="s">
        <v>537</v>
      </c>
      <c r="G632" s="139"/>
      <c r="H632" s="313">
        <f t="shared" si="128"/>
        <v>-97.399999999999977</v>
      </c>
      <c r="I632" s="314">
        <f>I633+I636</f>
        <v>-97.399999999999977</v>
      </c>
      <c r="J632" s="314">
        <f>J633+J636</f>
        <v>0</v>
      </c>
      <c r="K632" s="314">
        <f>K633+K636</f>
        <v>0</v>
      </c>
      <c r="L632" s="314">
        <f>L633+L636</f>
        <v>0</v>
      </c>
    </row>
    <row r="633" spans="1:12" s="215" customFormat="1" ht="38.25">
      <c r="A633" s="141"/>
      <c r="B633" s="109" t="s">
        <v>86</v>
      </c>
      <c r="C633" s="142"/>
      <c r="D633" s="139" t="s">
        <v>19</v>
      </c>
      <c r="E633" s="139" t="s">
        <v>16</v>
      </c>
      <c r="F633" s="139" t="s">
        <v>537</v>
      </c>
      <c r="G633" s="110" t="s">
        <v>57</v>
      </c>
      <c r="H633" s="160">
        <f>I633+J633+K633+L633</f>
        <v>-64.599999999999994</v>
      </c>
      <c r="I633" s="161">
        <f>I634</f>
        <v>-64.599999999999994</v>
      </c>
      <c r="J633" s="161">
        <f t="shared" ref="J633:L634" si="137">J634</f>
        <v>0</v>
      </c>
      <c r="K633" s="161">
        <f t="shared" si="137"/>
        <v>0</v>
      </c>
      <c r="L633" s="161">
        <f t="shared" si="137"/>
        <v>0</v>
      </c>
    </row>
    <row r="634" spans="1:12" s="215" customFormat="1" ht="38.25">
      <c r="A634" s="141"/>
      <c r="B634" s="109" t="s">
        <v>111</v>
      </c>
      <c r="C634" s="142"/>
      <c r="D634" s="139" t="s">
        <v>19</v>
      </c>
      <c r="E634" s="139" t="s">
        <v>16</v>
      </c>
      <c r="F634" s="139" t="s">
        <v>537</v>
      </c>
      <c r="G634" s="110" t="s">
        <v>59</v>
      </c>
      <c r="H634" s="160">
        <f>I634+J634+K634+L634</f>
        <v>-64.599999999999994</v>
      </c>
      <c r="I634" s="161">
        <f>I635</f>
        <v>-64.599999999999994</v>
      </c>
      <c r="J634" s="161">
        <f t="shared" si="137"/>
        <v>0</v>
      </c>
      <c r="K634" s="161">
        <f t="shared" si="137"/>
        <v>0</v>
      </c>
      <c r="L634" s="161">
        <f t="shared" si="137"/>
        <v>0</v>
      </c>
    </row>
    <row r="635" spans="1:12" s="215" customFormat="1" ht="51">
      <c r="A635" s="141"/>
      <c r="B635" s="109" t="s">
        <v>259</v>
      </c>
      <c r="C635" s="142"/>
      <c r="D635" s="139" t="s">
        <v>19</v>
      </c>
      <c r="E635" s="139" t="s">
        <v>16</v>
      </c>
      <c r="F635" s="139" t="s">
        <v>537</v>
      </c>
      <c r="G635" s="110" t="s">
        <v>61</v>
      </c>
      <c r="H635" s="160">
        <f>I635+J635+K635+L635</f>
        <v>-64.599999999999994</v>
      </c>
      <c r="I635" s="161">
        <f>-4.6-60</f>
        <v>-64.599999999999994</v>
      </c>
      <c r="J635" s="161">
        <v>0</v>
      </c>
      <c r="K635" s="161">
        <v>0</v>
      </c>
      <c r="L635" s="161">
        <v>0</v>
      </c>
    </row>
    <row r="636" spans="1:12" s="215" customFormat="1" ht="38.25">
      <c r="A636" s="219"/>
      <c r="B636" s="210" t="s">
        <v>343</v>
      </c>
      <c r="C636" s="131"/>
      <c r="D636" s="139" t="s">
        <v>19</v>
      </c>
      <c r="E636" s="139" t="s">
        <v>16</v>
      </c>
      <c r="F636" s="139" t="s">
        <v>537</v>
      </c>
      <c r="G636" s="139" t="s">
        <v>77</v>
      </c>
      <c r="H636" s="313">
        <f t="shared" si="128"/>
        <v>-32.799999999999983</v>
      </c>
      <c r="I636" s="314">
        <f>I637</f>
        <v>-32.799999999999983</v>
      </c>
      <c r="J636" s="314">
        <f t="shared" ref="J636:L637" si="138">J637</f>
        <v>0</v>
      </c>
      <c r="K636" s="314">
        <f t="shared" si="138"/>
        <v>0</v>
      </c>
      <c r="L636" s="314">
        <f t="shared" si="138"/>
        <v>0</v>
      </c>
    </row>
    <row r="637" spans="1:12" s="215" customFormat="1">
      <c r="A637" s="219"/>
      <c r="B637" s="210" t="s">
        <v>35</v>
      </c>
      <c r="C637" s="131"/>
      <c r="D637" s="139" t="s">
        <v>19</v>
      </c>
      <c r="E637" s="139" t="s">
        <v>16</v>
      </c>
      <c r="F637" s="139" t="s">
        <v>537</v>
      </c>
      <c r="G637" s="139" t="s">
        <v>78</v>
      </c>
      <c r="H637" s="313">
        <f t="shared" si="128"/>
        <v>-32.799999999999983</v>
      </c>
      <c r="I637" s="314">
        <f>I638</f>
        <v>-32.799999999999983</v>
      </c>
      <c r="J637" s="314">
        <f t="shared" si="138"/>
        <v>0</v>
      </c>
      <c r="K637" s="314">
        <f t="shared" si="138"/>
        <v>0</v>
      </c>
      <c r="L637" s="314">
        <f t="shared" si="138"/>
        <v>0</v>
      </c>
    </row>
    <row r="638" spans="1:12" s="215" customFormat="1" ht="51">
      <c r="A638" s="219"/>
      <c r="B638" s="210" t="s">
        <v>90</v>
      </c>
      <c r="C638" s="131"/>
      <c r="D638" s="139" t="s">
        <v>19</v>
      </c>
      <c r="E638" s="139" t="s">
        <v>16</v>
      </c>
      <c r="F638" s="139" t="s">
        <v>537</v>
      </c>
      <c r="G638" s="139" t="s">
        <v>91</v>
      </c>
      <c r="H638" s="313">
        <f t="shared" si="128"/>
        <v>-32.799999999999983</v>
      </c>
      <c r="I638" s="314">
        <f>-240.2-2-68+80+197.4</f>
        <v>-32.799999999999983</v>
      </c>
      <c r="J638" s="314">
        <v>0</v>
      </c>
      <c r="K638" s="314">
        <v>0</v>
      </c>
      <c r="L638" s="314">
        <v>0</v>
      </c>
    </row>
    <row r="639" spans="1:12" s="215" customFormat="1" ht="140.25" hidden="1">
      <c r="A639" s="219"/>
      <c r="B639" s="210" t="s">
        <v>486</v>
      </c>
      <c r="C639" s="262"/>
      <c r="D639" s="139" t="s">
        <v>19</v>
      </c>
      <c r="E639" s="139" t="s">
        <v>16</v>
      </c>
      <c r="F639" s="139" t="s">
        <v>388</v>
      </c>
      <c r="G639" s="139"/>
      <c r="H639" s="313">
        <f t="shared" si="128"/>
        <v>0</v>
      </c>
      <c r="I639" s="314">
        <f>I640</f>
        <v>0</v>
      </c>
      <c r="J639" s="314">
        <f t="shared" ref="J639:L641" si="139">J640</f>
        <v>0</v>
      </c>
      <c r="K639" s="314">
        <f t="shared" si="139"/>
        <v>0</v>
      </c>
      <c r="L639" s="314">
        <f t="shared" si="139"/>
        <v>0</v>
      </c>
    </row>
    <row r="640" spans="1:12" s="215" customFormat="1" ht="38.25" hidden="1">
      <c r="A640" s="219"/>
      <c r="B640" s="210" t="s">
        <v>343</v>
      </c>
      <c r="C640" s="131"/>
      <c r="D640" s="139" t="s">
        <v>19</v>
      </c>
      <c r="E640" s="139" t="s">
        <v>16</v>
      </c>
      <c r="F640" s="139" t="s">
        <v>388</v>
      </c>
      <c r="G640" s="139" t="s">
        <v>77</v>
      </c>
      <c r="H640" s="313">
        <f t="shared" si="128"/>
        <v>0</v>
      </c>
      <c r="I640" s="314">
        <f>I641</f>
        <v>0</v>
      </c>
      <c r="J640" s="314">
        <f t="shared" si="139"/>
        <v>0</v>
      </c>
      <c r="K640" s="314">
        <f t="shared" si="139"/>
        <v>0</v>
      </c>
      <c r="L640" s="314">
        <f t="shared" si="139"/>
        <v>0</v>
      </c>
    </row>
    <row r="641" spans="1:12" s="215" customFormat="1" hidden="1">
      <c r="A641" s="219"/>
      <c r="B641" s="210" t="s">
        <v>35</v>
      </c>
      <c r="C641" s="131"/>
      <c r="D641" s="139" t="s">
        <v>19</v>
      </c>
      <c r="E641" s="139" t="s">
        <v>16</v>
      </c>
      <c r="F641" s="139" t="s">
        <v>388</v>
      </c>
      <c r="G641" s="139" t="s">
        <v>78</v>
      </c>
      <c r="H641" s="313">
        <f t="shared" si="128"/>
        <v>0</v>
      </c>
      <c r="I641" s="314">
        <f>I642</f>
        <v>0</v>
      </c>
      <c r="J641" s="314">
        <f t="shared" si="139"/>
        <v>0</v>
      </c>
      <c r="K641" s="314">
        <f t="shared" si="139"/>
        <v>0</v>
      </c>
      <c r="L641" s="314">
        <f t="shared" si="139"/>
        <v>0</v>
      </c>
    </row>
    <row r="642" spans="1:12" s="215" customFormat="1" ht="51" hidden="1">
      <c r="A642" s="219"/>
      <c r="B642" s="210" t="s">
        <v>90</v>
      </c>
      <c r="C642" s="131"/>
      <c r="D642" s="139" t="s">
        <v>19</v>
      </c>
      <c r="E642" s="139" t="s">
        <v>16</v>
      </c>
      <c r="F642" s="139" t="s">
        <v>388</v>
      </c>
      <c r="G642" s="139" t="s">
        <v>91</v>
      </c>
      <c r="H642" s="313">
        <f t="shared" si="128"/>
        <v>0</v>
      </c>
      <c r="I642" s="314">
        <v>0</v>
      </c>
      <c r="J642" s="314">
        <v>0</v>
      </c>
      <c r="K642" s="314">
        <v>0</v>
      </c>
      <c r="L642" s="314">
        <v>0</v>
      </c>
    </row>
    <row r="643" spans="1:12" s="215" customFormat="1" ht="165.75" hidden="1">
      <c r="A643" s="219"/>
      <c r="B643" s="210" t="s">
        <v>620</v>
      </c>
      <c r="C643" s="131"/>
      <c r="D643" s="139" t="s">
        <v>19</v>
      </c>
      <c r="E643" s="139" t="s">
        <v>16</v>
      </c>
      <c r="F643" s="139" t="s">
        <v>619</v>
      </c>
      <c r="G643" s="139"/>
      <c r="H643" s="313">
        <f>SUM(I643:L643)</f>
        <v>0</v>
      </c>
      <c r="I643" s="314">
        <f>I644</f>
        <v>0</v>
      </c>
      <c r="J643" s="314">
        <f>J644</f>
        <v>0</v>
      </c>
      <c r="K643" s="314">
        <f>K644</f>
        <v>0</v>
      </c>
      <c r="L643" s="314">
        <f>L644</f>
        <v>0</v>
      </c>
    </row>
    <row r="644" spans="1:12" s="215" customFormat="1" ht="38.25" hidden="1">
      <c r="A644" s="219"/>
      <c r="B644" s="210" t="s">
        <v>343</v>
      </c>
      <c r="C644" s="131"/>
      <c r="D644" s="139" t="s">
        <v>19</v>
      </c>
      <c r="E644" s="139" t="s">
        <v>16</v>
      </c>
      <c r="F644" s="139" t="s">
        <v>619</v>
      </c>
      <c r="G644" s="139" t="s">
        <v>77</v>
      </c>
      <c r="H644" s="313">
        <f>I644+J644+K644+L644</f>
        <v>0</v>
      </c>
      <c r="I644" s="314">
        <f>I645</f>
        <v>0</v>
      </c>
      <c r="J644" s="314">
        <f t="shared" ref="J644:L645" si="140">J645</f>
        <v>0</v>
      </c>
      <c r="K644" s="314">
        <f t="shared" si="140"/>
        <v>0</v>
      </c>
      <c r="L644" s="314">
        <f t="shared" si="140"/>
        <v>0</v>
      </c>
    </row>
    <row r="645" spans="1:12" s="215" customFormat="1" hidden="1">
      <c r="A645" s="219"/>
      <c r="B645" s="210" t="s">
        <v>35</v>
      </c>
      <c r="C645" s="131"/>
      <c r="D645" s="139" t="s">
        <v>19</v>
      </c>
      <c r="E645" s="139" t="s">
        <v>16</v>
      </c>
      <c r="F645" s="139" t="s">
        <v>619</v>
      </c>
      <c r="G645" s="139" t="s">
        <v>78</v>
      </c>
      <c r="H645" s="313">
        <f>I645+J645+K645+L645</f>
        <v>0</v>
      </c>
      <c r="I645" s="314">
        <f>I646</f>
        <v>0</v>
      </c>
      <c r="J645" s="314">
        <f t="shared" si="140"/>
        <v>0</v>
      </c>
      <c r="K645" s="314">
        <f t="shared" si="140"/>
        <v>0</v>
      </c>
      <c r="L645" s="314">
        <f t="shared" si="140"/>
        <v>0</v>
      </c>
    </row>
    <row r="646" spans="1:12" s="215" customFormat="1" ht="51" hidden="1">
      <c r="A646" s="219"/>
      <c r="B646" s="210" t="s">
        <v>90</v>
      </c>
      <c r="C646" s="131"/>
      <c r="D646" s="139" t="s">
        <v>19</v>
      </c>
      <c r="E646" s="139" t="s">
        <v>16</v>
      </c>
      <c r="F646" s="139" t="s">
        <v>619</v>
      </c>
      <c r="G646" s="139" t="s">
        <v>91</v>
      </c>
      <c r="H646" s="313">
        <f>I646+J646+K646+L646</f>
        <v>0</v>
      </c>
      <c r="I646" s="314"/>
      <c r="J646" s="314">
        <v>0</v>
      </c>
      <c r="K646" s="314">
        <v>0</v>
      </c>
      <c r="L646" s="314">
        <v>0</v>
      </c>
    </row>
    <row r="647" spans="1:12" s="215" customFormat="1" ht="280.5" hidden="1">
      <c r="A647" s="219"/>
      <c r="B647" s="210" t="s">
        <v>625</v>
      </c>
      <c r="C647" s="262"/>
      <c r="D647" s="139" t="s">
        <v>19</v>
      </c>
      <c r="E647" s="139" t="s">
        <v>16</v>
      </c>
      <c r="F647" s="139" t="s">
        <v>389</v>
      </c>
      <c r="G647" s="139"/>
      <c r="H647" s="313">
        <f t="shared" si="128"/>
        <v>0</v>
      </c>
      <c r="I647" s="314">
        <f>I648</f>
        <v>0</v>
      </c>
      <c r="J647" s="314">
        <f t="shared" ref="J647:L649" si="141">J648</f>
        <v>0</v>
      </c>
      <c r="K647" s="314">
        <f t="shared" si="141"/>
        <v>0</v>
      </c>
      <c r="L647" s="314">
        <f t="shared" si="141"/>
        <v>0</v>
      </c>
    </row>
    <row r="648" spans="1:12" s="215" customFormat="1" ht="38.25" hidden="1">
      <c r="A648" s="219"/>
      <c r="B648" s="210" t="s">
        <v>343</v>
      </c>
      <c r="C648" s="131"/>
      <c r="D648" s="139" t="s">
        <v>19</v>
      </c>
      <c r="E648" s="139" t="s">
        <v>16</v>
      </c>
      <c r="F648" s="139" t="s">
        <v>389</v>
      </c>
      <c r="G648" s="139" t="s">
        <v>77</v>
      </c>
      <c r="H648" s="313">
        <f t="shared" si="128"/>
        <v>0</v>
      </c>
      <c r="I648" s="314">
        <f>I649</f>
        <v>0</v>
      </c>
      <c r="J648" s="314">
        <f t="shared" si="141"/>
        <v>0</v>
      </c>
      <c r="K648" s="314">
        <f t="shared" si="141"/>
        <v>0</v>
      </c>
      <c r="L648" s="314">
        <f t="shared" si="141"/>
        <v>0</v>
      </c>
    </row>
    <row r="649" spans="1:12" s="215" customFormat="1" ht="53.25" hidden="1" customHeight="1">
      <c r="A649" s="219"/>
      <c r="B649" s="210" t="s">
        <v>35</v>
      </c>
      <c r="C649" s="131"/>
      <c r="D649" s="139" t="s">
        <v>19</v>
      </c>
      <c r="E649" s="139" t="s">
        <v>16</v>
      </c>
      <c r="F649" s="139" t="s">
        <v>389</v>
      </c>
      <c r="G649" s="139" t="s">
        <v>78</v>
      </c>
      <c r="H649" s="313">
        <f t="shared" si="128"/>
        <v>0</v>
      </c>
      <c r="I649" s="314">
        <f>I650</f>
        <v>0</v>
      </c>
      <c r="J649" s="314">
        <f t="shared" si="141"/>
        <v>0</v>
      </c>
      <c r="K649" s="314">
        <f t="shared" si="141"/>
        <v>0</v>
      </c>
      <c r="L649" s="314">
        <f t="shared" si="141"/>
        <v>0</v>
      </c>
    </row>
    <row r="650" spans="1:12" s="224" customFormat="1" ht="51" hidden="1">
      <c r="A650" s="219"/>
      <c r="B650" s="210" t="s">
        <v>90</v>
      </c>
      <c r="C650" s="131"/>
      <c r="D650" s="139" t="s">
        <v>19</v>
      </c>
      <c r="E650" s="139" t="s">
        <v>16</v>
      </c>
      <c r="F650" s="139" t="s">
        <v>389</v>
      </c>
      <c r="G650" s="139" t="s">
        <v>91</v>
      </c>
      <c r="H650" s="313">
        <f t="shared" si="128"/>
        <v>0</v>
      </c>
      <c r="I650" s="314">
        <v>0</v>
      </c>
      <c r="J650" s="314">
        <v>0</v>
      </c>
      <c r="K650" s="314"/>
      <c r="L650" s="314">
        <v>0</v>
      </c>
    </row>
    <row r="651" spans="1:12" s="215" customFormat="1" ht="306" hidden="1">
      <c r="A651" s="219"/>
      <c r="B651" s="210" t="s">
        <v>626</v>
      </c>
      <c r="C651" s="262"/>
      <c r="D651" s="139" t="s">
        <v>19</v>
      </c>
      <c r="E651" s="139" t="s">
        <v>16</v>
      </c>
      <c r="F651" s="139" t="s">
        <v>390</v>
      </c>
      <c r="G651" s="139"/>
      <c r="H651" s="313">
        <f t="shared" si="128"/>
        <v>0</v>
      </c>
      <c r="I651" s="314">
        <f>I652</f>
        <v>0</v>
      </c>
      <c r="J651" s="314">
        <f t="shared" ref="J651:L653" si="142">J652</f>
        <v>0</v>
      </c>
      <c r="K651" s="314">
        <f t="shared" si="142"/>
        <v>0</v>
      </c>
      <c r="L651" s="314">
        <f t="shared" si="142"/>
        <v>0</v>
      </c>
    </row>
    <row r="652" spans="1:12" s="215" customFormat="1" ht="42.75" hidden="1" customHeight="1">
      <c r="A652" s="219"/>
      <c r="B652" s="210" t="s">
        <v>343</v>
      </c>
      <c r="C652" s="131"/>
      <c r="D652" s="139" t="s">
        <v>19</v>
      </c>
      <c r="E652" s="139" t="s">
        <v>16</v>
      </c>
      <c r="F652" s="139" t="s">
        <v>390</v>
      </c>
      <c r="G652" s="139" t="s">
        <v>77</v>
      </c>
      <c r="H652" s="313">
        <f t="shared" si="128"/>
        <v>0</v>
      </c>
      <c r="I652" s="314">
        <f>I653</f>
        <v>0</v>
      </c>
      <c r="J652" s="314">
        <f t="shared" si="142"/>
        <v>0</v>
      </c>
      <c r="K652" s="314">
        <f t="shared" si="142"/>
        <v>0</v>
      </c>
      <c r="L652" s="314">
        <f t="shared" si="142"/>
        <v>0</v>
      </c>
    </row>
    <row r="653" spans="1:12" s="215" customFormat="1" ht="53.25" hidden="1" customHeight="1">
      <c r="A653" s="219"/>
      <c r="B653" s="210" t="s">
        <v>35</v>
      </c>
      <c r="C653" s="131"/>
      <c r="D653" s="139" t="s">
        <v>19</v>
      </c>
      <c r="E653" s="139" t="s">
        <v>16</v>
      </c>
      <c r="F653" s="139" t="s">
        <v>390</v>
      </c>
      <c r="G653" s="139" t="s">
        <v>78</v>
      </c>
      <c r="H653" s="313">
        <f t="shared" si="128"/>
        <v>0</v>
      </c>
      <c r="I653" s="314">
        <f>I654</f>
        <v>0</v>
      </c>
      <c r="J653" s="314">
        <f t="shared" si="142"/>
        <v>0</v>
      </c>
      <c r="K653" s="314">
        <f t="shared" si="142"/>
        <v>0</v>
      </c>
      <c r="L653" s="314">
        <f t="shared" si="142"/>
        <v>0</v>
      </c>
    </row>
    <row r="654" spans="1:12" s="215" customFormat="1" ht="51" hidden="1">
      <c r="A654" s="219"/>
      <c r="B654" s="210" t="s">
        <v>90</v>
      </c>
      <c r="C654" s="131"/>
      <c r="D654" s="139" t="s">
        <v>19</v>
      </c>
      <c r="E654" s="139" t="s">
        <v>16</v>
      </c>
      <c r="F654" s="139" t="s">
        <v>390</v>
      </c>
      <c r="G654" s="139" t="s">
        <v>91</v>
      </c>
      <c r="H654" s="313">
        <f t="shared" si="128"/>
        <v>0</v>
      </c>
      <c r="I654" s="314"/>
      <c r="J654" s="314">
        <v>0</v>
      </c>
      <c r="K654" s="314">
        <v>0</v>
      </c>
      <c r="L654" s="314">
        <v>0</v>
      </c>
    </row>
    <row r="655" spans="1:12" s="215" customFormat="1">
      <c r="A655" s="219"/>
      <c r="B655" s="262" t="s">
        <v>37</v>
      </c>
      <c r="C655" s="131"/>
      <c r="D655" s="264" t="s">
        <v>19</v>
      </c>
      <c r="E655" s="264" t="s">
        <v>17</v>
      </c>
      <c r="F655" s="264"/>
      <c r="G655" s="264"/>
      <c r="H655" s="313">
        <f>SUM(I655:L655)</f>
        <v>14553.7</v>
      </c>
      <c r="I655" s="313">
        <f>I656+I680</f>
        <v>1944.3000000000015</v>
      </c>
      <c r="J655" s="313">
        <f>J656+J680</f>
        <v>0</v>
      </c>
      <c r="K655" s="313">
        <f>K656+K680</f>
        <v>12609.4</v>
      </c>
      <c r="L655" s="313">
        <f>L656+L680</f>
        <v>0</v>
      </c>
    </row>
    <row r="656" spans="1:12" s="215" customFormat="1" ht="51">
      <c r="A656" s="219"/>
      <c r="B656" s="210" t="s">
        <v>365</v>
      </c>
      <c r="C656" s="131"/>
      <c r="D656" s="139" t="s">
        <v>19</v>
      </c>
      <c r="E656" s="139" t="s">
        <v>17</v>
      </c>
      <c r="F656" s="139" t="s">
        <v>366</v>
      </c>
      <c r="G656" s="139"/>
      <c r="H656" s="313">
        <f t="shared" ref="H656:H697" si="143">I656+J656+K656+L656</f>
        <v>7875.2000000000007</v>
      </c>
      <c r="I656" s="314">
        <f>I657</f>
        <v>-4051.5999999999981</v>
      </c>
      <c r="J656" s="314">
        <f>J657</f>
        <v>0</v>
      </c>
      <c r="K656" s="314">
        <f>K657</f>
        <v>11926.8</v>
      </c>
      <c r="L656" s="314">
        <f>L657</f>
        <v>0</v>
      </c>
    </row>
    <row r="657" spans="1:12" s="215" customFormat="1" ht="25.5">
      <c r="A657" s="219"/>
      <c r="B657" s="210" t="s">
        <v>391</v>
      </c>
      <c r="C657" s="131"/>
      <c r="D657" s="139" t="s">
        <v>19</v>
      </c>
      <c r="E657" s="139" t="s">
        <v>17</v>
      </c>
      <c r="F657" s="139" t="s">
        <v>456</v>
      </c>
      <c r="G657" s="139"/>
      <c r="H657" s="313">
        <f t="shared" si="143"/>
        <v>7875.2000000000007</v>
      </c>
      <c r="I657" s="314">
        <f>I658+I665+I672+I676</f>
        <v>-4051.5999999999981</v>
      </c>
      <c r="J657" s="314">
        <f>J658+J665+J672+J676</f>
        <v>0</v>
      </c>
      <c r="K657" s="314">
        <f>K658+K665+K672+K676</f>
        <v>11926.8</v>
      </c>
      <c r="L657" s="314">
        <f>L658+L665+L672+L676</f>
        <v>0</v>
      </c>
    </row>
    <row r="658" spans="1:12" s="215" customFormat="1" ht="36.75" customHeight="1">
      <c r="A658" s="219"/>
      <c r="B658" s="109" t="s">
        <v>538</v>
      </c>
      <c r="C658" s="131"/>
      <c r="D658" s="139" t="s">
        <v>19</v>
      </c>
      <c r="E658" s="139" t="s">
        <v>17</v>
      </c>
      <c r="F658" s="139" t="s">
        <v>568</v>
      </c>
      <c r="G658" s="139"/>
      <c r="H658" s="313">
        <f t="shared" si="143"/>
        <v>-4051.5999999999981</v>
      </c>
      <c r="I658" s="314">
        <f>I659+I662</f>
        <v>-4051.5999999999981</v>
      </c>
      <c r="J658" s="314">
        <f>J659+J662</f>
        <v>0</v>
      </c>
      <c r="K658" s="314">
        <f>K659+K662</f>
        <v>0</v>
      </c>
      <c r="L658" s="314">
        <f>L659+L662</f>
        <v>0</v>
      </c>
    </row>
    <row r="659" spans="1:12" s="215" customFormat="1" ht="60.75" customHeight="1">
      <c r="A659" s="213"/>
      <c r="B659" s="109" t="s">
        <v>86</v>
      </c>
      <c r="C659" s="263"/>
      <c r="D659" s="139" t="s">
        <v>19</v>
      </c>
      <c r="E659" s="139" t="s">
        <v>17</v>
      </c>
      <c r="F659" s="139" t="s">
        <v>568</v>
      </c>
      <c r="G659" s="139" t="s">
        <v>57</v>
      </c>
      <c r="H659" s="313">
        <f t="shared" si="143"/>
        <v>2297.9</v>
      </c>
      <c r="I659" s="314">
        <f>I660</f>
        <v>2297.9</v>
      </c>
      <c r="J659" s="314">
        <f t="shared" ref="J659:L660" si="144">J660</f>
        <v>0</v>
      </c>
      <c r="K659" s="314">
        <f t="shared" si="144"/>
        <v>0</v>
      </c>
      <c r="L659" s="314">
        <f t="shared" si="144"/>
        <v>0</v>
      </c>
    </row>
    <row r="660" spans="1:12" s="215" customFormat="1" ht="38.25">
      <c r="A660" s="213"/>
      <c r="B660" s="210" t="s">
        <v>111</v>
      </c>
      <c r="C660" s="263"/>
      <c r="D660" s="139" t="s">
        <v>19</v>
      </c>
      <c r="E660" s="139" t="s">
        <v>17</v>
      </c>
      <c r="F660" s="139" t="s">
        <v>568</v>
      </c>
      <c r="G660" s="139" t="s">
        <v>59</v>
      </c>
      <c r="H660" s="313">
        <f t="shared" si="143"/>
        <v>2297.9</v>
      </c>
      <c r="I660" s="314">
        <f>I661</f>
        <v>2297.9</v>
      </c>
      <c r="J660" s="314">
        <f t="shared" si="144"/>
        <v>0</v>
      </c>
      <c r="K660" s="314">
        <f t="shared" si="144"/>
        <v>0</v>
      </c>
      <c r="L660" s="314">
        <f t="shared" si="144"/>
        <v>0</v>
      </c>
    </row>
    <row r="661" spans="1:12" s="215" customFormat="1" ht="51">
      <c r="A661" s="213"/>
      <c r="B661" s="210" t="s">
        <v>259</v>
      </c>
      <c r="C661" s="263"/>
      <c r="D661" s="139" t="s">
        <v>19</v>
      </c>
      <c r="E661" s="139" t="s">
        <v>17</v>
      </c>
      <c r="F661" s="139" t="s">
        <v>568</v>
      </c>
      <c r="G661" s="139" t="s">
        <v>61</v>
      </c>
      <c r="H661" s="313">
        <f t="shared" si="143"/>
        <v>2297.9</v>
      </c>
      <c r="I661" s="314">
        <f>-227+2512.9+12</f>
        <v>2297.9</v>
      </c>
      <c r="J661" s="314">
        <v>0</v>
      </c>
      <c r="K661" s="314">
        <v>0</v>
      </c>
      <c r="L661" s="314">
        <v>0</v>
      </c>
    </row>
    <row r="662" spans="1:12" s="215" customFormat="1" ht="38.25">
      <c r="A662" s="219"/>
      <c r="B662" s="210" t="s">
        <v>343</v>
      </c>
      <c r="C662" s="131"/>
      <c r="D662" s="139" t="s">
        <v>19</v>
      </c>
      <c r="E662" s="139" t="s">
        <v>17</v>
      </c>
      <c r="F662" s="139" t="s">
        <v>568</v>
      </c>
      <c r="G662" s="139" t="s">
        <v>77</v>
      </c>
      <c r="H662" s="313">
        <f t="shared" si="143"/>
        <v>-6349.4999999999982</v>
      </c>
      <c r="I662" s="314">
        <f>I663</f>
        <v>-6349.4999999999982</v>
      </c>
      <c r="J662" s="314">
        <f t="shared" ref="J662:L663" si="145">J663</f>
        <v>0</v>
      </c>
      <c r="K662" s="314">
        <f t="shared" si="145"/>
        <v>0</v>
      </c>
      <c r="L662" s="314">
        <f t="shared" si="145"/>
        <v>0</v>
      </c>
    </row>
    <row r="663" spans="1:12" s="215" customFormat="1">
      <c r="A663" s="219"/>
      <c r="B663" s="210" t="s">
        <v>35</v>
      </c>
      <c r="C663" s="131"/>
      <c r="D663" s="139" t="s">
        <v>19</v>
      </c>
      <c r="E663" s="139" t="s">
        <v>17</v>
      </c>
      <c r="F663" s="139" t="s">
        <v>568</v>
      </c>
      <c r="G663" s="139" t="s">
        <v>78</v>
      </c>
      <c r="H663" s="313">
        <f t="shared" si="143"/>
        <v>-6349.4999999999982</v>
      </c>
      <c r="I663" s="314">
        <f>I664</f>
        <v>-6349.4999999999982</v>
      </c>
      <c r="J663" s="314">
        <f t="shared" si="145"/>
        <v>0</v>
      </c>
      <c r="K663" s="314">
        <f t="shared" si="145"/>
        <v>0</v>
      </c>
      <c r="L663" s="314">
        <f t="shared" si="145"/>
        <v>0</v>
      </c>
    </row>
    <row r="664" spans="1:12" s="215" customFormat="1" ht="51">
      <c r="A664" s="219"/>
      <c r="B664" s="210" t="s">
        <v>90</v>
      </c>
      <c r="C664" s="131"/>
      <c r="D664" s="139" t="s">
        <v>19</v>
      </c>
      <c r="E664" s="139" t="s">
        <v>17</v>
      </c>
      <c r="F664" s="139" t="s">
        <v>568</v>
      </c>
      <c r="G664" s="139" t="s">
        <v>91</v>
      </c>
      <c r="H664" s="313">
        <f t="shared" si="143"/>
        <v>-6349.4999999999982</v>
      </c>
      <c r="I664" s="314">
        <f>-785.3-7592.7-3408.3-698.8+5976-56.8-143.9+369.3-9</f>
        <v>-6349.4999999999982</v>
      </c>
      <c r="J664" s="314">
        <v>0</v>
      </c>
      <c r="K664" s="314">
        <v>0</v>
      </c>
      <c r="L664" s="314">
        <v>0</v>
      </c>
    </row>
    <row r="665" spans="1:12" s="215" customFormat="1" ht="38.25">
      <c r="A665" s="219"/>
      <c r="B665" s="210" t="s">
        <v>700</v>
      </c>
      <c r="C665" s="131"/>
      <c r="D665" s="139" t="s">
        <v>19</v>
      </c>
      <c r="E665" s="139" t="s">
        <v>17</v>
      </c>
      <c r="F665" s="139" t="s">
        <v>701</v>
      </c>
      <c r="G665" s="139"/>
      <c r="H665" s="313">
        <f>K665</f>
        <v>11926.8</v>
      </c>
      <c r="I665" s="313">
        <f>I666</f>
        <v>0</v>
      </c>
      <c r="J665" s="313">
        <f>J666</f>
        <v>0</v>
      </c>
      <c r="K665" s="314">
        <f>K666+K669</f>
        <v>11926.8</v>
      </c>
      <c r="L665" s="313">
        <f>L666</f>
        <v>0</v>
      </c>
    </row>
    <row r="666" spans="1:12" s="215" customFormat="1" ht="47.25" customHeight="1">
      <c r="A666" s="213"/>
      <c r="B666" s="210" t="s">
        <v>86</v>
      </c>
      <c r="C666" s="263"/>
      <c r="D666" s="139" t="s">
        <v>19</v>
      </c>
      <c r="E666" s="139" t="s">
        <v>17</v>
      </c>
      <c r="F666" s="139" t="s">
        <v>701</v>
      </c>
      <c r="G666" s="139" t="s">
        <v>57</v>
      </c>
      <c r="H666" s="313">
        <f t="shared" ref="H666:H671" si="146">I666+J666+K666+L666</f>
        <v>227</v>
      </c>
      <c r="I666" s="314">
        <f>I667</f>
        <v>0</v>
      </c>
      <c r="J666" s="314">
        <f t="shared" ref="J666:L667" si="147">J667</f>
        <v>0</v>
      </c>
      <c r="K666" s="314">
        <f t="shared" si="147"/>
        <v>227</v>
      </c>
      <c r="L666" s="314">
        <f t="shared" si="147"/>
        <v>0</v>
      </c>
    </row>
    <row r="667" spans="1:12" s="215" customFormat="1" ht="38.25">
      <c r="A667" s="213"/>
      <c r="B667" s="210" t="s">
        <v>111</v>
      </c>
      <c r="C667" s="263"/>
      <c r="D667" s="139" t="s">
        <v>19</v>
      </c>
      <c r="E667" s="139" t="s">
        <v>17</v>
      </c>
      <c r="F667" s="139" t="s">
        <v>701</v>
      </c>
      <c r="G667" s="139" t="s">
        <v>59</v>
      </c>
      <c r="H667" s="313">
        <f t="shared" si="146"/>
        <v>227</v>
      </c>
      <c r="I667" s="314">
        <v>0</v>
      </c>
      <c r="J667" s="314">
        <f t="shared" si="147"/>
        <v>0</v>
      </c>
      <c r="K667" s="314">
        <f t="shared" si="147"/>
        <v>227</v>
      </c>
      <c r="L667" s="314">
        <f t="shared" si="147"/>
        <v>0</v>
      </c>
    </row>
    <row r="668" spans="1:12" s="215" customFormat="1" ht="51">
      <c r="A668" s="213"/>
      <c r="B668" s="210" t="s">
        <v>259</v>
      </c>
      <c r="C668" s="263"/>
      <c r="D668" s="139" t="s">
        <v>19</v>
      </c>
      <c r="E668" s="139" t="s">
        <v>17</v>
      </c>
      <c r="F668" s="139" t="s">
        <v>701</v>
      </c>
      <c r="G668" s="139" t="s">
        <v>61</v>
      </c>
      <c r="H668" s="313">
        <f t="shared" si="146"/>
        <v>227</v>
      </c>
      <c r="I668" s="313">
        <v>0</v>
      </c>
      <c r="J668" s="313">
        <v>0</v>
      </c>
      <c r="K668" s="314">
        <f>227</f>
        <v>227</v>
      </c>
      <c r="L668" s="313">
        <v>0</v>
      </c>
    </row>
    <row r="669" spans="1:12" s="215" customFormat="1" ht="38.25">
      <c r="A669" s="219"/>
      <c r="B669" s="210" t="s">
        <v>343</v>
      </c>
      <c r="C669" s="131"/>
      <c r="D669" s="139" t="s">
        <v>19</v>
      </c>
      <c r="E669" s="139" t="s">
        <v>17</v>
      </c>
      <c r="F669" s="139" t="s">
        <v>701</v>
      </c>
      <c r="G669" s="139" t="s">
        <v>77</v>
      </c>
      <c r="H669" s="313">
        <f t="shared" si="146"/>
        <v>11699.8</v>
      </c>
      <c r="I669" s="314">
        <f>I670</f>
        <v>0</v>
      </c>
      <c r="J669" s="314">
        <f t="shared" ref="J669:L670" si="148">J670</f>
        <v>0</v>
      </c>
      <c r="K669" s="314">
        <f t="shared" si="148"/>
        <v>11699.8</v>
      </c>
      <c r="L669" s="314">
        <f t="shared" si="148"/>
        <v>0</v>
      </c>
    </row>
    <row r="670" spans="1:12" s="215" customFormat="1">
      <c r="A670" s="219"/>
      <c r="B670" s="210" t="s">
        <v>35</v>
      </c>
      <c r="C670" s="131"/>
      <c r="D670" s="139" t="s">
        <v>19</v>
      </c>
      <c r="E670" s="139" t="s">
        <v>17</v>
      </c>
      <c r="F670" s="139" t="s">
        <v>701</v>
      </c>
      <c r="G670" s="139" t="s">
        <v>78</v>
      </c>
      <c r="H670" s="313">
        <f t="shared" si="146"/>
        <v>11699.8</v>
      </c>
      <c r="I670" s="314">
        <f>I671</f>
        <v>0</v>
      </c>
      <c r="J670" s="314">
        <f t="shared" si="148"/>
        <v>0</v>
      </c>
      <c r="K670" s="314">
        <f t="shared" si="148"/>
        <v>11699.8</v>
      </c>
      <c r="L670" s="314">
        <f t="shared" si="148"/>
        <v>0</v>
      </c>
    </row>
    <row r="671" spans="1:12" s="215" customFormat="1" ht="51">
      <c r="A671" s="219"/>
      <c r="B671" s="210" t="s">
        <v>90</v>
      </c>
      <c r="C671" s="131"/>
      <c r="D671" s="139" t="s">
        <v>19</v>
      </c>
      <c r="E671" s="139" t="s">
        <v>17</v>
      </c>
      <c r="F671" s="139" t="s">
        <v>701</v>
      </c>
      <c r="G671" s="139" t="s">
        <v>91</v>
      </c>
      <c r="H671" s="313">
        <f t="shared" si="146"/>
        <v>11699.8</v>
      </c>
      <c r="I671" s="314">
        <v>0</v>
      </c>
      <c r="J671" s="314">
        <v>0</v>
      </c>
      <c r="K671" s="314">
        <v>11699.8</v>
      </c>
      <c r="L671" s="314">
        <v>0</v>
      </c>
    </row>
    <row r="672" spans="1:12" s="215" customFormat="1" ht="293.25" hidden="1">
      <c r="A672" s="219"/>
      <c r="B672" s="210" t="s">
        <v>488</v>
      </c>
      <c r="C672" s="131"/>
      <c r="D672" s="139" t="s">
        <v>19</v>
      </c>
      <c r="E672" s="139" t="s">
        <v>17</v>
      </c>
      <c r="F672" s="139" t="s">
        <v>393</v>
      </c>
      <c r="G672" s="139"/>
      <c r="H672" s="313">
        <f t="shared" si="143"/>
        <v>0</v>
      </c>
      <c r="I672" s="314">
        <f>I673</f>
        <v>0</v>
      </c>
      <c r="J672" s="314">
        <f t="shared" ref="J672:L674" si="149">J673</f>
        <v>0</v>
      </c>
      <c r="K672" s="314">
        <f t="shared" si="149"/>
        <v>0</v>
      </c>
      <c r="L672" s="314">
        <f t="shared" si="149"/>
        <v>0</v>
      </c>
    </row>
    <row r="673" spans="1:15" s="215" customFormat="1" ht="38.25" hidden="1">
      <c r="A673" s="219"/>
      <c r="B673" s="210" t="s">
        <v>343</v>
      </c>
      <c r="C673" s="131"/>
      <c r="D673" s="139" t="s">
        <v>19</v>
      </c>
      <c r="E673" s="139" t="s">
        <v>17</v>
      </c>
      <c r="F673" s="139" t="s">
        <v>393</v>
      </c>
      <c r="G673" s="139" t="s">
        <v>77</v>
      </c>
      <c r="H673" s="313">
        <f t="shared" si="143"/>
        <v>0</v>
      </c>
      <c r="I673" s="314">
        <f>I674</f>
        <v>0</v>
      </c>
      <c r="J673" s="314">
        <f t="shared" si="149"/>
        <v>0</v>
      </c>
      <c r="K673" s="314">
        <f t="shared" si="149"/>
        <v>0</v>
      </c>
      <c r="L673" s="314">
        <f t="shared" si="149"/>
        <v>0</v>
      </c>
    </row>
    <row r="674" spans="1:15" s="215" customFormat="1" hidden="1">
      <c r="A674" s="219"/>
      <c r="B674" s="210" t="s">
        <v>35</v>
      </c>
      <c r="C674" s="131"/>
      <c r="D674" s="139" t="s">
        <v>19</v>
      </c>
      <c r="E674" s="139" t="s">
        <v>17</v>
      </c>
      <c r="F674" s="139" t="s">
        <v>393</v>
      </c>
      <c r="G674" s="139" t="s">
        <v>78</v>
      </c>
      <c r="H674" s="313">
        <f t="shared" si="143"/>
        <v>0</v>
      </c>
      <c r="I674" s="314">
        <f>I675</f>
        <v>0</v>
      </c>
      <c r="J674" s="314">
        <f t="shared" si="149"/>
        <v>0</v>
      </c>
      <c r="K674" s="314">
        <f t="shared" si="149"/>
        <v>0</v>
      </c>
      <c r="L674" s="314">
        <f t="shared" si="149"/>
        <v>0</v>
      </c>
    </row>
    <row r="675" spans="1:15" s="215" customFormat="1" ht="51" hidden="1">
      <c r="A675" s="219"/>
      <c r="B675" s="210" t="s">
        <v>90</v>
      </c>
      <c r="C675" s="131"/>
      <c r="D675" s="139" t="s">
        <v>19</v>
      </c>
      <c r="E675" s="139" t="s">
        <v>17</v>
      </c>
      <c r="F675" s="139" t="s">
        <v>393</v>
      </c>
      <c r="G675" s="139" t="s">
        <v>91</v>
      </c>
      <c r="H675" s="313">
        <f t="shared" si="143"/>
        <v>0</v>
      </c>
      <c r="I675" s="314">
        <v>0</v>
      </c>
      <c r="J675" s="314">
        <v>0</v>
      </c>
      <c r="K675" s="314">
        <v>0</v>
      </c>
      <c r="L675" s="314">
        <v>0</v>
      </c>
    </row>
    <row r="676" spans="1:15" s="215" customFormat="1" ht="318.75" hidden="1">
      <c r="A676" s="219"/>
      <c r="B676" s="210" t="s">
        <v>489</v>
      </c>
      <c r="C676" s="131"/>
      <c r="D676" s="139" t="s">
        <v>19</v>
      </c>
      <c r="E676" s="139" t="s">
        <v>17</v>
      </c>
      <c r="F676" s="139" t="s">
        <v>394</v>
      </c>
      <c r="G676" s="139"/>
      <c r="H676" s="313">
        <f t="shared" si="143"/>
        <v>0</v>
      </c>
      <c r="I676" s="314">
        <f>I677</f>
        <v>0</v>
      </c>
      <c r="J676" s="314">
        <f t="shared" ref="J676:L678" si="150">J677</f>
        <v>0</v>
      </c>
      <c r="K676" s="314">
        <f t="shared" si="150"/>
        <v>0</v>
      </c>
      <c r="L676" s="314">
        <f t="shared" si="150"/>
        <v>0</v>
      </c>
    </row>
    <row r="677" spans="1:15" s="215" customFormat="1" ht="38.25" hidden="1">
      <c r="A677" s="219"/>
      <c r="B677" s="210" t="s">
        <v>343</v>
      </c>
      <c r="C677" s="131"/>
      <c r="D677" s="139" t="s">
        <v>19</v>
      </c>
      <c r="E677" s="139" t="s">
        <v>17</v>
      </c>
      <c r="F677" s="139" t="s">
        <v>394</v>
      </c>
      <c r="G677" s="139" t="s">
        <v>77</v>
      </c>
      <c r="H677" s="313">
        <f t="shared" si="143"/>
        <v>0</v>
      </c>
      <c r="I677" s="314">
        <f>I678</f>
        <v>0</v>
      </c>
      <c r="J677" s="314">
        <f t="shared" si="150"/>
        <v>0</v>
      </c>
      <c r="K677" s="314">
        <f t="shared" si="150"/>
        <v>0</v>
      </c>
      <c r="L677" s="314">
        <f t="shared" si="150"/>
        <v>0</v>
      </c>
    </row>
    <row r="678" spans="1:15" s="215" customFormat="1" hidden="1">
      <c r="A678" s="219"/>
      <c r="B678" s="210" t="s">
        <v>35</v>
      </c>
      <c r="C678" s="131"/>
      <c r="D678" s="139" t="s">
        <v>19</v>
      </c>
      <c r="E678" s="139" t="s">
        <v>17</v>
      </c>
      <c r="F678" s="139" t="s">
        <v>394</v>
      </c>
      <c r="G678" s="139" t="s">
        <v>78</v>
      </c>
      <c r="H678" s="313">
        <f t="shared" si="143"/>
        <v>0</v>
      </c>
      <c r="I678" s="314">
        <f>I679</f>
        <v>0</v>
      </c>
      <c r="J678" s="314">
        <f t="shared" si="150"/>
        <v>0</v>
      </c>
      <c r="K678" s="314">
        <f t="shared" si="150"/>
        <v>0</v>
      </c>
      <c r="L678" s="314">
        <f t="shared" si="150"/>
        <v>0</v>
      </c>
    </row>
    <row r="679" spans="1:15" s="194" customFormat="1" ht="51" hidden="1">
      <c r="A679" s="219"/>
      <c r="B679" s="210" t="s">
        <v>90</v>
      </c>
      <c r="C679" s="131"/>
      <c r="D679" s="139" t="s">
        <v>19</v>
      </c>
      <c r="E679" s="139" t="s">
        <v>17</v>
      </c>
      <c r="F679" s="139" t="s">
        <v>394</v>
      </c>
      <c r="G679" s="139" t="s">
        <v>91</v>
      </c>
      <c r="H679" s="313">
        <f t="shared" si="143"/>
        <v>0</v>
      </c>
      <c r="I679" s="314">
        <v>0</v>
      </c>
      <c r="J679" s="314">
        <v>0</v>
      </c>
      <c r="K679" s="314">
        <v>0</v>
      </c>
      <c r="L679" s="314">
        <v>0</v>
      </c>
    </row>
    <row r="680" spans="1:15" s="194" customFormat="1" ht="63.75">
      <c r="A680" s="219"/>
      <c r="B680" s="210" t="s">
        <v>351</v>
      </c>
      <c r="C680" s="131"/>
      <c r="D680" s="139" t="s">
        <v>19</v>
      </c>
      <c r="E680" s="139" t="s">
        <v>17</v>
      </c>
      <c r="F680" s="139" t="s">
        <v>352</v>
      </c>
      <c r="G680" s="139"/>
      <c r="H680" s="313">
        <f t="shared" si="143"/>
        <v>6678.5</v>
      </c>
      <c r="I680" s="314">
        <f>I681</f>
        <v>5995.9</v>
      </c>
      <c r="J680" s="314">
        <f t="shared" ref="J680:L684" si="151">J681</f>
        <v>0</v>
      </c>
      <c r="K680" s="314">
        <f t="shared" si="151"/>
        <v>682.6</v>
      </c>
      <c r="L680" s="314">
        <f t="shared" si="151"/>
        <v>0</v>
      </c>
    </row>
    <row r="681" spans="1:15" s="234" customFormat="1" ht="36.75" customHeight="1">
      <c r="A681" s="219"/>
      <c r="B681" s="210" t="s">
        <v>353</v>
      </c>
      <c r="C681" s="131"/>
      <c r="D681" s="139" t="s">
        <v>19</v>
      </c>
      <c r="E681" s="139" t="s">
        <v>17</v>
      </c>
      <c r="F681" s="139" t="s">
        <v>354</v>
      </c>
      <c r="G681" s="139"/>
      <c r="H681" s="313">
        <f t="shared" si="143"/>
        <v>6678.5</v>
      </c>
      <c r="I681" s="314">
        <f>I682+I686+I690+I694</f>
        <v>5995.9</v>
      </c>
      <c r="J681" s="314">
        <f>J682+J686+J690+J694</f>
        <v>0</v>
      </c>
      <c r="K681" s="314">
        <f>K682+K686+K690+K694</f>
        <v>682.6</v>
      </c>
      <c r="L681" s="314">
        <f>L682+L686+L690+L694</f>
        <v>0</v>
      </c>
    </row>
    <row r="682" spans="1:15" s="143" customFormat="1" ht="25.5">
      <c r="A682" s="219"/>
      <c r="B682" s="109" t="s">
        <v>538</v>
      </c>
      <c r="C682" s="131"/>
      <c r="D682" s="139" t="s">
        <v>19</v>
      </c>
      <c r="E682" s="139" t="s">
        <v>17</v>
      </c>
      <c r="F682" s="139" t="s">
        <v>561</v>
      </c>
      <c r="G682" s="139"/>
      <c r="H682" s="313">
        <f t="shared" si="143"/>
        <v>5995.9</v>
      </c>
      <c r="I682" s="314">
        <f>I683</f>
        <v>5995.9</v>
      </c>
      <c r="J682" s="314">
        <f t="shared" si="151"/>
        <v>0</v>
      </c>
      <c r="K682" s="314">
        <f t="shared" si="151"/>
        <v>0</v>
      </c>
      <c r="L682" s="314">
        <f t="shared" si="151"/>
        <v>0</v>
      </c>
    </row>
    <row r="683" spans="1:15" s="143" customFormat="1" ht="38.25">
      <c r="A683" s="213"/>
      <c r="B683" s="109" t="s">
        <v>86</v>
      </c>
      <c r="C683" s="275"/>
      <c r="D683" s="139" t="s">
        <v>19</v>
      </c>
      <c r="E683" s="139" t="s">
        <v>17</v>
      </c>
      <c r="F683" s="139" t="s">
        <v>561</v>
      </c>
      <c r="G683" s="139" t="s">
        <v>57</v>
      </c>
      <c r="H683" s="313">
        <f t="shared" si="143"/>
        <v>5995.9</v>
      </c>
      <c r="I683" s="314">
        <f>I684</f>
        <v>5995.9</v>
      </c>
      <c r="J683" s="314">
        <f t="shared" si="151"/>
        <v>0</v>
      </c>
      <c r="K683" s="314">
        <f t="shared" si="151"/>
        <v>0</v>
      </c>
      <c r="L683" s="314">
        <f t="shared" si="151"/>
        <v>0</v>
      </c>
    </row>
    <row r="684" spans="1:15" s="143" customFormat="1" ht="38.25">
      <c r="A684" s="213"/>
      <c r="B684" s="210" t="s">
        <v>111</v>
      </c>
      <c r="C684" s="275"/>
      <c r="D684" s="139" t="s">
        <v>19</v>
      </c>
      <c r="E684" s="139" t="s">
        <v>17</v>
      </c>
      <c r="F684" s="139" t="s">
        <v>561</v>
      </c>
      <c r="G684" s="139" t="s">
        <v>59</v>
      </c>
      <c r="H684" s="313">
        <f t="shared" si="143"/>
        <v>5995.9</v>
      </c>
      <c r="I684" s="314">
        <f>I685</f>
        <v>5995.9</v>
      </c>
      <c r="J684" s="314">
        <f t="shared" si="151"/>
        <v>0</v>
      </c>
      <c r="K684" s="314">
        <f t="shared" si="151"/>
        <v>0</v>
      </c>
      <c r="L684" s="314">
        <f t="shared" si="151"/>
        <v>0</v>
      </c>
    </row>
    <row r="685" spans="1:15" s="143" customFormat="1" ht="58.5" customHeight="1">
      <c r="A685" s="213"/>
      <c r="B685" s="210" t="s">
        <v>259</v>
      </c>
      <c r="C685" s="275"/>
      <c r="D685" s="139" t="s">
        <v>19</v>
      </c>
      <c r="E685" s="139" t="s">
        <v>17</v>
      </c>
      <c r="F685" s="139" t="s">
        <v>561</v>
      </c>
      <c r="G685" s="139" t="s">
        <v>61</v>
      </c>
      <c r="H685" s="313">
        <f t="shared" si="143"/>
        <v>5995.9</v>
      </c>
      <c r="I685" s="314">
        <f>-348.8+2211.6+4815.7-682.6</f>
        <v>5995.9</v>
      </c>
      <c r="J685" s="314">
        <v>0</v>
      </c>
      <c r="K685" s="314">
        <v>0</v>
      </c>
      <c r="L685" s="314">
        <v>0</v>
      </c>
    </row>
    <row r="686" spans="1:15" s="23" customFormat="1" ht="38.25">
      <c r="A686" s="63"/>
      <c r="B686" s="210" t="s">
        <v>700</v>
      </c>
      <c r="C686" s="76"/>
      <c r="D686" s="12" t="s">
        <v>19</v>
      </c>
      <c r="E686" s="12" t="s">
        <v>17</v>
      </c>
      <c r="F686" s="12" t="s">
        <v>702</v>
      </c>
      <c r="G686" s="12"/>
      <c r="H686" s="152">
        <f t="shared" si="143"/>
        <v>682.6</v>
      </c>
      <c r="I686" s="153">
        <f>I687</f>
        <v>0</v>
      </c>
      <c r="J686" s="153">
        <f t="shared" ref="J686:L688" si="152">J687</f>
        <v>0</v>
      </c>
      <c r="K686" s="153">
        <f t="shared" si="152"/>
        <v>682.6</v>
      </c>
      <c r="L686" s="153">
        <f t="shared" si="152"/>
        <v>0</v>
      </c>
      <c r="M686" s="303"/>
      <c r="N686" s="303"/>
      <c r="O686" s="303"/>
    </row>
    <row r="687" spans="1:15" s="23" customFormat="1" ht="38.25">
      <c r="A687" s="61"/>
      <c r="B687" s="1" t="s">
        <v>86</v>
      </c>
      <c r="C687" s="75"/>
      <c r="D687" s="12" t="s">
        <v>19</v>
      </c>
      <c r="E687" s="12" t="s">
        <v>17</v>
      </c>
      <c r="F687" s="12" t="s">
        <v>702</v>
      </c>
      <c r="G687" s="12" t="s">
        <v>57</v>
      </c>
      <c r="H687" s="152">
        <f t="shared" si="143"/>
        <v>682.6</v>
      </c>
      <c r="I687" s="153">
        <f>I688</f>
        <v>0</v>
      </c>
      <c r="J687" s="153">
        <f t="shared" si="152"/>
        <v>0</v>
      </c>
      <c r="K687" s="153">
        <f t="shared" si="152"/>
        <v>682.6</v>
      </c>
      <c r="L687" s="153">
        <f t="shared" si="152"/>
        <v>0</v>
      </c>
      <c r="M687" s="303"/>
      <c r="N687" s="303"/>
      <c r="O687" s="303"/>
    </row>
    <row r="688" spans="1:15" s="23" customFormat="1" ht="42.75" customHeight="1">
      <c r="A688" s="61"/>
      <c r="B688" s="10" t="s">
        <v>111</v>
      </c>
      <c r="C688" s="75"/>
      <c r="D688" s="12" t="s">
        <v>19</v>
      </c>
      <c r="E688" s="12" t="s">
        <v>17</v>
      </c>
      <c r="F688" s="12" t="s">
        <v>702</v>
      </c>
      <c r="G688" s="12" t="s">
        <v>59</v>
      </c>
      <c r="H688" s="152">
        <f t="shared" si="143"/>
        <v>682.6</v>
      </c>
      <c r="I688" s="153">
        <f>I689</f>
        <v>0</v>
      </c>
      <c r="J688" s="153">
        <f t="shared" si="152"/>
        <v>0</v>
      </c>
      <c r="K688" s="153">
        <f t="shared" si="152"/>
        <v>682.6</v>
      </c>
      <c r="L688" s="153">
        <f t="shared" si="152"/>
        <v>0</v>
      </c>
      <c r="M688" s="303"/>
      <c r="N688" s="303"/>
      <c r="O688" s="303"/>
    </row>
    <row r="689" spans="1:15" s="23" customFormat="1" ht="53.25" customHeight="1">
      <c r="A689" s="61"/>
      <c r="B689" s="10" t="s">
        <v>259</v>
      </c>
      <c r="C689" s="75"/>
      <c r="D689" s="12" t="s">
        <v>19</v>
      </c>
      <c r="E689" s="12" t="s">
        <v>17</v>
      </c>
      <c r="F689" s="12" t="s">
        <v>702</v>
      </c>
      <c r="G689" s="12" t="s">
        <v>61</v>
      </c>
      <c r="H689" s="152">
        <f t="shared" si="143"/>
        <v>682.6</v>
      </c>
      <c r="I689" s="153">
        <v>0</v>
      </c>
      <c r="J689" s="290">
        <v>0</v>
      </c>
      <c r="K689" s="290">
        <v>682.6</v>
      </c>
      <c r="L689" s="290">
        <v>0</v>
      </c>
      <c r="M689" s="303"/>
      <c r="N689" s="303"/>
      <c r="O689" s="303"/>
    </row>
    <row r="690" spans="1:15" s="143" customFormat="1" ht="229.5" hidden="1">
      <c r="A690" s="219"/>
      <c r="B690" s="210" t="s">
        <v>513</v>
      </c>
      <c r="C690" s="275"/>
      <c r="D690" s="139" t="s">
        <v>19</v>
      </c>
      <c r="E690" s="139" t="s">
        <v>17</v>
      </c>
      <c r="F690" s="139" t="s">
        <v>523</v>
      </c>
      <c r="G690" s="139"/>
      <c r="H690" s="313">
        <f>I690+J690+K690+L690</f>
        <v>0</v>
      </c>
      <c r="I690" s="314">
        <f t="shared" ref="I690:L692" si="153">I691</f>
        <v>0</v>
      </c>
      <c r="J690" s="314">
        <f t="shared" si="153"/>
        <v>0</v>
      </c>
      <c r="K690" s="314">
        <f t="shared" si="153"/>
        <v>0</v>
      </c>
      <c r="L690" s="314">
        <f t="shared" si="153"/>
        <v>0</v>
      </c>
    </row>
    <row r="691" spans="1:15" s="143" customFormat="1" ht="38.25" hidden="1">
      <c r="A691" s="213"/>
      <c r="B691" s="109" t="s">
        <v>86</v>
      </c>
      <c r="C691" s="275"/>
      <c r="D691" s="139" t="s">
        <v>19</v>
      </c>
      <c r="E691" s="139" t="s">
        <v>17</v>
      </c>
      <c r="F691" s="139" t="s">
        <v>523</v>
      </c>
      <c r="G691" s="139" t="s">
        <v>57</v>
      </c>
      <c r="H691" s="313">
        <f>I691+J691+K691+L691</f>
        <v>0</v>
      </c>
      <c r="I691" s="314">
        <f t="shared" si="153"/>
        <v>0</v>
      </c>
      <c r="J691" s="314">
        <f t="shared" si="153"/>
        <v>0</v>
      </c>
      <c r="K691" s="314">
        <f t="shared" si="153"/>
        <v>0</v>
      </c>
      <c r="L691" s="314">
        <f t="shared" si="153"/>
        <v>0</v>
      </c>
    </row>
    <row r="692" spans="1:15" s="143" customFormat="1" ht="38.25" hidden="1">
      <c r="A692" s="213"/>
      <c r="B692" s="210" t="s">
        <v>111</v>
      </c>
      <c r="C692" s="275"/>
      <c r="D692" s="139" t="s">
        <v>19</v>
      </c>
      <c r="E692" s="139" t="s">
        <v>17</v>
      </c>
      <c r="F692" s="139" t="s">
        <v>523</v>
      </c>
      <c r="G692" s="139" t="s">
        <v>59</v>
      </c>
      <c r="H692" s="313">
        <f>I692+J692+K692+L692</f>
        <v>0</v>
      </c>
      <c r="I692" s="314">
        <f t="shared" si="153"/>
        <v>0</v>
      </c>
      <c r="J692" s="314">
        <f t="shared" si="153"/>
        <v>0</v>
      </c>
      <c r="K692" s="314">
        <f t="shared" si="153"/>
        <v>0</v>
      </c>
      <c r="L692" s="314">
        <f t="shared" si="153"/>
        <v>0</v>
      </c>
    </row>
    <row r="693" spans="1:15" s="143" customFormat="1" ht="51" hidden="1">
      <c r="A693" s="213"/>
      <c r="B693" s="210" t="s">
        <v>259</v>
      </c>
      <c r="C693" s="275"/>
      <c r="D693" s="139" t="s">
        <v>19</v>
      </c>
      <c r="E693" s="139" t="s">
        <v>17</v>
      </c>
      <c r="F693" s="139" t="s">
        <v>523</v>
      </c>
      <c r="G693" s="139" t="s">
        <v>61</v>
      </c>
      <c r="H693" s="313">
        <f>I693+J693+K693+L693</f>
        <v>0</v>
      </c>
      <c r="I693" s="314">
        <v>0</v>
      </c>
      <c r="J693" s="314"/>
      <c r="K693" s="314">
        <v>0</v>
      </c>
      <c r="L693" s="314">
        <v>0</v>
      </c>
    </row>
    <row r="694" spans="1:15" s="143" customFormat="1" ht="25.5" hidden="1">
      <c r="A694" s="219"/>
      <c r="B694" s="210" t="s">
        <v>395</v>
      </c>
      <c r="C694" s="131"/>
      <c r="D694" s="139" t="s">
        <v>19</v>
      </c>
      <c r="E694" s="139" t="s">
        <v>17</v>
      </c>
      <c r="F694" s="139" t="s">
        <v>525</v>
      </c>
      <c r="G694" s="139"/>
      <c r="H694" s="313">
        <f t="shared" si="143"/>
        <v>0</v>
      </c>
      <c r="I694" s="314">
        <f>I695</f>
        <v>0</v>
      </c>
      <c r="J694" s="314">
        <f t="shared" ref="J694:L696" si="154">J695</f>
        <v>0</v>
      </c>
      <c r="K694" s="314">
        <f t="shared" si="154"/>
        <v>0</v>
      </c>
      <c r="L694" s="314">
        <f t="shared" si="154"/>
        <v>0</v>
      </c>
    </row>
    <row r="695" spans="1:15" s="143" customFormat="1" ht="38.25" hidden="1">
      <c r="A695" s="213"/>
      <c r="B695" s="109" t="s">
        <v>86</v>
      </c>
      <c r="C695" s="275"/>
      <c r="D695" s="139" t="s">
        <v>19</v>
      </c>
      <c r="E695" s="139" t="s">
        <v>17</v>
      </c>
      <c r="F695" s="139" t="s">
        <v>525</v>
      </c>
      <c r="G695" s="139" t="s">
        <v>57</v>
      </c>
      <c r="H695" s="313">
        <f t="shared" si="143"/>
        <v>0</v>
      </c>
      <c r="I695" s="314">
        <f>I696</f>
        <v>0</v>
      </c>
      <c r="J695" s="314">
        <f t="shared" si="154"/>
        <v>0</v>
      </c>
      <c r="K695" s="314">
        <f t="shared" si="154"/>
        <v>0</v>
      </c>
      <c r="L695" s="314">
        <f t="shared" si="154"/>
        <v>0</v>
      </c>
    </row>
    <row r="696" spans="1:15" s="143" customFormat="1" ht="38.25" hidden="1">
      <c r="A696" s="213"/>
      <c r="B696" s="210" t="s">
        <v>111</v>
      </c>
      <c r="C696" s="275"/>
      <c r="D696" s="139" t="s">
        <v>19</v>
      </c>
      <c r="E696" s="139" t="s">
        <v>17</v>
      </c>
      <c r="F696" s="139" t="s">
        <v>525</v>
      </c>
      <c r="G696" s="139" t="s">
        <v>59</v>
      </c>
      <c r="H696" s="313">
        <f t="shared" si="143"/>
        <v>0</v>
      </c>
      <c r="I696" s="314">
        <f>I697</f>
        <v>0</v>
      </c>
      <c r="J696" s="314">
        <f t="shared" si="154"/>
        <v>0</v>
      </c>
      <c r="K696" s="314">
        <f t="shared" si="154"/>
        <v>0</v>
      </c>
      <c r="L696" s="314">
        <f t="shared" si="154"/>
        <v>0</v>
      </c>
    </row>
    <row r="697" spans="1:15" s="143" customFormat="1" ht="51" hidden="1">
      <c r="A697" s="213"/>
      <c r="B697" s="210" t="s">
        <v>259</v>
      </c>
      <c r="C697" s="275"/>
      <c r="D697" s="139" t="s">
        <v>19</v>
      </c>
      <c r="E697" s="139" t="s">
        <v>17</v>
      </c>
      <c r="F697" s="139" t="s">
        <v>525</v>
      </c>
      <c r="G697" s="139" t="s">
        <v>61</v>
      </c>
      <c r="H697" s="313">
        <f t="shared" si="143"/>
        <v>0</v>
      </c>
      <c r="I697" s="314"/>
      <c r="J697" s="314">
        <v>0</v>
      </c>
      <c r="K697" s="314">
        <v>0</v>
      </c>
      <c r="L697" s="314">
        <v>0</v>
      </c>
    </row>
    <row r="698" spans="1:15" s="143" customFormat="1" ht="25.5">
      <c r="A698" s="219"/>
      <c r="B698" s="262" t="s">
        <v>28</v>
      </c>
      <c r="C698" s="131"/>
      <c r="D698" s="264" t="s">
        <v>19</v>
      </c>
      <c r="E698" s="264" t="s">
        <v>19</v>
      </c>
      <c r="F698" s="264"/>
      <c r="G698" s="264"/>
      <c r="H698" s="313">
        <f>I698+J698+K698+L698</f>
        <v>6322.6000000000013</v>
      </c>
      <c r="I698" s="313">
        <f>I699+I712+I733</f>
        <v>6322.6000000000013</v>
      </c>
      <c r="J698" s="313">
        <f>J699+J712+J733</f>
        <v>0</v>
      </c>
      <c r="K698" s="313">
        <f>K699+K712+K733</f>
        <v>0</v>
      </c>
      <c r="L698" s="313">
        <f>L699+L712+L733</f>
        <v>0</v>
      </c>
    </row>
    <row r="699" spans="1:15" s="143" customFormat="1" ht="63.75" hidden="1">
      <c r="A699" s="219"/>
      <c r="B699" s="210" t="s">
        <v>514</v>
      </c>
      <c r="C699" s="237"/>
      <c r="D699" s="139" t="s">
        <v>19</v>
      </c>
      <c r="E699" s="139" t="s">
        <v>19</v>
      </c>
      <c r="F699" s="139" t="s">
        <v>382</v>
      </c>
      <c r="G699" s="139"/>
      <c r="H699" s="313">
        <f t="shared" ref="H699:H705" si="155">I699+J699+K699+L699</f>
        <v>0</v>
      </c>
      <c r="I699" s="314">
        <f>I700+I706+I709</f>
        <v>0</v>
      </c>
      <c r="J699" s="314">
        <f>J700+J706+J709</f>
        <v>0</v>
      </c>
      <c r="K699" s="314">
        <f>K700+K706+K709</f>
        <v>0</v>
      </c>
      <c r="L699" s="314">
        <f>L700+L706+L709</f>
        <v>0</v>
      </c>
    </row>
    <row r="700" spans="1:15" s="143" customFormat="1" ht="25.5" hidden="1">
      <c r="A700" s="219"/>
      <c r="B700" s="109" t="s">
        <v>538</v>
      </c>
      <c r="C700" s="237"/>
      <c r="D700" s="139" t="s">
        <v>19</v>
      </c>
      <c r="E700" s="139" t="s">
        <v>19</v>
      </c>
      <c r="F700" s="139" t="s">
        <v>396</v>
      </c>
      <c r="G700" s="139"/>
      <c r="H700" s="313">
        <f t="shared" si="155"/>
        <v>0</v>
      </c>
      <c r="I700" s="314">
        <f>I701+I704</f>
        <v>0</v>
      </c>
      <c r="J700" s="314">
        <f>J701+J704</f>
        <v>0</v>
      </c>
      <c r="K700" s="314">
        <f>K701+K704</f>
        <v>0</v>
      </c>
      <c r="L700" s="314">
        <f>L701+L704</f>
        <v>0</v>
      </c>
    </row>
    <row r="701" spans="1:15" s="143" customFormat="1" ht="38.25" hidden="1">
      <c r="A701" s="213"/>
      <c r="B701" s="109" t="s">
        <v>86</v>
      </c>
      <c r="C701" s="275"/>
      <c r="D701" s="139" t="s">
        <v>19</v>
      </c>
      <c r="E701" s="139" t="s">
        <v>19</v>
      </c>
      <c r="F701" s="139" t="s">
        <v>396</v>
      </c>
      <c r="G701" s="139" t="s">
        <v>57</v>
      </c>
      <c r="H701" s="313">
        <f t="shared" si="155"/>
        <v>0</v>
      </c>
      <c r="I701" s="314">
        <f>I702</f>
        <v>0</v>
      </c>
      <c r="J701" s="314">
        <f t="shared" ref="J701:L702" si="156">J702</f>
        <v>0</v>
      </c>
      <c r="K701" s="314">
        <f t="shared" si="156"/>
        <v>0</v>
      </c>
      <c r="L701" s="314">
        <f t="shared" si="156"/>
        <v>0</v>
      </c>
    </row>
    <row r="702" spans="1:15" s="143" customFormat="1" ht="38.25" hidden="1">
      <c r="A702" s="213"/>
      <c r="B702" s="210" t="s">
        <v>111</v>
      </c>
      <c r="C702" s="275"/>
      <c r="D702" s="139" t="s">
        <v>19</v>
      </c>
      <c r="E702" s="139" t="s">
        <v>19</v>
      </c>
      <c r="F702" s="139" t="s">
        <v>396</v>
      </c>
      <c r="G702" s="139" t="s">
        <v>59</v>
      </c>
      <c r="H702" s="313">
        <f t="shared" si="155"/>
        <v>0</v>
      </c>
      <c r="I702" s="314">
        <f>I703</f>
        <v>0</v>
      </c>
      <c r="J702" s="314">
        <f t="shared" si="156"/>
        <v>0</v>
      </c>
      <c r="K702" s="314">
        <f t="shared" si="156"/>
        <v>0</v>
      </c>
      <c r="L702" s="314">
        <f t="shared" si="156"/>
        <v>0</v>
      </c>
    </row>
    <row r="703" spans="1:15" s="143" customFormat="1" ht="51" hidden="1">
      <c r="A703" s="213"/>
      <c r="B703" s="210" t="s">
        <v>259</v>
      </c>
      <c r="C703" s="275"/>
      <c r="D703" s="139" t="s">
        <v>19</v>
      </c>
      <c r="E703" s="139" t="s">
        <v>19</v>
      </c>
      <c r="F703" s="139" t="s">
        <v>396</v>
      </c>
      <c r="G703" s="139" t="s">
        <v>61</v>
      </c>
      <c r="H703" s="313">
        <f t="shared" si="155"/>
        <v>0</v>
      </c>
      <c r="I703" s="314"/>
      <c r="J703" s="314">
        <v>0</v>
      </c>
      <c r="K703" s="314">
        <v>0</v>
      </c>
      <c r="L703" s="314">
        <v>0</v>
      </c>
    </row>
    <row r="704" spans="1:15" s="143" customFormat="1" hidden="1">
      <c r="A704" s="213"/>
      <c r="B704" s="210" t="s">
        <v>71</v>
      </c>
      <c r="C704" s="263"/>
      <c r="D704" s="139" t="s">
        <v>19</v>
      </c>
      <c r="E704" s="139" t="s">
        <v>19</v>
      </c>
      <c r="F704" s="139" t="s">
        <v>396</v>
      </c>
      <c r="G704" s="139" t="s">
        <v>72</v>
      </c>
      <c r="H704" s="313">
        <f t="shared" si="155"/>
        <v>0</v>
      </c>
      <c r="I704" s="314">
        <f>I705</f>
        <v>0</v>
      </c>
      <c r="J704" s="314">
        <f>J705</f>
        <v>0</v>
      </c>
      <c r="K704" s="314">
        <f>K705</f>
        <v>0</v>
      </c>
      <c r="L704" s="314">
        <f>L705</f>
        <v>0</v>
      </c>
    </row>
    <row r="705" spans="1:12" s="143" customFormat="1" ht="76.5" hidden="1">
      <c r="A705" s="213"/>
      <c r="B705" s="210" t="s">
        <v>333</v>
      </c>
      <c r="C705" s="263"/>
      <c r="D705" s="139" t="s">
        <v>19</v>
      </c>
      <c r="E705" s="139" t="s">
        <v>19</v>
      </c>
      <c r="F705" s="139" t="s">
        <v>396</v>
      </c>
      <c r="G705" s="139" t="s">
        <v>80</v>
      </c>
      <c r="H705" s="313">
        <f t="shared" si="155"/>
        <v>0</v>
      </c>
      <c r="I705" s="314"/>
      <c r="J705" s="314">
        <v>0</v>
      </c>
      <c r="K705" s="314">
        <v>0</v>
      </c>
      <c r="L705" s="314">
        <v>0</v>
      </c>
    </row>
    <row r="706" spans="1:12" s="143" customFormat="1" ht="405" hidden="1">
      <c r="A706" s="213"/>
      <c r="B706" s="291" t="s">
        <v>621</v>
      </c>
      <c r="C706" s="263"/>
      <c r="D706" s="139" t="s">
        <v>19</v>
      </c>
      <c r="E706" s="139" t="s">
        <v>19</v>
      </c>
      <c r="F706" s="139" t="s">
        <v>384</v>
      </c>
      <c r="G706" s="139"/>
      <c r="H706" s="313">
        <f>SUM(I706:L706)</f>
        <v>0</v>
      </c>
      <c r="I706" s="314">
        <f t="shared" ref="I706:L707" si="157">I707</f>
        <v>0</v>
      </c>
      <c r="J706" s="314">
        <f t="shared" si="157"/>
        <v>0</v>
      </c>
      <c r="K706" s="314">
        <f t="shared" si="157"/>
        <v>0</v>
      </c>
      <c r="L706" s="314">
        <f t="shared" si="157"/>
        <v>0</v>
      </c>
    </row>
    <row r="707" spans="1:12" s="143" customFormat="1" hidden="1">
      <c r="A707" s="213"/>
      <c r="B707" s="210" t="s">
        <v>71</v>
      </c>
      <c r="C707" s="263"/>
      <c r="D707" s="139" t="s">
        <v>19</v>
      </c>
      <c r="E707" s="139" t="s">
        <v>19</v>
      </c>
      <c r="F707" s="139" t="s">
        <v>384</v>
      </c>
      <c r="G707" s="139" t="s">
        <v>72</v>
      </c>
      <c r="H707" s="313">
        <f>I707+J707+K707+L707</f>
        <v>0</v>
      </c>
      <c r="I707" s="314">
        <f t="shared" si="157"/>
        <v>0</v>
      </c>
      <c r="J707" s="314">
        <f t="shared" si="157"/>
        <v>0</v>
      </c>
      <c r="K707" s="314">
        <f t="shared" si="157"/>
        <v>0</v>
      </c>
      <c r="L707" s="314">
        <f t="shared" si="157"/>
        <v>0</v>
      </c>
    </row>
    <row r="708" spans="1:12" s="143" customFormat="1" ht="76.5" hidden="1">
      <c r="A708" s="213"/>
      <c r="B708" s="210" t="s">
        <v>333</v>
      </c>
      <c r="C708" s="263"/>
      <c r="D708" s="139" t="s">
        <v>19</v>
      </c>
      <c r="E708" s="139" t="s">
        <v>19</v>
      </c>
      <c r="F708" s="139" t="s">
        <v>384</v>
      </c>
      <c r="G708" s="139" t="s">
        <v>80</v>
      </c>
      <c r="H708" s="313">
        <f>I708+J708+K708+L708</f>
        <v>0</v>
      </c>
      <c r="I708" s="314">
        <v>0</v>
      </c>
      <c r="J708" s="314">
        <v>0</v>
      </c>
      <c r="K708" s="314"/>
      <c r="L708" s="314">
        <v>0</v>
      </c>
    </row>
    <row r="709" spans="1:12" s="143" customFormat="1" ht="409.5" hidden="1">
      <c r="A709" s="213"/>
      <c r="B709" s="291" t="s">
        <v>622</v>
      </c>
      <c r="C709" s="263"/>
      <c r="D709" s="139" t="s">
        <v>19</v>
      </c>
      <c r="E709" s="139" t="s">
        <v>19</v>
      </c>
      <c r="F709" s="139" t="s">
        <v>385</v>
      </c>
      <c r="G709" s="139"/>
      <c r="H709" s="313">
        <f>SUM(I709:L709)</f>
        <v>0</v>
      </c>
      <c r="I709" s="314">
        <f t="shared" ref="I709:L710" si="158">I710</f>
        <v>0</v>
      </c>
      <c r="J709" s="314">
        <f t="shared" si="158"/>
        <v>0</v>
      </c>
      <c r="K709" s="314">
        <f t="shared" si="158"/>
        <v>0</v>
      </c>
      <c r="L709" s="314">
        <f t="shared" si="158"/>
        <v>0</v>
      </c>
    </row>
    <row r="710" spans="1:12" s="143" customFormat="1" hidden="1">
      <c r="A710" s="213"/>
      <c r="B710" s="210" t="s">
        <v>71</v>
      </c>
      <c r="C710" s="263"/>
      <c r="D710" s="139" t="s">
        <v>19</v>
      </c>
      <c r="E710" s="139" t="s">
        <v>19</v>
      </c>
      <c r="F710" s="139" t="s">
        <v>385</v>
      </c>
      <c r="G710" s="139" t="s">
        <v>72</v>
      </c>
      <c r="H710" s="313">
        <f>I710+J710+K710+L710</f>
        <v>0</v>
      </c>
      <c r="I710" s="314">
        <f t="shared" si="158"/>
        <v>0</v>
      </c>
      <c r="J710" s="314">
        <f t="shared" si="158"/>
        <v>0</v>
      </c>
      <c r="K710" s="314">
        <f t="shared" si="158"/>
        <v>0</v>
      </c>
      <c r="L710" s="314">
        <f t="shared" si="158"/>
        <v>0</v>
      </c>
    </row>
    <row r="711" spans="1:12" s="143" customFormat="1" ht="76.5" hidden="1">
      <c r="A711" s="213"/>
      <c r="B711" s="210" t="s">
        <v>333</v>
      </c>
      <c r="C711" s="263"/>
      <c r="D711" s="139" t="s">
        <v>19</v>
      </c>
      <c r="E711" s="139" t="s">
        <v>19</v>
      </c>
      <c r="F711" s="139" t="s">
        <v>385</v>
      </c>
      <c r="G711" s="139" t="s">
        <v>80</v>
      </c>
      <c r="H711" s="313">
        <f>I711+J711+K711+L711</f>
        <v>0</v>
      </c>
      <c r="I711" s="314"/>
      <c r="J711" s="314">
        <v>0</v>
      </c>
      <c r="K711" s="314">
        <v>0</v>
      </c>
      <c r="L711" s="314">
        <v>0</v>
      </c>
    </row>
    <row r="712" spans="1:12" s="143" customFormat="1" ht="51">
      <c r="A712" s="192"/>
      <c r="B712" s="109" t="s">
        <v>98</v>
      </c>
      <c r="C712" s="193"/>
      <c r="D712" s="110" t="s">
        <v>19</v>
      </c>
      <c r="E712" s="110" t="s">
        <v>19</v>
      </c>
      <c r="F712" s="132" t="s">
        <v>249</v>
      </c>
      <c r="G712" s="133"/>
      <c r="H712" s="160">
        <f>SUM(I712:L712)</f>
        <v>6322.6000000000013</v>
      </c>
      <c r="I712" s="161">
        <f>I713</f>
        <v>6322.6000000000013</v>
      </c>
      <c r="J712" s="161">
        <f>J713</f>
        <v>0</v>
      </c>
      <c r="K712" s="161">
        <f>K713</f>
        <v>0</v>
      </c>
      <c r="L712" s="161">
        <f>L713</f>
        <v>0</v>
      </c>
    </row>
    <row r="713" spans="1:12" s="143" customFormat="1" ht="38.25">
      <c r="A713" s="192"/>
      <c r="B713" s="109" t="s">
        <v>250</v>
      </c>
      <c r="C713" s="109"/>
      <c r="D713" s="110" t="s">
        <v>19</v>
      </c>
      <c r="E713" s="110" t="s">
        <v>19</v>
      </c>
      <c r="F713" s="132" t="s">
        <v>251</v>
      </c>
      <c r="G713" s="133"/>
      <c r="H713" s="160">
        <f>SUM(I713:L713)</f>
        <v>6322.6000000000013</v>
      </c>
      <c r="I713" s="161">
        <f>I714+I729</f>
        <v>6322.6000000000013</v>
      </c>
      <c r="J713" s="161">
        <f>J714+J729</f>
        <v>0</v>
      </c>
      <c r="K713" s="161">
        <f>K714+K729</f>
        <v>0</v>
      </c>
      <c r="L713" s="161">
        <f>L714+L729</f>
        <v>0</v>
      </c>
    </row>
    <row r="714" spans="1:12" s="143" customFormat="1" ht="38.25">
      <c r="A714" s="273"/>
      <c r="B714" s="210" t="s">
        <v>200</v>
      </c>
      <c r="C714" s="237"/>
      <c r="D714" s="139" t="s">
        <v>19</v>
      </c>
      <c r="E714" s="139" t="s">
        <v>19</v>
      </c>
      <c r="F714" s="139" t="s">
        <v>363</v>
      </c>
      <c r="G714" s="139"/>
      <c r="H714" s="313">
        <f>SUM(I714:L714)</f>
        <v>6322.6000000000013</v>
      </c>
      <c r="I714" s="314">
        <f>I715+I720+I724</f>
        <v>6322.6000000000013</v>
      </c>
      <c r="J714" s="314">
        <f>J715+J720+J724</f>
        <v>0</v>
      </c>
      <c r="K714" s="314">
        <f>K715+K720+K724</f>
        <v>0</v>
      </c>
      <c r="L714" s="314">
        <f>L715+L720+L724</f>
        <v>0</v>
      </c>
    </row>
    <row r="715" spans="1:12" s="143" customFormat="1" ht="89.25">
      <c r="A715" s="141"/>
      <c r="B715" s="210" t="s">
        <v>55</v>
      </c>
      <c r="C715" s="131"/>
      <c r="D715" s="139" t="s">
        <v>19</v>
      </c>
      <c r="E715" s="139" t="s">
        <v>19</v>
      </c>
      <c r="F715" s="139" t="s">
        <v>363</v>
      </c>
      <c r="G715" s="139" t="s">
        <v>56</v>
      </c>
      <c r="H715" s="313">
        <f>SUM(I715:L715)</f>
        <v>-300</v>
      </c>
      <c r="I715" s="314">
        <f>I716</f>
        <v>-300</v>
      </c>
      <c r="J715" s="314">
        <f>J716</f>
        <v>0</v>
      </c>
      <c r="K715" s="314">
        <f>K716</f>
        <v>0</v>
      </c>
      <c r="L715" s="314">
        <f>L716</f>
        <v>0</v>
      </c>
    </row>
    <row r="716" spans="1:12" s="143" customFormat="1" ht="25.5">
      <c r="A716" s="141"/>
      <c r="B716" s="210" t="s">
        <v>67</v>
      </c>
      <c r="C716" s="131"/>
      <c r="D716" s="139" t="s">
        <v>19</v>
      </c>
      <c r="E716" s="139" t="s">
        <v>19</v>
      </c>
      <c r="F716" s="139" t="s">
        <v>363</v>
      </c>
      <c r="G716" s="139" t="s">
        <v>68</v>
      </c>
      <c r="H716" s="313">
        <f t="shared" ref="H716:H735" si="159">SUM(I716:L716)</f>
        <v>-300</v>
      </c>
      <c r="I716" s="314">
        <f>I717+I718+I719</f>
        <v>-300</v>
      </c>
      <c r="J716" s="314">
        <f>J717+J718+J719</f>
        <v>0</v>
      </c>
      <c r="K716" s="314">
        <f>K717+K718+K719</f>
        <v>0</v>
      </c>
      <c r="L716" s="314">
        <f>L717+L718+L719</f>
        <v>0</v>
      </c>
    </row>
    <row r="717" spans="1:12" s="143" customFormat="1" ht="25.5" hidden="1">
      <c r="A717" s="141"/>
      <c r="B717" s="210" t="s">
        <v>254</v>
      </c>
      <c r="C717" s="131"/>
      <c r="D717" s="139" t="s">
        <v>19</v>
      </c>
      <c r="E717" s="139" t="s">
        <v>19</v>
      </c>
      <c r="F717" s="139" t="s">
        <v>363</v>
      </c>
      <c r="G717" s="139" t="s">
        <v>69</v>
      </c>
      <c r="H717" s="313">
        <f t="shared" si="159"/>
        <v>0</v>
      </c>
      <c r="I717" s="314">
        <v>0</v>
      </c>
      <c r="J717" s="334">
        <v>0</v>
      </c>
      <c r="K717" s="334">
        <v>0</v>
      </c>
      <c r="L717" s="334">
        <v>0</v>
      </c>
    </row>
    <row r="718" spans="1:12" s="143" customFormat="1" ht="38.25">
      <c r="A718" s="6"/>
      <c r="B718" s="10" t="s">
        <v>89</v>
      </c>
      <c r="C718" s="17"/>
      <c r="D718" s="12" t="s">
        <v>19</v>
      </c>
      <c r="E718" s="12" t="s">
        <v>19</v>
      </c>
      <c r="F718" s="12" t="s">
        <v>363</v>
      </c>
      <c r="G718" s="12" t="s">
        <v>70</v>
      </c>
      <c r="H718" s="13">
        <f>SUM(I718:L718)</f>
        <v>-300</v>
      </c>
      <c r="I718" s="14">
        <f>-300</f>
        <v>-300</v>
      </c>
      <c r="J718" s="5">
        <f>'приложение 8.4.'!J719</f>
        <v>0</v>
      </c>
      <c r="K718" s="5">
        <f>'приложение 8.4.'!K719</f>
        <v>0</v>
      </c>
      <c r="L718" s="5">
        <f>'приложение 8.4.'!L719</f>
        <v>0</v>
      </c>
    </row>
    <row r="719" spans="1:12" s="143" customFormat="1" ht="76.5" hidden="1">
      <c r="A719" s="141"/>
      <c r="B719" s="109" t="s">
        <v>660</v>
      </c>
      <c r="C719" s="131"/>
      <c r="D719" s="139" t="s">
        <v>19</v>
      </c>
      <c r="E719" s="139" t="s">
        <v>19</v>
      </c>
      <c r="F719" s="139" t="s">
        <v>363</v>
      </c>
      <c r="G719" s="139" t="s">
        <v>661</v>
      </c>
      <c r="H719" s="313">
        <f>SUM(I719:L719)</f>
        <v>0</v>
      </c>
      <c r="I719" s="314"/>
      <c r="J719" s="316">
        <v>0</v>
      </c>
      <c r="K719" s="316">
        <v>0</v>
      </c>
      <c r="L719" s="316">
        <v>0</v>
      </c>
    </row>
    <row r="720" spans="1:12" s="143" customFormat="1" ht="38.25">
      <c r="A720" s="141"/>
      <c r="B720" s="109" t="s">
        <v>86</v>
      </c>
      <c r="C720" s="131"/>
      <c r="D720" s="139" t="s">
        <v>19</v>
      </c>
      <c r="E720" s="139" t="s">
        <v>19</v>
      </c>
      <c r="F720" s="139" t="s">
        <v>363</v>
      </c>
      <c r="G720" s="139" t="s">
        <v>57</v>
      </c>
      <c r="H720" s="313">
        <f t="shared" si="159"/>
        <v>6148.8000000000011</v>
      </c>
      <c r="I720" s="314">
        <f>I721</f>
        <v>6148.8000000000011</v>
      </c>
      <c r="J720" s="314">
        <f>J721</f>
        <v>0</v>
      </c>
      <c r="K720" s="314">
        <f>K721</f>
        <v>0</v>
      </c>
      <c r="L720" s="314">
        <f>L721</f>
        <v>0</v>
      </c>
    </row>
    <row r="721" spans="1:13" s="143" customFormat="1" ht="38.25">
      <c r="A721" s="141"/>
      <c r="B721" s="109" t="s">
        <v>111</v>
      </c>
      <c r="C721" s="131"/>
      <c r="D721" s="139" t="s">
        <v>19</v>
      </c>
      <c r="E721" s="139" t="s">
        <v>19</v>
      </c>
      <c r="F721" s="139" t="s">
        <v>363</v>
      </c>
      <c r="G721" s="139" t="s">
        <v>59</v>
      </c>
      <c r="H721" s="313">
        <f t="shared" si="159"/>
        <v>6148.8000000000011</v>
      </c>
      <c r="I721" s="314">
        <f>I723+I722</f>
        <v>6148.8000000000011</v>
      </c>
      <c r="J721" s="314">
        <f>J723</f>
        <v>0</v>
      </c>
      <c r="K721" s="314">
        <f>K723</f>
        <v>0</v>
      </c>
      <c r="L721" s="314">
        <f>L723</f>
        <v>0</v>
      </c>
    </row>
    <row r="722" spans="1:13" s="143" customFormat="1" ht="38.25">
      <c r="A722" s="141"/>
      <c r="B722" s="210" t="s">
        <v>63</v>
      </c>
      <c r="C722" s="131"/>
      <c r="D722" s="139" t="s">
        <v>19</v>
      </c>
      <c r="E722" s="139" t="s">
        <v>19</v>
      </c>
      <c r="F722" s="139" t="s">
        <v>363</v>
      </c>
      <c r="G722" s="139" t="s">
        <v>62</v>
      </c>
      <c r="H722" s="313">
        <f t="shared" si="159"/>
        <v>-2.4</v>
      </c>
      <c r="I722" s="314">
        <f>-2.4</f>
        <v>-2.4</v>
      </c>
      <c r="J722" s="334">
        <v>0</v>
      </c>
      <c r="K722" s="334">
        <v>0</v>
      </c>
      <c r="L722" s="334">
        <v>0</v>
      </c>
    </row>
    <row r="723" spans="1:13" s="194" customFormat="1" ht="51">
      <c r="A723" s="141"/>
      <c r="B723" s="109" t="s">
        <v>259</v>
      </c>
      <c r="C723" s="131"/>
      <c r="D723" s="139" t="s">
        <v>19</v>
      </c>
      <c r="E723" s="139" t="s">
        <v>19</v>
      </c>
      <c r="F723" s="139" t="s">
        <v>363</v>
      </c>
      <c r="G723" s="139" t="s">
        <v>61</v>
      </c>
      <c r="H723" s="313">
        <f t="shared" si="159"/>
        <v>6151.2000000000007</v>
      </c>
      <c r="I723" s="314">
        <f>-290-200-400.4+6723+318.6</f>
        <v>6151.2000000000007</v>
      </c>
      <c r="J723" s="334">
        <v>0</v>
      </c>
      <c r="K723" s="334">
        <v>0</v>
      </c>
      <c r="L723" s="334">
        <v>0</v>
      </c>
      <c r="M723" s="257"/>
    </row>
    <row r="724" spans="1:13" s="194" customFormat="1">
      <c r="A724" s="141"/>
      <c r="B724" s="271" t="s">
        <v>71</v>
      </c>
      <c r="C724" s="131"/>
      <c r="D724" s="139" t="s">
        <v>19</v>
      </c>
      <c r="E724" s="139" t="s">
        <v>19</v>
      </c>
      <c r="F724" s="139" t="s">
        <v>363</v>
      </c>
      <c r="G724" s="139" t="s">
        <v>72</v>
      </c>
      <c r="H724" s="313">
        <f t="shared" si="159"/>
        <v>473.8</v>
      </c>
      <c r="I724" s="314">
        <f>I725</f>
        <v>473.8</v>
      </c>
      <c r="J724" s="314">
        <f>J725</f>
        <v>0</v>
      </c>
      <c r="K724" s="314">
        <f>K725</f>
        <v>0</v>
      </c>
      <c r="L724" s="314">
        <f>L725</f>
        <v>0</v>
      </c>
    </row>
    <row r="725" spans="1:13" s="143" customFormat="1" ht="25.5">
      <c r="A725" s="141"/>
      <c r="B725" s="271" t="s">
        <v>73</v>
      </c>
      <c r="C725" s="131"/>
      <c r="D725" s="139" t="s">
        <v>19</v>
      </c>
      <c r="E725" s="139" t="s">
        <v>19</v>
      </c>
      <c r="F725" s="139" t="s">
        <v>363</v>
      </c>
      <c r="G725" s="139" t="s">
        <v>74</v>
      </c>
      <c r="H725" s="313">
        <f t="shared" si="159"/>
        <v>473.8</v>
      </c>
      <c r="I725" s="314">
        <f>I726+I727+I728</f>
        <v>473.8</v>
      </c>
      <c r="J725" s="314">
        <f>J726+J727+J728</f>
        <v>0</v>
      </c>
      <c r="K725" s="314">
        <f>K726+K727+K728</f>
        <v>0</v>
      </c>
      <c r="L725" s="314">
        <f>L726+L727+L728</f>
        <v>0</v>
      </c>
    </row>
    <row r="726" spans="1:13" s="143" customFormat="1" ht="25.5">
      <c r="A726" s="141"/>
      <c r="B726" s="271" t="s">
        <v>293</v>
      </c>
      <c r="C726" s="131"/>
      <c r="D726" s="139" t="s">
        <v>19</v>
      </c>
      <c r="E726" s="139" t="s">
        <v>19</v>
      </c>
      <c r="F726" s="139" t="s">
        <v>363</v>
      </c>
      <c r="G726" s="139" t="s">
        <v>294</v>
      </c>
      <c r="H726" s="313">
        <f t="shared" si="159"/>
        <v>189.3</v>
      </c>
      <c r="I726" s="314">
        <f>200-10.7</f>
        <v>189.3</v>
      </c>
      <c r="J726" s="314"/>
      <c r="K726" s="314"/>
      <c r="L726" s="314"/>
    </row>
    <row r="727" spans="1:13" s="143" customFormat="1">
      <c r="A727" s="141"/>
      <c r="B727" s="271" t="s">
        <v>260</v>
      </c>
      <c r="C727" s="131"/>
      <c r="D727" s="139" t="s">
        <v>19</v>
      </c>
      <c r="E727" s="139" t="s">
        <v>19</v>
      </c>
      <c r="F727" s="139" t="s">
        <v>363</v>
      </c>
      <c r="G727" s="139" t="s">
        <v>76</v>
      </c>
      <c r="H727" s="313">
        <f t="shared" si="159"/>
        <v>-5.5</v>
      </c>
      <c r="I727" s="314">
        <f>-5.5</f>
        <v>-5.5</v>
      </c>
      <c r="J727" s="334">
        <v>0</v>
      </c>
      <c r="K727" s="334">
        <v>0</v>
      </c>
      <c r="L727" s="334">
        <v>0</v>
      </c>
    </row>
    <row r="728" spans="1:13" s="143" customFormat="1">
      <c r="A728" s="141"/>
      <c r="B728" s="196" t="s">
        <v>639</v>
      </c>
      <c r="C728" s="131"/>
      <c r="D728" s="139" t="s">
        <v>19</v>
      </c>
      <c r="E728" s="139" t="s">
        <v>19</v>
      </c>
      <c r="F728" s="139" t="s">
        <v>363</v>
      </c>
      <c r="G728" s="139" t="s">
        <v>640</v>
      </c>
      <c r="H728" s="313">
        <f t="shared" si="159"/>
        <v>290</v>
      </c>
      <c r="I728" s="314">
        <f>290</f>
        <v>290</v>
      </c>
      <c r="J728" s="334">
        <v>0</v>
      </c>
      <c r="K728" s="334">
        <v>0</v>
      </c>
      <c r="L728" s="334">
        <v>0</v>
      </c>
    </row>
    <row r="729" spans="1:13" s="143" customFormat="1" ht="280.5" hidden="1">
      <c r="A729" s="141"/>
      <c r="B729" s="210" t="s">
        <v>490</v>
      </c>
      <c r="C729" s="131"/>
      <c r="D729" s="139" t="s">
        <v>19</v>
      </c>
      <c r="E729" s="139" t="s">
        <v>19</v>
      </c>
      <c r="F729" s="139" t="s">
        <v>524</v>
      </c>
      <c r="G729" s="139"/>
      <c r="H729" s="160">
        <f>I729+J729+K729+L729</f>
        <v>0</v>
      </c>
      <c r="I729" s="314">
        <f t="shared" ref="I729:L731" si="160">I730</f>
        <v>0</v>
      </c>
      <c r="J729" s="314">
        <f t="shared" si="160"/>
        <v>0</v>
      </c>
      <c r="K729" s="314">
        <f t="shared" si="160"/>
        <v>0</v>
      </c>
      <c r="L729" s="314">
        <f t="shared" si="160"/>
        <v>0</v>
      </c>
    </row>
    <row r="730" spans="1:13" s="143" customFormat="1" ht="89.25" hidden="1">
      <c r="A730" s="141"/>
      <c r="B730" s="109" t="s">
        <v>55</v>
      </c>
      <c r="C730" s="142"/>
      <c r="D730" s="139" t="s">
        <v>19</v>
      </c>
      <c r="E730" s="139" t="s">
        <v>19</v>
      </c>
      <c r="F730" s="139" t="s">
        <v>524</v>
      </c>
      <c r="G730" s="110" t="s">
        <v>56</v>
      </c>
      <c r="H730" s="160">
        <f>I730+J730+K730+L730</f>
        <v>0</v>
      </c>
      <c r="I730" s="161">
        <f t="shared" si="160"/>
        <v>0</v>
      </c>
      <c r="J730" s="161">
        <f t="shared" si="160"/>
        <v>0</v>
      </c>
      <c r="K730" s="161">
        <f t="shared" si="160"/>
        <v>0</v>
      </c>
      <c r="L730" s="161">
        <f t="shared" si="160"/>
        <v>0</v>
      </c>
    </row>
    <row r="731" spans="1:13" s="194" customFormat="1" ht="38.25" hidden="1">
      <c r="A731" s="141"/>
      <c r="B731" s="109" t="s">
        <v>104</v>
      </c>
      <c r="C731" s="142"/>
      <c r="D731" s="139" t="s">
        <v>19</v>
      </c>
      <c r="E731" s="139" t="s">
        <v>19</v>
      </c>
      <c r="F731" s="139" t="s">
        <v>524</v>
      </c>
      <c r="G731" s="110" t="s">
        <v>105</v>
      </c>
      <c r="H731" s="160">
        <f>I731+J731+K731+L731</f>
        <v>0</v>
      </c>
      <c r="I731" s="161">
        <f t="shared" si="160"/>
        <v>0</v>
      </c>
      <c r="J731" s="161">
        <f t="shared" si="160"/>
        <v>0</v>
      </c>
      <c r="K731" s="161">
        <f t="shared" si="160"/>
        <v>0</v>
      </c>
      <c r="L731" s="161">
        <f t="shared" si="160"/>
        <v>0</v>
      </c>
      <c r="M731" s="257"/>
    </row>
    <row r="732" spans="1:13" s="144" customFormat="1" ht="25.5" hidden="1">
      <c r="A732" s="141"/>
      <c r="B732" s="109" t="s">
        <v>213</v>
      </c>
      <c r="C732" s="142"/>
      <c r="D732" s="139" t="s">
        <v>19</v>
      </c>
      <c r="E732" s="139" t="s">
        <v>19</v>
      </c>
      <c r="F732" s="139" t="s">
        <v>524</v>
      </c>
      <c r="G732" s="110" t="s">
        <v>107</v>
      </c>
      <c r="H732" s="160">
        <f>I732+J732+K732+L732</f>
        <v>0</v>
      </c>
      <c r="I732" s="161">
        <v>0</v>
      </c>
      <c r="J732" s="161">
        <v>0</v>
      </c>
      <c r="K732" s="161">
        <v>0</v>
      </c>
      <c r="L732" s="161">
        <v>0</v>
      </c>
    </row>
    <row r="733" spans="1:13" s="144" customFormat="1" ht="63.75" hidden="1">
      <c r="A733" s="141"/>
      <c r="B733" s="271" t="s">
        <v>351</v>
      </c>
      <c r="C733" s="131"/>
      <c r="D733" s="139" t="s">
        <v>19</v>
      </c>
      <c r="E733" s="139" t="s">
        <v>19</v>
      </c>
      <c r="F733" s="139" t="s">
        <v>352</v>
      </c>
      <c r="G733" s="139"/>
      <c r="H733" s="313">
        <f t="shared" si="159"/>
        <v>0</v>
      </c>
      <c r="I733" s="314">
        <f>I734+I749</f>
        <v>0</v>
      </c>
      <c r="J733" s="314">
        <f>J734+J749</f>
        <v>0</v>
      </c>
      <c r="K733" s="314">
        <f>K734+K749</f>
        <v>0</v>
      </c>
      <c r="L733" s="314">
        <f>L734+L749</f>
        <v>0</v>
      </c>
    </row>
    <row r="734" spans="1:13" ht="63.75" hidden="1">
      <c r="A734" s="141"/>
      <c r="B734" s="271" t="s">
        <v>353</v>
      </c>
      <c r="C734" s="131"/>
      <c r="D734" s="139" t="s">
        <v>19</v>
      </c>
      <c r="E734" s="139" t="s">
        <v>19</v>
      </c>
      <c r="F734" s="139" t="s">
        <v>354</v>
      </c>
      <c r="G734" s="139"/>
      <c r="H734" s="313">
        <f t="shared" si="159"/>
        <v>0</v>
      </c>
      <c r="I734" s="314">
        <f>I735</f>
        <v>0</v>
      </c>
      <c r="J734" s="314">
        <f>J735</f>
        <v>0</v>
      </c>
      <c r="K734" s="314">
        <f>K735</f>
        <v>0</v>
      </c>
      <c r="L734" s="314">
        <f>L735</f>
        <v>0</v>
      </c>
    </row>
    <row r="735" spans="1:13" s="144" customFormat="1" ht="38.25" hidden="1">
      <c r="A735" s="141"/>
      <c r="B735" s="271" t="s">
        <v>200</v>
      </c>
      <c r="C735" s="131"/>
      <c r="D735" s="139" t="s">
        <v>19</v>
      </c>
      <c r="E735" s="139" t="s">
        <v>19</v>
      </c>
      <c r="F735" s="139" t="s">
        <v>397</v>
      </c>
      <c r="G735" s="139"/>
      <c r="H735" s="313">
        <f t="shared" si="159"/>
        <v>0</v>
      </c>
      <c r="I735" s="314">
        <f>I736+I741+I745</f>
        <v>0</v>
      </c>
      <c r="J735" s="314">
        <f>J736+J741+J745</f>
        <v>0</v>
      </c>
      <c r="K735" s="314">
        <f>K736+K741+K745</f>
        <v>0</v>
      </c>
      <c r="L735" s="314">
        <f>L736+L741+L745</f>
        <v>0</v>
      </c>
    </row>
    <row r="736" spans="1:13" s="144" customFormat="1" ht="89.25" hidden="1">
      <c r="A736" s="141"/>
      <c r="B736" s="210" t="s">
        <v>55</v>
      </c>
      <c r="C736" s="131"/>
      <c r="D736" s="139" t="s">
        <v>19</v>
      </c>
      <c r="E736" s="139" t="s">
        <v>19</v>
      </c>
      <c r="F736" s="139" t="s">
        <v>397</v>
      </c>
      <c r="G736" s="139" t="s">
        <v>56</v>
      </c>
      <c r="H736" s="313">
        <f>SUM(I736:L736)</f>
        <v>0</v>
      </c>
      <c r="I736" s="314">
        <f>I737</f>
        <v>0</v>
      </c>
      <c r="J736" s="314">
        <f>J737</f>
        <v>0</v>
      </c>
      <c r="K736" s="314">
        <f>K737</f>
        <v>0</v>
      </c>
      <c r="L736" s="314">
        <f>L737</f>
        <v>0</v>
      </c>
    </row>
    <row r="737" spans="1:13" s="144" customFormat="1" ht="25.5" hidden="1">
      <c r="A737" s="141"/>
      <c r="B737" s="210" t="s">
        <v>67</v>
      </c>
      <c r="C737" s="131"/>
      <c r="D737" s="139" t="s">
        <v>19</v>
      </c>
      <c r="E737" s="139" t="s">
        <v>19</v>
      </c>
      <c r="F737" s="139" t="s">
        <v>397</v>
      </c>
      <c r="G737" s="139" t="s">
        <v>68</v>
      </c>
      <c r="H737" s="313">
        <f t="shared" ref="H737:H753" si="161">SUM(I737:L737)</f>
        <v>0</v>
      </c>
      <c r="I737" s="314">
        <f>I738+I739+I740</f>
        <v>0</v>
      </c>
      <c r="J737" s="314">
        <f>J738+J739</f>
        <v>0</v>
      </c>
      <c r="K737" s="314">
        <f>K738+K739</f>
        <v>0</v>
      </c>
      <c r="L737" s="314">
        <f>L738+L739</f>
        <v>0</v>
      </c>
    </row>
    <row r="738" spans="1:13" s="144" customFormat="1" ht="25.5" hidden="1">
      <c r="A738" s="141"/>
      <c r="B738" s="210" t="s">
        <v>254</v>
      </c>
      <c r="C738" s="131"/>
      <c r="D738" s="139" t="s">
        <v>19</v>
      </c>
      <c r="E738" s="139" t="s">
        <v>19</v>
      </c>
      <c r="F738" s="139" t="s">
        <v>397</v>
      </c>
      <c r="G738" s="139" t="s">
        <v>69</v>
      </c>
      <c r="H738" s="313">
        <f t="shared" si="161"/>
        <v>0</v>
      </c>
      <c r="I738" s="314"/>
      <c r="J738" s="334">
        <v>0</v>
      </c>
      <c r="K738" s="334">
        <v>0</v>
      </c>
      <c r="L738" s="334">
        <v>0</v>
      </c>
    </row>
    <row r="739" spans="1:13" s="194" customFormat="1" ht="38.25" hidden="1">
      <c r="A739" s="141"/>
      <c r="B739" s="210" t="s">
        <v>89</v>
      </c>
      <c r="C739" s="131"/>
      <c r="D739" s="139" t="s">
        <v>19</v>
      </c>
      <c r="E739" s="139" t="s">
        <v>19</v>
      </c>
      <c r="F739" s="139" t="s">
        <v>397</v>
      </c>
      <c r="G739" s="139" t="s">
        <v>70</v>
      </c>
      <c r="H739" s="313">
        <f t="shared" si="161"/>
        <v>0</v>
      </c>
      <c r="I739" s="314"/>
      <c r="J739" s="334">
        <v>0</v>
      </c>
      <c r="K739" s="334">
        <v>0</v>
      </c>
      <c r="L739" s="334">
        <v>0</v>
      </c>
    </row>
    <row r="740" spans="1:13" s="143" customFormat="1" ht="76.5" hidden="1">
      <c r="A740" s="141"/>
      <c r="B740" s="109" t="s">
        <v>660</v>
      </c>
      <c r="C740" s="131"/>
      <c r="D740" s="139" t="s">
        <v>19</v>
      </c>
      <c r="E740" s="139" t="s">
        <v>19</v>
      </c>
      <c r="F740" s="139" t="s">
        <v>397</v>
      </c>
      <c r="G740" s="139" t="s">
        <v>661</v>
      </c>
      <c r="H740" s="313">
        <f>SUM(I740:L740)</f>
        <v>0</v>
      </c>
      <c r="I740" s="314"/>
      <c r="J740" s="316">
        <v>0</v>
      </c>
      <c r="K740" s="316">
        <v>0</v>
      </c>
      <c r="L740" s="316">
        <v>0</v>
      </c>
    </row>
    <row r="741" spans="1:13" s="144" customFormat="1" ht="38.25" hidden="1">
      <c r="A741" s="141"/>
      <c r="B741" s="109" t="s">
        <v>86</v>
      </c>
      <c r="C741" s="131"/>
      <c r="D741" s="139" t="s">
        <v>19</v>
      </c>
      <c r="E741" s="139" t="s">
        <v>19</v>
      </c>
      <c r="F741" s="139" t="s">
        <v>397</v>
      </c>
      <c r="G741" s="139" t="s">
        <v>57</v>
      </c>
      <c r="H741" s="313">
        <f t="shared" si="161"/>
        <v>0</v>
      </c>
      <c r="I741" s="314">
        <f>I742</f>
        <v>0</v>
      </c>
      <c r="J741" s="314">
        <f>J742</f>
        <v>0</v>
      </c>
      <c r="K741" s="314">
        <f>K742</f>
        <v>0</v>
      </c>
      <c r="L741" s="314">
        <f>L742</f>
        <v>0</v>
      </c>
    </row>
    <row r="742" spans="1:13" ht="38.25" hidden="1">
      <c r="A742" s="141"/>
      <c r="B742" s="109" t="s">
        <v>111</v>
      </c>
      <c r="C742" s="131"/>
      <c r="D742" s="139" t="s">
        <v>19</v>
      </c>
      <c r="E742" s="139" t="s">
        <v>19</v>
      </c>
      <c r="F742" s="139" t="s">
        <v>397</v>
      </c>
      <c r="G742" s="139" t="s">
        <v>59</v>
      </c>
      <c r="H742" s="313">
        <f t="shared" si="161"/>
        <v>0</v>
      </c>
      <c r="I742" s="314">
        <f>I744+I743</f>
        <v>0</v>
      </c>
      <c r="J742" s="314">
        <f>J744</f>
        <v>0</v>
      </c>
      <c r="K742" s="314">
        <f>K744</f>
        <v>0</v>
      </c>
      <c r="L742" s="314">
        <f>L744</f>
        <v>0</v>
      </c>
    </row>
    <row r="743" spans="1:13" s="144" customFormat="1" ht="38.25" hidden="1">
      <c r="A743" s="141"/>
      <c r="B743" s="210" t="s">
        <v>63</v>
      </c>
      <c r="C743" s="131"/>
      <c r="D743" s="139" t="s">
        <v>19</v>
      </c>
      <c r="E743" s="139" t="s">
        <v>19</v>
      </c>
      <c r="F743" s="139" t="s">
        <v>397</v>
      </c>
      <c r="G743" s="139" t="s">
        <v>62</v>
      </c>
      <c r="H743" s="313">
        <f t="shared" si="161"/>
        <v>0</v>
      </c>
      <c r="I743" s="314"/>
      <c r="J743" s="334">
        <v>0</v>
      </c>
      <c r="K743" s="334">
        <v>0</v>
      </c>
      <c r="L743" s="334">
        <v>0</v>
      </c>
    </row>
    <row r="744" spans="1:13" s="215" customFormat="1" ht="51" hidden="1">
      <c r="A744" s="141"/>
      <c r="B744" s="109" t="s">
        <v>259</v>
      </c>
      <c r="C744" s="131"/>
      <c r="D744" s="139" t="s">
        <v>19</v>
      </c>
      <c r="E744" s="139" t="s">
        <v>19</v>
      </c>
      <c r="F744" s="139" t="s">
        <v>397</v>
      </c>
      <c r="G744" s="139" t="s">
        <v>61</v>
      </c>
      <c r="H744" s="313">
        <f t="shared" si="161"/>
        <v>0</v>
      </c>
      <c r="I744" s="314"/>
      <c r="J744" s="334">
        <v>0</v>
      </c>
      <c r="K744" s="334">
        <v>0</v>
      </c>
      <c r="L744" s="334">
        <v>0</v>
      </c>
    </row>
    <row r="745" spans="1:13" s="215" customFormat="1" hidden="1">
      <c r="A745" s="141"/>
      <c r="B745" s="271" t="s">
        <v>71</v>
      </c>
      <c r="C745" s="131"/>
      <c r="D745" s="139" t="s">
        <v>19</v>
      </c>
      <c r="E745" s="139" t="s">
        <v>19</v>
      </c>
      <c r="F745" s="139" t="s">
        <v>397</v>
      </c>
      <c r="G745" s="139" t="s">
        <v>72</v>
      </c>
      <c r="H745" s="313">
        <f t="shared" si="161"/>
        <v>0</v>
      </c>
      <c r="I745" s="314">
        <f>I746</f>
        <v>0</v>
      </c>
      <c r="J745" s="314">
        <f>J746</f>
        <v>0</v>
      </c>
      <c r="K745" s="314">
        <f>K746</f>
        <v>0</v>
      </c>
      <c r="L745" s="314">
        <f>L746</f>
        <v>0</v>
      </c>
    </row>
    <row r="746" spans="1:13" s="224" customFormat="1" ht="25.5" hidden="1">
      <c r="A746" s="141"/>
      <c r="B746" s="271" t="s">
        <v>73</v>
      </c>
      <c r="C746" s="131"/>
      <c r="D746" s="139" t="s">
        <v>19</v>
      </c>
      <c r="E746" s="139" t="s">
        <v>19</v>
      </c>
      <c r="F746" s="139" t="s">
        <v>397</v>
      </c>
      <c r="G746" s="139" t="s">
        <v>74</v>
      </c>
      <c r="H746" s="313">
        <f t="shared" si="161"/>
        <v>0</v>
      </c>
      <c r="I746" s="314">
        <f>I747+I748</f>
        <v>0</v>
      </c>
      <c r="J746" s="314">
        <f>J747+J748</f>
        <v>0</v>
      </c>
      <c r="K746" s="314">
        <f>K747+K748</f>
        <v>0</v>
      </c>
      <c r="L746" s="314">
        <f>L747+L748</f>
        <v>0</v>
      </c>
    </row>
    <row r="747" spans="1:13" s="215" customFormat="1" ht="25.5" hidden="1">
      <c r="A747" s="141"/>
      <c r="B747" s="271" t="s">
        <v>293</v>
      </c>
      <c r="C747" s="131"/>
      <c r="D747" s="139" t="s">
        <v>19</v>
      </c>
      <c r="E747" s="139" t="s">
        <v>19</v>
      </c>
      <c r="F747" s="139" t="s">
        <v>397</v>
      </c>
      <c r="G747" s="139" t="s">
        <v>294</v>
      </c>
      <c r="H747" s="313">
        <f t="shared" si="161"/>
        <v>0</v>
      </c>
      <c r="I747" s="314">
        <v>0</v>
      </c>
      <c r="J747" s="314"/>
      <c r="K747" s="314"/>
      <c r="L747" s="314"/>
    </row>
    <row r="748" spans="1:13" s="215" customFormat="1" hidden="1">
      <c r="A748" s="141"/>
      <c r="B748" s="271" t="s">
        <v>260</v>
      </c>
      <c r="C748" s="131"/>
      <c r="D748" s="139" t="s">
        <v>19</v>
      </c>
      <c r="E748" s="139" t="s">
        <v>19</v>
      </c>
      <c r="F748" s="139" t="s">
        <v>397</v>
      </c>
      <c r="G748" s="139" t="s">
        <v>76</v>
      </c>
      <c r="H748" s="313">
        <f t="shared" si="161"/>
        <v>0</v>
      </c>
      <c r="I748" s="314">
        <v>0</v>
      </c>
      <c r="J748" s="334">
        <v>0</v>
      </c>
      <c r="K748" s="334">
        <v>0</v>
      </c>
      <c r="L748" s="334">
        <v>0</v>
      </c>
    </row>
    <row r="749" spans="1:13" s="144" customFormat="1" ht="51" hidden="1">
      <c r="A749" s="141"/>
      <c r="B749" s="271" t="s">
        <v>398</v>
      </c>
      <c r="C749" s="131"/>
      <c r="D749" s="139" t="s">
        <v>19</v>
      </c>
      <c r="E749" s="139" t="s">
        <v>19</v>
      </c>
      <c r="F749" s="139" t="s">
        <v>399</v>
      </c>
      <c r="G749" s="139"/>
      <c r="H749" s="313">
        <f t="shared" si="161"/>
        <v>0</v>
      </c>
      <c r="I749" s="314">
        <f>I750</f>
        <v>0</v>
      </c>
      <c r="J749" s="314">
        <f t="shared" ref="J749:L750" si="162">J750</f>
        <v>0</v>
      </c>
      <c r="K749" s="314">
        <f t="shared" si="162"/>
        <v>0</v>
      </c>
      <c r="L749" s="314">
        <f t="shared" si="162"/>
        <v>0</v>
      </c>
    </row>
    <row r="750" spans="1:13" s="144" customFormat="1" ht="25.5" hidden="1">
      <c r="A750" s="141"/>
      <c r="B750" s="109" t="s">
        <v>538</v>
      </c>
      <c r="C750" s="131"/>
      <c r="D750" s="139" t="s">
        <v>19</v>
      </c>
      <c r="E750" s="139" t="s">
        <v>19</v>
      </c>
      <c r="F750" s="139" t="s">
        <v>567</v>
      </c>
      <c r="G750" s="139"/>
      <c r="H750" s="313">
        <f t="shared" si="161"/>
        <v>0</v>
      </c>
      <c r="I750" s="314">
        <f>I751</f>
        <v>0</v>
      </c>
      <c r="J750" s="314">
        <f t="shared" si="162"/>
        <v>0</v>
      </c>
      <c r="K750" s="314">
        <f t="shared" si="162"/>
        <v>0</v>
      </c>
      <c r="L750" s="314">
        <f t="shared" si="162"/>
        <v>0</v>
      </c>
    </row>
    <row r="751" spans="1:13" s="144" customFormat="1" ht="38.25" hidden="1">
      <c r="A751" s="141"/>
      <c r="B751" s="109" t="s">
        <v>86</v>
      </c>
      <c r="C751" s="131"/>
      <c r="D751" s="139" t="s">
        <v>19</v>
      </c>
      <c r="E751" s="139" t="s">
        <v>19</v>
      </c>
      <c r="F751" s="139" t="s">
        <v>567</v>
      </c>
      <c r="G751" s="139" t="s">
        <v>57</v>
      </c>
      <c r="H751" s="313">
        <f t="shared" si="161"/>
        <v>0</v>
      </c>
      <c r="I751" s="314">
        <f>I752</f>
        <v>0</v>
      </c>
      <c r="J751" s="314">
        <f t="shared" ref="J751:L752" si="163">J752</f>
        <v>0</v>
      </c>
      <c r="K751" s="314">
        <f t="shared" si="163"/>
        <v>0</v>
      </c>
      <c r="L751" s="314">
        <f t="shared" si="163"/>
        <v>0</v>
      </c>
    </row>
    <row r="752" spans="1:13" s="144" customFormat="1" ht="38.25" hidden="1">
      <c r="A752" s="141"/>
      <c r="B752" s="109" t="s">
        <v>111</v>
      </c>
      <c r="C752" s="131"/>
      <c r="D752" s="139" t="s">
        <v>19</v>
      </c>
      <c r="E752" s="139" t="s">
        <v>19</v>
      </c>
      <c r="F752" s="139" t="s">
        <v>567</v>
      </c>
      <c r="G752" s="139" t="s">
        <v>59</v>
      </c>
      <c r="H752" s="313">
        <f t="shared" si="161"/>
        <v>0</v>
      </c>
      <c r="I752" s="314">
        <f>I753</f>
        <v>0</v>
      </c>
      <c r="J752" s="314">
        <f t="shared" si="163"/>
        <v>0</v>
      </c>
      <c r="K752" s="314">
        <f t="shared" si="163"/>
        <v>0</v>
      </c>
      <c r="L752" s="314">
        <f t="shared" si="163"/>
        <v>0</v>
      </c>
      <c r="M752" s="222"/>
    </row>
    <row r="753" spans="1:13" s="144" customFormat="1" ht="51" hidden="1">
      <c r="A753" s="141"/>
      <c r="B753" s="109" t="s">
        <v>259</v>
      </c>
      <c r="C753" s="131"/>
      <c r="D753" s="139" t="s">
        <v>19</v>
      </c>
      <c r="E753" s="139" t="s">
        <v>19</v>
      </c>
      <c r="F753" s="139" t="s">
        <v>567</v>
      </c>
      <c r="G753" s="139" t="s">
        <v>61</v>
      </c>
      <c r="H753" s="313">
        <f t="shared" si="161"/>
        <v>0</v>
      </c>
      <c r="I753" s="314">
        <v>0</v>
      </c>
      <c r="J753" s="334">
        <v>0</v>
      </c>
      <c r="K753" s="334">
        <v>0</v>
      </c>
      <c r="L753" s="334">
        <v>0</v>
      </c>
      <c r="M753" s="222"/>
    </row>
    <row r="754" spans="1:13" s="144" customFormat="1">
      <c r="A754" s="255"/>
      <c r="B754" s="193" t="s">
        <v>400</v>
      </c>
      <c r="C754" s="193"/>
      <c r="D754" s="256" t="s">
        <v>114</v>
      </c>
      <c r="E754" s="256" t="s">
        <v>15</v>
      </c>
      <c r="F754" s="256"/>
      <c r="G754" s="256"/>
      <c r="H754" s="160">
        <f>I754+J754+K754+L754</f>
        <v>-13.7</v>
      </c>
      <c r="I754" s="331">
        <f t="shared" ref="I754:L759" si="164">I755</f>
        <v>-13.7</v>
      </c>
      <c r="J754" s="331">
        <f t="shared" si="164"/>
        <v>0</v>
      </c>
      <c r="K754" s="331">
        <f t="shared" si="164"/>
        <v>0</v>
      </c>
      <c r="L754" s="331">
        <f t="shared" si="164"/>
        <v>0</v>
      </c>
      <c r="M754" s="222"/>
    </row>
    <row r="755" spans="1:13" s="144" customFormat="1" ht="25.5">
      <c r="A755" s="255"/>
      <c r="B755" s="193" t="s">
        <v>401</v>
      </c>
      <c r="C755" s="193"/>
      <c r="D755" s="256" t="s">
        <v>114</v>
      </c>
      <c r="E755" s="256" t="s">
        <v>19</v>
      </c>
      <c r="F755" s="256"/>
      <c r="G755" s="256"/>
      <c r="H755" s="160">
        <f>I755+J755+K755+L755</f>
        <v>-13.7</v>
      </c>
      <c r="I755" s="331">
        <f t="shared" si="164"/>
        <v>-13.7</v>
      </c>
      <c r="J755" s="331">
        <f t="shared" si="164"/>
        <v>0</v>
      </c>
      <c r="K755" s="331">
        <f t="shared" si="164"/>
        <v>0</v>
      </c>
      <c r="L755" s="331">
        <f t="shared" si="164"/>
        <v>0</v>
      </c>
      <c r="M755" s="222"/>
    </row>
    <row r="756" spans="1:13" s="143" customFormat="1" ht="54.75" customHeight="1">
      <c r="A756" s="141"/>
      <c r="B756" s="210" t="s">
        <v>402</v>
      </c>
      <c r="C756" s="131"/>
      <c r="D756" s="139" t="s">
        <v>114</v>
      </c>
      <c r="E756" s="139" t="s">
        <v>19</v>
      </c>
      <c r="F756" s="139" t="s">
        <v>403</v>
      </c>
      <c r="G756" s="139"/>
      <c r="H756" s="313">
        <f>SUM(I756:L756)</f>
        <v>-13.7</v>
      </c>
      <c r="I756" s="314">
        <f t="shared" si="164"/>
        <v>-13.7</v>
      </c>
      <c r="J756" s="314">
        <f t="shared" si="164"/>
        <v>0</v>
      </c>
      <c r="K756" s="314">
        <f t="shared" si="164"/>
        <v>0</v>
      </c>
      <c r="L756" s="314">
        <f t="shared" si="164"/>
        <v>0</v>
      </c>
    </row>
    <row r="757" spans="1:13" s="143" customFormat="1" ht="22.5" customHeight="1">
      <c r="A757" s="141"/>
      <c r="B757" s="109" t="s">
        <v>538</v>
      </c>
      <c r="C757" s="131"/>
      <c r="D757" s="139" t="s">
        <v>114</v>
      </c>
      <c r="E757" s="139" t="s">
        <v>19</v>
      </c>
      <c r="F757" s="139" t="s">
        <v>404</v>
      </c>
      <c r="G757" s="139"/>
      <c r="H757" s="313">
        <f>SUM(I757:L757)</f>
        <v>-13.7</v>
      </c>
      <c r="I757" s="314">
        <f>I758+I761</f>
        <v>-13.7</v>
      </c>
      <c r="J757" s="314">
        <f>J758+J761</f>
        <v>0</v>
      </c>
      <c r="K757" s="314">
        <f>K758+K761</f>
        <v>0</v>
      </c>
      <c r="L757" s="314">
        <f>L758+L761</f>
        <v>0</v>
      </c>
    </row>
    <row r="758" spans="1:13" s="143" customFormat="1" ht="38.25">
      <c r="A758" s="141"/>
      <c r="B758" s="109" t="s">
        <v>86</v>
      </c>
      <c r="C758" s="131"/>
      <c r="D758" s="139" t="s">
        <v>114</v>
      </c>
      <c r="E758" s="139" t="s">
        <v>19</v>
      </c>
      <c r="F758" s="139" t="s">
        <v>404</v>
      </c>
      <c r="G758" s="139" t="s">
        <v>57</v>
      </c>
      <c r="H758" s="313">
        <f>SUM(I758:L758)</f>
        <v>-13.7</v>
      </c>
      <c r="I758" s="314">
        <f t="shared" si="164"/>
        <v>-13.7</v>
      </c>
      <c r="J758" s="314">
        <f>J759</f>
        <v>0</v>
      </c>
      <c r="K758" s="314">
        <f>K759</f>
        <v>0</v>
      </c>
      <c r="L758" s="314">
        <f>L759</f>
        <v>0</v>
      </c>
    </row>
    <row r="759" spans="1:13" s="144" customFormat="1" ht="38.25">
      <c r="A759" s="141"/>
      <c r="B759" s="210" t="s">
        <v>111</v>
      </c>
      <c r="C759" s="131"/>
      <c r="D759" s="139" t="s">
        <v>114</v>
      </c>
      <c r="E759" s="139" t="s">
        <v>19</v>
      </c>
      <c r="F759" s="139" t="s">
        <v>404</v>
      </c>
      <c r="G759" s="139" t="s">
        <v>59</v>
      </c>
      <c r="H759" s="313">
        <f>SUM(I759:L759)</f>
        <v>-13.7</v>
      </c>
      <c r="I759" s="314">
        <f t="shared" si="164"/>
        <v>-13.7</v>
      </c>
      <c r="J759" s="314">
        <f t="shared" si="164"/>
        <v>0</v>
      </c>
      <c r="K759" s="314">
        <f t="shared" si="164"/>
        <v>0</v>
      </c>
      <c r="L759" s="314">
        <f t="shared" si="164"/>
        <v>0</v>
      </c>
      <c r="M759" s="222"/>
    </row>
    <row r="760" spans="1:13" s="143" customFormat="1" ht="54.75" customHeight="1">
      <c r="A760" s="141"/>
      <c r="B760" s="210" t="s">
        <v>259</v>
      </c>
      <c r="C760" s="131"/>
      <c r="D760" s="139" t="s">
        <v>114</v>
      </c>
      <c r="E760" s="139" t="s">
        <v>19</v>
      </c>
      <c r="F760" s="139" t="s">
        <v>404</v>
      </c>
      <c r="G760" s="139" t="s">
        <v>61</v>
      </c>
      <c r="H760" s="313">
        <f>SUM(I760:L760)</f>
        <v>-13.7</v>
      </c>
      <c r="I760" s="314">
        <f>-13.7</f>
        <v>-13.7</v>
      </c>
      <c r="J760" s="334">
        <v>0</v>
      </c>
      <c r="K760" s="334">
        <v>0</v>
      </c>
      <c r="L760" s="334">
        <v>0</v>
      </c>
    </row>
    <row r="761" spans="1:13" s="143" customFormat="1" ht="22.5" hidden="1" customHeight="1">
      <c r="A761" s="141"/>
      <c r="B761" s="109" t="s">
        <v>88</v>
      </c>
      <c r="C761" s="272"/>
      <c r="D761" s="139" t="s">
        <v>114</v>
      </c>
      <c r="E761" s="139" t="s">
        <v>19</v>
      </c>
      <c r="F761" s="139" t="s">
        <v>404</v>
      </c>
      <c r="G761" s="110" t="s">
        <v>49</v>
      </c>
      <c r="H761" s="160">
        <f>I761+J761+K761+L761</f>
        <v>0</v>
      </c>
      <c r="I761" s="161">
        <f>I762+I764</f>
        <v>0</v>
      </c>
      <c r="J761" s="161">
        <f>J762+J764</f>
        <v>0</v>
      </c>
      <c r="K761" s="161">
        <f>K762+K764</f>
        <v>0</v>
      </c>
      <c r="L761" s="161">
        <f>L762+L764</f>
        <v>0</v>
      </c>
    </row>
    <row r="762" spans="1:13" s="143" customFormat="1" hidden="1">
      <c r="A762" s="141"/>
      <c r="B762" s="109" t="s">
        <v>51</v>
      </c>
      <c r="C762" s="272"/>
      <c r="D762" s="139" t="s">
        <v>114</v>
      </c>
      <c r="E762" s="139" t="s">
        <v>19</v>
      </c>
      <c r="F762" s="139" t="s">
        <v>404</v>
      </c>
      <c r="G762" s="110" t="s">
        <v>50</v>
      </c>
      <c r="H762" s="160">
        <f>I762+J762+K762+L762</f>
        <v>0</v>
      </c>
      <c r="I762" s="161">
        <f>I763</f>
        <v>0</v>
      </c>
      <c r="J762" s="161">
        <f>J763</f>
        <v>0</v>
      </c>
      <c r="K762" s="161">
        <f>K763</f>
        <v>0</v>
      </c>
      <c r="L762" s="161">
        <f>L763</f>
        <v>0</v>
      </c>
    </row>
    <row r="763" spans="1:13" s="144" customFormat="1" ht="25.5" hidden="1">
      <c r="A763" s="141"/>
      <c r="B763" s="109" t="s">
        <v>54</v>
      </c>
      <c r="C763" s="272"/>
      <c r="D763" s="139" t="s">
        <v>114</v>
      </c>
      <c r="E763" s="139" t="s">
        <v>19</v>
      </c>
      <c r="F763" s="139" t="s">
        <v>404</v>
      </c>
      <c r="G763" s="110" t="s">
        <v>48</v>
      </c>
      <c r="H763" s="160">
        <f>I763+J763+K763+L763</f>
        <v>0</v>
      </c>
      <c r="I763" s="161"/>
      <c r="J763" s="316">
        <v>0</v>
      </c>
      <c r="K763" s="316">
        <v>0</v>
      </c>
      <c r="L763" s="316">
        <v>0</v>
      </c>
      <c r="M763" s="222"/>
    </row>
    <row r="764" spans="1:13" s="143" customFormat="1" hidden="1">
      <c r="A764" s="213"/>
      <c r="B764" s="210" t="s">
        <v>66</v>
      </c>
      <c r="C764" s="237"/>
      <c r="D764" s="139" t="s">
        <v>114</v>
      </c>
      <c r="E764" s="139" t="s">
        <v>19</v>
      </c>
      <c r="F764" s="139" t="s">
        <v>404</v>
      </c>
      <c r="G764" s="139" t="s">
        <v>64</v>
      </c>
      <c r="H764" s="313">
        <f>SUM(I764:L764)</f>
        <v>0</v>
      </c>
      <c r="I764" s="314">
        <f>I765</f>
        <v>0</v>
      </c>
      <c r="J764" s="314">
        <f>J765</f>
        <v>0</v>
      </c>
      <c r="K764" s="314">
        <f>K765</f>
        <v>0</v>
      </c>
      <c r="L764" s="314">
        <f>L765</f>
        <v>0</v>
      </c>
    </row>
    <row r="765" spans="1:13" s="143" customFormat="1" ht="32.25" hidden="1" customHeight="1">
      <c r="A765" s="213"/>
      <c r="B765" s="210" t="s">
        <v>84</v>
      </c>
      <c r="C765" s="237"/>
      <c r="D765" s="139" t="s">
        <v>114</v>
      </c>
      <c r="E765" s="139" t="s">
        <v>19</v>
      </c>
      <c r="F765" s="139" t="s">
        <v>404</v>
      </c>
      <c r="G765" s="139" t="s">
        <v>82</v>
      </c>
      <c r="H765" s="313">
        <f>SUM(I765:L765)</f>
        <v>0</v>
      </c>
      <c r="I765" s="314"/>
      <c r="J765" s="314">
        <v>0</v>
      </c>
      <c r="K765" s="314">
        <v>0</v>
      </c>
      <c r="L765" s="314">
        <v>0</v>
      </c>
    </row>
    <row r="766" spans="1:13" s="143" customFormat="1">
      <c r="A766" s="255"/>
      <c r="B766" s="193" t="s">
        <v>29</v>
      </c>
      <c r="C766" s="193"/>
      <c r="D766" s="256" t="s">
        <v>20</v>
      </c>
      <c r="E766" s="256" t="s">
        <v>15</v>
      </c>
      <c r="F766" s="256"/>
      <c r="G766" s="256"/>
      <c r="H766" s="160">
        <f>I766+J766+K766+L766</f>
        <v>-1341.3000000000002</v>
      </c>
      <c r="I766" s="331">
        <f>I767+I778+I848</f>
        <v>-1940.8000000000002</v>
      </c>
      <c r="J766" s="331">
        <f>J778+J848</f>
        <v>0</v>
      </c>
      <c r="K766" s="331">
        <f>K778+K848</f>
        <v>0</v>
      </c>
      <c r="L766" s="331">
        <f>L778+L848</f>
        <v>599.5</v>
      </c>
    </row>
    <row r="767" spans="1:13" s="224" customFormat="1">
      <c r="A767" s="192"/>
      <c r="B767" s="193" t="s">
        <v>160</v>
      </c>
      <c r="C767" s="193"/>
      <c r="D767" s="133" t="s">
        <v>20</v>
      </c>
      <c r="E767" s="133" t="s">
        <v>14</v>
      </c>
      <c r="F767" s="133"/>
      <c r="G767" s="133"/>
      <c r="H767" s="160">
        <f>I767+J767+K767+L767</f>
        <v>-800</v>
      </c>
      <c r="I767" s="160">
        <f>I768</f>
        <v>-800</v>
      </c>
      <c r="J767" s="160">
        <f>J768</f>
        <v>0</v>
      </c>
      <c r="K767" s="160">
        <f>K768</f>
        <v>0</v>
      </c>
      <c r="L767" s="160">
        <f>L768</f>
        <v>0</v>
      </c>
    </row>
    <row r="768" spans="1:13" s="143" customFormat="1" ht="45.75" customHeight="1">
      <c r="A768" s="192"/>
      <c r="B768" s="109" t="s">
        <v>161</v>
      </c>
      <c r="C768" s="193"/>
      <c r="D768" s="110" t="s">
        <v>20</v>
      </c>
      <c r="E768" s="110" t="s">
        <v>14</v>
      </c>
      <c r="F768" s="110" t="s">
        <v>300</v>
      </c>
      <c r="G768" s="133"/>
      <c r="H768" s="160">
        <f>I768+J768+K768+L768</f>
        <v>-800</v>
      </c>
      <c r="I768" s="161">
        <f>I769+I804</f>
        <v>-800</v>
      </c>
      <c r="J768" s="161">
        <f>J769+J804</f>
        <v>0</v>
      </c>
      <c r="K768" s="161">
        <f>K769+K804</f>
        <v>0</v>
      </c>
      <c r="L768" s="161">
        <f>L769+L804</f>
        <v>0</v>
      </c>
    </row>
    <row r="769" spans="1:13" s="143" customFormat="1" ht="38.25">
      <c r="A769" s="141"/>
      <c r="B769" s="109" t="s">
        <v>315</v>
      </c>
      <c r="C769" s="109"/>
      <c r="D769" s="110" t="s">
        <v>20</v>
      </c>
      <c r="E769" s="110" t="s">
        <v>14</v>
      </c>
      <c r="F769" s="110" t="s">
        <v>316</v>
      </c>
      <c r="G769" s="110"/>
      <c r="H769" s="160">
        <f>I769+J769+K769+L769</f>
        <v>-800</v>
      </c>
      <c r="I769" s="161">
        <f>I770</f>
        <v>-800</v>
      </c>
      <c r="J769" s="161">
        <f>J770</f>
        <v>0</v>
      </c>
      <c r="K769" s="161">
        <f>K770</f>
        <v>0</v>
      </c>
      <c r="L769" s="161">
        <f>L770</f>
        <v>0</v>
      </c>
    </row>
    <row r="770" spans="1:13" s="144" customFormat="1" ht="25.5">
      <c r="A770" s="141"/>
      <c r="B770" s="109" t="s">
        <v>538</v>
      </c>
      <c r="C770" s="109"/>
      <c r="D770" s="110" t="s">
        <v>20</v>
      </c>
      <c r="E770" s="110" t="s">
        <v>14</v>
      </c>
      <c r="F770" s="110" t="s">
        <v>543</v>
      </c>
      <c r="G770" s="110"/>
      <c r="H770" s="160">
        <f>SUM(I770:L770)</f>
        <v>-800</v>
      </c>
      <c r="I770" s="161">
        <f>I771+I775</f>
        <v>-800</v>
      </c>
      <c r="J770" s="161">
        <f>J771+J775</f>
        <v>0</v>
      </c>
      <c r="K770" s="161">
        <f>K771+K775</f>
        <v>0</v>
      </c>
      <c r="L770" s="161">
        <f>L771+L775</f>
        <v>0</v>
      </c>
      <c r="M770" s="222"/>
    </row>
    <row r="771" spans="1:13" s="215" customFormat="1" ht="38.25" hidden="1">
      <c r="A771" s="141"/>
      <c r="B771" s="109" t="s">
        <v>86</v>
      </c>
      <c r="C771" s="109"/>
      <c r="D771" s="110" t="s">
        <v>20</v>
      </c>
      <c r="E771" s="110" t="s">
        <v>14</v>
      </c>
      <c r="F771" s="110" t="s">
        <v>543</v>
      </c>
      <c r="G771" s="139" t="s">
        <v>57</v>
      </c>
      <c r="H771" s="160">
        <f>I771+J771+K771+L771</f>
        <v>0</v>
      </c>
      <c r="I771" s="161">
        <f>I772</f>
        <v>0</v>
      </c>
      <c r="J771" s="161">
        <f>J772</f>
        <v>0</v>
      </c>
      <c r="K771" s="161">
        <f>K772</f>
        <v>0</v>
      </c>
      <c r="L771" s="161">
        <f>L772</f>
        <v>0</v>
      </c>
    </row>
    <row r="772" spans="1:13" s="215" customFormat="1" ht="38.25" hidden="1">
      <c r="A772" s="141"/>
      <c r="B772" s="210" t="s">
        <v>111</v>
      </c>
      <c r="C772" s="109"/>
      <c r="D772" s="110" t="s">
        <v>20</v>
      </c>
      <c r="E772" s="110" t="s">
        <v>14</v>
      </c>
      <c r="F772" s="110" t="s">
        <v>543</v>
      </c>
      <c r="G772" s="139" t="s">
        <v>59</v>
      </c>
      <c r="H772" s="160">
        <f>I772+J772+K772+L772</f>
        <v>0</v>
      </c>
      <c r="I772" s="161">
        <f>I773+I774</f>
        <v>0</v>
      </c>
      <c r="J772" s="161">
        <f>J774</f>
        <v>0</v>
      </c>
      <c r="K772" s="161">
        <f>K774</f>
        <v>0</v>
      </c>
      <c r="L772" s="161">
        <f>L774</f>
        <v>0</v>
      </c>
    </row>
    <row r="773" spans="1:13" s="215" customFormat="1" ht="51" hidden="1">
      <c r="A773" s="141"/>
      <c r="B773" s="210" t="s">
        <v>380</v>
      </c>
      <c r="C773" s="109"/>
      <c r="D773" s="110" t="s">
        <v>20</v>
      </c>
      <c r="E773" s="110" t="s">
        <v>14</v>
      </c>
      <c r="F773" s="110" t="s">
        <v>543</v>
      </c>
      <c r="G773" s="139" t="s">
        <v>211</v>
      </c>
      <c r="H773" s="160">
        <f>SUM(I773:L773)</f>
        <v>0</v>
      </c>
      <c r="I773" s="161"/>
      <c r="J773" s="161">
        <v>0</v>
      </c>
      <c r="K773" s="161">
        <v>0</v>
      </c>
      <c r="L773" s="161">
        <v>0</v>
      </c>
    </row>
    <row r="774" spans="1:13" s="224" customFormat="1" ht="51" hidden="1">
      <c r="A774" s="141"/>
      <c r="B774" s="210" t="s">
        <v>259</v>
      </c>
      <c r="C774" s="109"/>
      <c r="D774" s="110" t="s">
        <v>20</v>
      </c>
      <c r="E774" s="110" t="s">
        <v>14</v>
      </c>
      <c r="F774" s="110" t="s">
        <v>543</v>
      </c>
      <c r="G774" s="139" t="s">
        <v>61</v>
      </c>
      <c r="H774" s="160">
        <f t="shared" ref="H774:H780" si="165">I774+J774+K774+L774</f>
        <v>0</v>
      </c>
      <c r="I774" s="161"/>
      <c r="J774" s="161">
        <v>0</v>
      </c>
      <c r="K774" s="161">
        <v>0</v>
      </c>
      <c r="L774" s="161">
        <v>0</v>
      </c>
    </row>
    <row r="775" spans="1:13" s="215" customFormat="1" ht="38.25">
      <c r="A775" s="219"/>
      <c r="B775" s="210" t="s">
        <v>343</v>
      </c>
      <c r="C775" s="131"/>
      <c r="D775" s="110" t="s">
        <v>20</v>
      </c>
      <c r="E775" s="110" t="s">
        <v>14</v>
      </c>
      <c r="F775" s="110" t="s">
        <v>543</v>
      </c>
      <c r="G775" s="139" t="s">
        <v>77</v>
      </c>
      <c r="H775" s="313">
        <f t="shared" si="165"/>
        <v>-800</v>
      </c>
      <c r="I775" s="314">
        <f>I776</f>
        <v>-800</v>
      </c>
      <c r="J775" s="314">
        <f t="shared" ref="J775:L776" si="166">J776</f>
        <v>0</v>
      </c>
      <c r="K775" s="314">
        <f t="shared" si="166"/>
        <v>0</v>
      </c>
      <c r="L775" s="314">
        <f t="shared" si="166"/>
        <v>0</v>
      </c>
    </row>
    <row r="776" spans="1:13" s="215" customFormat="1">
      <c r="A776" s="219"/>
      <c r="B776" s="210" t="s">
        <v>35</v>
      </c>
      <c r="C776" s="131"/>
      <c r="D776" s="110" t="s">
        <v>20</v>
      </c>
      <c r="E776" s="110" t="s">
        <v>14</v>
      </c>
      <c r="F776" s="110" t="s">
        <v>543</v>
      </c>
      <c r="G776" s="139" t="s">
        <v>78</v>
      </c>
      <c r="H776" s="313">
        <f t="shared" si="165"/>
        <v>-800</v>
      </c>
      <c r="I776" s="314">
        <f>I777</f>
        <v>-800</v>
      </c>
      <c r="J776" s="314">
        <f t="shared" si="166"/>
        <v>0</v>
      </c>
      <c r="K776" s="314">
        <f t="shared" si="166"/>
        <v>0</v>
      </c>
      <c r="L776" s="314">
        <f t="shared" si="166"/>
        <v>0</v>
      </c>
    </row>
    <row r="777" spans="1:13" s="215" customFormat="1" ht="51">
      <c r="A777" s="219"/>
      <c r="B777" s="210" t="s">
        <v>90</v>
      </c>
      <c r="C777" s="131"/>
      <c r="D777" s="110" t="s">
        <v>20</v>
      </c>
      <c r="E777" s="110" t="s">
        <v>14</v>
      </c>
      <c r="F777" s="110" t="s">
        <v>543</v>
      </c>
      <c r="G777" s="139" t="s">
        <v>91</v>
      </c>
      <c r="H777" s="313">
        <f t="shared" si="165"/>
        <v>-800</v>
      </c>
      <c r="I777" s="314">
        <f>-800</f>
        <v>-800</v>
      </c>
      <c r="J777" s="314">
        <v>0</v>
      </c>
      <c r="K777" s="314">
        <v>0</v>
      </c>
      <c r="L777" s="314">
        <v>0</v>
      </c>
    </row>
    <row r="778" spans="1:13" s="143" customFormat="1">
      <c r="A778" s="255"/>
      <c r="B778" s="266" t="s">
        <v>30</v>
      </c>
      <c r="C778" s="193"/>
      <c r="D778" s="256" t="s">
        <v>20</v>
      </c>
      <c r="E778" s="256" t="s">
        <v>16</v>
      </c>
      <c r="F778" s="256"/>
      <c r="G778" s="256"/>
      <c r="H778" s="160">
        <f t="shared" si="165"/>
        <v>-659.10000000000014</v>
      </c>
      <c r="I778" s="331">
        <f>I779+I786+I830+I847</f>
        <v>-1110.8000000000002</v>
      </c>
      <c r="J778" s="331">
        <f>J779+J786+J830+J847</f>
        <v>0</v>
      </c>
      <c r="K778" s="331">
        <f>K779+K786+K830+K847</f>
        <v>0</v>
      </c>
      <c r="L778" s="331">
        <f>L779+L786+L830+L847</f>
        <v>451.7</v>
      </c>
    </row>
    <row r="779" spans="1:13" s="234" customFormat="1" ht="38.25">
      <c r="A779" s="192"/>
      <c r="B779" s="109" t="s">
        <v>161</v>
      </c>
      <c r="C779" s="193"/>
      <c r="D779" s="110" t="s">
        <v>20</v>
      </c>
      <c r="E779" s="110" t="s">
        <v>16</v>
      </c>
      <c r="F779" s="110" t="s">
        <v>300</v>
      </c>
      <c r="G779" s="133"/>
      <c r="H779" s="160">
        <f t="shared" si="165"/>
        <v>-48.4</v>
      </c>
      <c r="I779" s="161">
        <f>I780</f>
        <v>-48.4</v>
      </c>
      <c r="J779" s="161">
        <f>J780+J812</f>
        <v>0</v>
      </c>
      <c r="K779" s="161">
        <f>K780+K812</f>
        <v>0</v>
      </c>
      <c r="L779" s="161">
        <f>L780+L812</f>
        <v>0</v>
      </c>
    </row>
    <row r="780" spans="1:13" s="234" customFormat="1" ht="38.25">
      <c r="A780" s="141"/>
      <c r="B780" s="109" t="s">
        <v>315</v>
      </c>
      <c r="C780" s="109"/>
      <c r="D780" s="110" t="s">
        <v>20</v>
      </c>
      <c r="E780" s="110" t="s">
        <v>16</v>
      </c>
      <c r="F780" s="110" t="s">
        <v>316</v>
      </c>
      <c r="G780" s="110"/>
      <c r="H780" s="160">
        <f t="shared" si="165"/>
        <v>-48.4</v>
      </c>
      <c r="I780" s="161">
        <f>I781</f>
        <v>-48.4</v>
      </c>
      <c r="J780" s="161">
        <f t="shared" ref="J780:L782" si="167">J781</f>
        <v>0</v>
      </c>
      <c r="K780" s="161">
        <f t="shared" si="167"/>
        <v>0</v>
      </c>
      <c r="L780" s="161">
        <f t="shared" si="167"/>
        <v>0</v>
      </c>
    </row>
    <row r="781" spans="1:13" s="234" customFormat="1" ht="25.5">
      <c r="A781" s="141"/>
      <c r="B781" s="109" t="s">
        <v>538</v>
      </c>
      <c r="C781" s="109"/>
      <c r="D781" s="110" t="s">
        <v>20</v>
      </c>
      <c r="E781" s="110" t="s">
        <v>16</v>
      </c>
      <c r="F781" s="110" t="s">
        <v>543</v>
      </c>
      <c r="G781" s="110"/>
      <c r="H781" s="160">
        <f>SUM(I781:L781)</f>
        <v>-48.4</v>
      </c>
      <c r="I781" s="161">
        <f>I782</f>
        <v>-48.4</v>
      </c>
      <c r="J781" s="161">
        <f t="shared" si="167"/>
        <v>0</v>
      </c>
      <c r="K781" s="161">
        <f t="shared" si="167"/>
        <v>0</v>
      </c>
      <c r="L781" s="161">
        <f t="shared" si="167"/>
        <v>0</v>
      </c>
    </row>
    <row r="782" spans="1:13" s="234" customFormat="1" ht="22.5" customHeight="1">
      <c r="A782" s="141"/>
      <c r="B782" s="109" t="s">
        <v>86</v>
      </c>
      <c r="C782" s="109"/>
      <c r="D782" s="110" t="s">
        <v>20</v>
      </c>
      <c r="E782" s="110" t="s">
        <v>16</v>
      </c>
      <c r="F782" s="110" t="s">
        <v>543</v>
      </c>
      <c r="G782" s="139" t="s">
        <v>57</v>
      </c>
      <c r="H782" s="160">
        <f>I782+J782+K782+L782</f>
        <v>-48.4</v>
      </c>
      <c r="I782" s="161">
        <f>I783</f>
        <v>-48.4</v>
      </c>
      <c r="J782" s="161">
        <f t="shared" si="167"/>
        <v>0</v>
      </c>
      <c r="K782" s="161">
        <f t="shared" si="167"/>
        <v>0</v>
      </c>
      <c r="L782" s="161">
        <f t="shared" si="167"/>
        <v>0</v>
      </c>
    </row>
    <row r="783" spans="1:13" s="234" customFormat="1" ht="38.25">
      <c r="A783" s="141"/>
      <c r="B783" s="210" t="s">
        <v>111</v>
      </c>
      <c r="C783" s="109"/>
      <c r="D783" s="110" t="s">
        <v>20</v>
      </c>
      <c r="E783" s="110" t="s">
        <v>16</v>
      </c>
      <c r="F783" s="110" t="s">
        <v>543</v>
      </c>
      <c r="G783" s="139" t="s">
        <v>59</v>
      </c>
      <c r="H783" s="160">
        <f>I783+J783+K783+L783</f>
        <v>-48.4</v>
      </c>
      <c r="I783" s="161">
        <f>I784+I785</f>
        <v>-48.4</v>
      </c>
      <c r="J783" s="161">
        <f>J785</f>
        <v>0</v>
      </c>
      <c r="K783" s="161">
        <f>K785</f>
        <v>0</v>
      </c>
      <c r="L783" s="161">
        <f>L785</f>
        <v>0</v>
      </c>
    </row>
    <row r="784" spans="1:13" s="234" customFormat="1" ht="51">
      <c r="A784" s="141"/>
      <c r="B784" s="210" t="s">
        <v>380</v>
      </c>
      <c r="C784" s="109"/>
      <c r="D784" s="110" t="s">
        <v>20</v>
      </c>
      <c r="E784" s="110" t="s">
        <v>16</v>
      </c>
      <c r="F784" s="110" t="s">
        <v>543</v>
      </c>
      <c r="G784" s="139" t="s">
        <v>211</v>
      </c>
      <c r="H784" s="160">
        <f>SUM(I784:L784)</f>
        <v>-48.4</v>
      </c>
      <c r="I784" s="161">
        <f>-48.4</f>
        <v>-48.4</v>
      </c>
      <c r="J784" s="161">
        <v>0</v>
      </c>
      <c r="K784" s="161">
        <v>0</v>
      </c>
      <c r="L784" s="161">
        <v>0</v>
      </c>
    </row>
    <row r="785" spans="1:13" s="143" customFormat="1" ht="51" hidden="1">
      <c r="A785" s="141"/>
      <c r="B785" s="210" t="s">
        <v>259</v>
      </c>
      <c r="C785" s="109"/>
      <c r="D785" s="110" t="s">
        <v>20</v>
      </c>
      <c r="E785" s="110" t="s">
        <v>16</v>
      </c>
      <c r="F785" s="110" t="s">
        <v>543</v>
      </c>
      <c r="G785" s="139" t="s">
        <v>61</v>
      </c>
      <c r="H785" s="160">
        <f>I785+J785+K785+L785</f>
        <v>0</v>
      </c>
      <c r="I785" s="161"/>
      <c r="J785" s="161">
        <v>0</v>
      </c>
      <c r="K785" s="161">
        <v>0</v>
      </c>
      <c r="L785" s="161">
        <v>0</v>
      </c>
    </row>
    <row r="786" spans="1:13" s="234" customFormat="1" ht="38.25">
      <c r="A786" s="141"/>
      <c r="B786" s="109" t="s">
        <v>94</v>
      </c>
      <c r="C786" s="109"/>
      <c r="D786" s="110" t="s">
        <v>20</v>
      </c>
      <c r="E786" s="110" t="s">
        <v>16</v>
      </c>
      <c r="F786" s="110" t="s">
        <v>228</v>
      </c>
      <c r="G786" s="110"/>
      <c r="H786" s="160">
        <f>I786+J786+K786+L786</f>
        <v>-1062.4000000000001</v>
      </c>
      <c r="I786" s="161">
        <f>I787</f>
        <v>-1062.4000000000001</v>
      </c>
      <c r="J786" s="161">
        <f>J787</f>
        <v>0</v>
      </c>
      <c r="K786" s="161">
        <f>K787</f>
        <v>0</v>
      </c>
      <c r="L786" s="161">
        <f>L787</f>
        <v>0</v>
      </c>
    </row>
    <row r="787" spans="1:13" s="234" customFormat="1" ht="25.5">
      <c r="A787" s="141"/>
      <c r="B787" s="109" t="s">
        <v>229</v>
      </c>
      <c r="C787" s="109"/>
      <c r="D787" s="110" t="s">
        <v>20</v>
      </c>
      <c r="E787" s="110" t="s">
        <v>16</v>
      </c>
      <c r="F787" s="110" t="s">
        <v>230</v>
      </c>
      <c r="G787" s="110"/>
      <c r="H787" s="160">
        <f>SUM(I787:L787)</f>
        <v>-1062.4000000000001</v>
      </c>
      <c r="I787" s="161">
        <f>I788+I811+I820+I825</f>
        <v>-1062.4000000000001</v>
      </c>
      <c r="J787" s="161">
        <f>J788+J811+J820+J825</f>
        <v>0</v>
      </c>
      <c r="K787" s="161">
        <f>K788+K811+K820+K825</f>
        <v>0</v>
      </c>
      <c r="L787" s="161">
        <f>L788+L811+L820+L825</f>
        <v>0</v>
      </c>
    </row>
    <row r="788" spans="1:13" s="234" customFormat="1" ht="22.5" customHeight="1">
      <c r="A788" s="141"/>
      <c r="B788" s="109" t="s">
        <v>231</v>
      </c>
      <c r="C788" s="109"/>
      <c r="D788" s="110" t="s">
        <v>20</v>
      </c>
      <c r="E788" s="110" t="s">
        <v>16</v>
      </c>
      <c r="F788" s="110" t="s">
        <v>232</v>
      </c>
      <c r="G788" s="110"/>
      <c r="H788" s="160">
        <f>SUM(I788:L788)</f>
        <v>-1062.4000000000001</v>
      </c>
      <c r="I788" s="161">
        <f>I789+I797+I802+I807</f>
        <v>-1062.4000000000001</v>
      </c>
      <c r="J788" s="161">
        <f>J789+J797+J802+J807</f>
        <v>0</v>
      </c>
      <c r="K788" s="161">
        <f>K789+K797+K802+K807</f>
        <v>0</v>
      </c>
      <c r="L788" s="161">
        <f>L789+L797+L802+L807</f>
        <v>0</v>
      </c>
    </row>
    <row r="789" spans="1:13" s="234" customFormat="1" ht="25.5">
      <c r="A789" s="141"/>
      <c r="B789" s="109" t="s">
        <v>538</v>
      </c>
      <c r="C789" s="109"/>
      <c r="D789" s="110" t="s">
        <v>20</v>
      </c>
      <c r="E789" s="110" t="s">
        <v>16</v>
      </c>
      <c r="F789" s="110" t="s">
        <v>593</v>
      </c>
      <c r="G789" s="110"/>
      <c r="H789" s="160">
        <f>SUM(I789:L789)</f>
        <v>-1062.4000000000001</v>
      </c>
      <c r="I789" s="161">
        <f>I790+I794</f>
        <v>-1062.4000000000001</v>
      </c>
      <c r="J789" s="161">
        <f>J790+J794</f>
        <v>0</v>
      </c>
      <c r="K789" s="161">
        <f>K790+K794</f>
        <v>0</v>
      </c>
      <c r="L789" s="161">
        <f>L790+L794</f>
        <v>0</v>
      </c>
    </row>
    <row r="790" spans="1:13" s="234" customFormat="1" ht="38.25">
      <c r="A790" s="141"/>
      <c r="B790" s="109" t="s">
        <v>86</v>
      </c>
      <c r="C790" s="109"/>
      <c r="D790" s="110" t="s">
        <v>20</v>
      </c>
      <c r="E790" s="110" t="s">
        <v>16</v>
      </c>
      <c r="F790" s="110" t="s">
        <v>593</v>
      </c>
      <c r="G790" s="139" t="s">
        <v>57</v>
      </c>
      <c r="H790" s="160">
        <f t="shared" ref="H790:H796" si="168">I790+J790+K790+L790</f>
        <v>-861.1</v>
      </c>
      <c r="I790" s="161">
        <f>I791</f>
        <v>-861.1</v>
      </c>
      <c r="J790" s="161">
        <f>J791</f>
        <v>0</v>
      </c>
      <c r="K790" s="161">
        <f>K791</f>
        <v>0</v>
      </c>
      <c r="L790" s="161">
        <f>L791</f>
        <v>0</v>
      </c>
    </row>
    <row r="791" spans="1:13" s="234" customFormat="1" ht="38.25">
      <c r="A791" s="141"/>
      <c r="B791" s="210" t="s">
        <v>111</v>
      </c>
      <c r="C791" s="109"/>
      <c r="D791" s="110" t="s">
        <v>20</v>
      </c>
      <c r="E791" s="110" t="s">
        <v>16</v>
      </c>
      <c r="F791" s="110" t="s">
        <v>593</v>
      </c>
      <c r="G791" s="139" t="s">
        <v>59</v>
      </c>
      <c r="H791" s="160">
        <f t="shared" si="168"/>
        <v>-861.1</v>
      </c>
      <c r="I791" s="161">
        <f>I792+I793</f>
        <v>-861.1</v>
      </c>
      <c r="J791" s="161">
        <f>J792+J793</f>
        <v>0</v>
      </c>
      <c r="K791" s="161">
        <f>K792+K793</f>
        <v>0</v>
      </c>
      <c r="L791" s="161">
        <f>L792+L793</f>
        <v>0</v>
      </c>
    </row>
    <row r="792" spans="1:13" s="144" customFormat="1" ht="51">
      <c r="A792" s="6"/>
      <c r="B792" s="210" t="s">
        <v>380</v>
      </c>
      <c r="C792" s="109"/>
      <c r="D792" s="110" t="s">
        <v>20</v>
      </c>
      <c r="E792" s="110" t="s">
        <v>16</v>
      </c>
      <c r="F792" s="110" t="s">
        <v>593</v>
      </c>
      <c r="G792" s="139" t="s">
        <v>211</v>
      </c>
      <c r="H792" s="3">
        <f>SUM(I792:L792)</f>
        <v>-861.1</v>
      </c>
      <c r="I792" s="7">
        <f>-861.1</f>
        <v>-861.1</v>
      </c>
      <c r="J792" s="7">
        <v>0</v>
      </c>
      <c r="K792" s="7">
        <v>0</v>
      </c>
      <c r="L792" s="7">
        <v>0</v>
      </c>
      <c r="M792" s="222"/>
    </row>
    <row r="793" spans="1:13" s="143" customFormat="1" ht="54.75" hidden="1" customHeight="1">
      <c r="A793" s="141"/>
      <c r="B793" s="210" t="s">
        <v>259</v>
      </c>
      <c r="C793" s="109"/>
      <c r="D793" s="110" t="s">
        <v>20</v>
      </c>
      <c r="E793" s="110" t="s">
        <v>16</v>
      </c>
      <c r="F793" s="110" t="s">
        <v>593</v>
      </c>
      <c r="G793" s="139" t="s">
        <v>61</v>
      </c>
      <c r="H793" s="160">
        <f t="shared" si="168"/>
        <v>0</v>
      </c>
      <c r="I793" s="161"/>
      <c r="J793" s="161">
        <v>0</v>
      </c>
      <c r="K793" s="161">
        <v>0</v>
      </c>
      <c r="L793" s="161">
        <v>0</v>
      </c>
    </row>
    <row r="794" spans="1:13" s="143" customFormat="1" ht="22.5" customHeight="1">
      <c r="A794" s="141"/>
      <c r="B794" s="109" t="s">
        <v>88</v>
      </c>
      <c r="C794" s="272"/>
      <c r="D794" s="110" t="s">
        <v>20</v>
      </c>
      <c r="E794" s="110" t="s">
        <v>16</v>
      </c>
      <c r="F794" s="110" t="s">
        <v>593</v>
      </c>
      <c r="G794" s="110" t="s">
        <v>49</v>
      </c>
      <c r="H794" s="160">
        <f t="shared" si="168"/>
        <v>-201.30000000000007</v>
      </c>
      <c r="I794" s="161">
        <f t="shared" ref="I794:L795" si="169">I795</f>
        <v>-201.30000000000007</v>
      </c>
      <c r="J794" s="161">
        <f t="shared" si="169"/>
        <v>0</v>
      </c>
      <c r="K794" s="161">
        <f t="shared" si="169"/>
        <v>0</v>
      </c>
      <c r="L794" s="161">
        <f t="shared" si="169"/>
        <v>0</v>
      </c>
    </row>
    <row r="795" spans="1:13" s="143" customFormat="1">
      <c r="A795" s="141"/>
      <c r="B795" s="109" t="s">
        <v>51</v>
      </c>
      <c r="C795" s="272"/>
      <c r="D795" s="110" t="s">
        <v>20</v>
      </c>
      <c r="E795" s="110" t="s">
        <v>16</v>
      </c>
      <c r="F795" s="110" t="s">
        <v>593</v>
      </c>
      <c r="G795" s="110" t="s">
        <v>50</v>
      </c>
      <c r="H795" s="160">
        <f t="shared" si="168"/>
        <v>-201.30000000000007</v>
      </c>
      <c r="I795" s="161">
        <f t="shared" si="169"/>
        <v>-201.30000000000007</v>
      </c>
      <c r="J795" s="161">
        <f t="shared" si="169"/>
        <v>0</v>
      </c>
      <c r="K795" s="161">
        <f t="shared" si="169"/>
        <v>0</v>
      </c>
      <c r="L795" s="161">
        <f t="shared" si="169"/>
        <v>0</v>
      </c>
    </row>
    <row r="796" spans="1:13" s="234" customFormat="1" ht="25.5">
      <c r="A796" s="141"/>
      <c r="B796" s="109" t="s">
        <v>54</v>
      </c>
      <c r="C796" s="272"/>
      <c r="D796" s="110" t="s">
        <v>20</v>
      </c>
      <c r="E796" s="110" t="s">
        <v>16</v>
      </c>
      <c r="F796" s="110" t="s">
        <v>593</v>
      </c>
      <c r="G796" s="110" t="s">
        <v>48</v>
      </c>
      <c r="H796" s="160">
        <f t="shared" si="168"/>
        <v>-201.30000000000007</v>
      </c>
      <c r="I796" s="161">
        <f>861.1-1062.4</f>
        <v>-201.30000000000007</v>
      </c>
      <c r="J796" s="316">
        <v>0</v>
      </c>
      <c r="K796" s="316">
        <v>0</v>
      </c>
      <c r="L796" s="316">
        <v>0</v>
      </c>
    </row>
    <row r="797" spans="1:13" s="234" customFormat="1" ht="153" hidden="1">
      <c r="A797" s="141"/>
      <c r="B797" s="109" t="s">
        <v>491</v>
      </c>
      <c r="C797" s="109"/>
      <c r="D797" s="110" t="s">
        <v>20</v>
      </c>
      <c r="E797" s="110" t="s">
        <v>16</v>
      </c>
      <c r="F797" s="110" t="s">
        <v>233</v>
      </c>
      <c r="G797" s="110"/>
      <c r="H797" s="160">
        <f>SUM(I797:L797)</f>
        <v>0</v>
      </c>
      <c r="I797" s="161">
        <f t="shared" ref="I797:L798" si="170">I798</f>
        <v>0</v>
      </c>
      <c r="J797" s="161">
        <f t="shared" si="170"/>
        <v>0</v>
      </c>
      <c r="K797" s="161">
        <f t="shared" si="170"/>
        <v>0</v>
      </c>
      <c r="L797" s="161">
        <f t="shared" si="170"/>
        <v>0</v>
      </c>
    </row>
    <row r="798" spans="1:13" s="143" customFormat="1" ht="79.5" hidden="1" customHeight="1">
      <c r="A798" s="141"/>
      <c r="B798" s="109" t="s">
        <v>88</v>
      </c>
      <c r="C798" s="272"/>
      <c r="D798" s="110" t="s">
        <v>20</v>
      </c>
      <c r="E798" s="110" t="s">
        <v>16</v>
      </c>
      <c r="F798" s="110" t="s">
        <v>233</v>
      </c>
      <c r="G798" s="110" t="s">
        <v>49</v>
      </c>
      <c r="H798" s="160">
        <f>I798+J798+K798+L798</f>
        <v>0</v>
      </c>
      <c r="I798" s="161">
        <f t="shared" si="170"/>
        <v>0</v>
      </c>
      <c r="J798" s="161">
        <f t="shared" si="170"/>
        <v>0</v>
      </c>
      <c r="K798" s="161">
        <f t="shared" si="170"/>
        <v>0</v>
      </c>
      <c r="L798" s="161">
        <f t="shared" si="170"/>
        <v>0</v>
      </c>
    </row>
    <row r="799" spans="1:13" s="143" customFormat="1" ht="22.5" hidden="1" customHeight="1">
      <c r="A799" s="141"/>
      <c r="B799" s="109" t="s">
        <v>51</v>
      </c>
      <c r="C799" s="272"/>
      <c r="D799" s="110" t="s">
        <v>20</v>
      </c>
      <c r="E799" s="110" t="s">
        <v>16</v>
      </c>
      <c r="F799" s="110" t="s">
        <v>233</v>
      </c>
      <c r="G799" s="110" t="s">
        <v>50</v>
      </c>
      <c r="H799" s="160">
        <f>I799+J799+K799+L799</f>
        <v>0</v>
      </c>
      <c r="I799" s="161">
        <f>I800+I801</f>
        <v>0</v>
      </c>
      <c r="J799" s="161">
        <f>J800+J801</f>
        <v>0</v>
      </c>
      <c r="K799" s="161">
        <f>K800+K801</f>
        <v>0</v>
      </c>
      <c r="L799" s="161">
        <f>L800+L801</f>
        <v>0</v>
      </c>
    </row>
    <row r="800" spans="1:13" s="143" customFormat="1" ht="76.5" hidden="1">
      <c r="A800" s="216"/>
      <c r="B800" s="210" t="s">
        <v>52</v>
      </c>
      <c r="C800" s="237"/>
      <c r="D800" s="110" t="s">
        <v>20</v>
      </c>
      <c r="E800" s="110" t="s">
        <v>16</v>
      </c>
      <c r="F800" s="110" t="s">
        <v>233</v>
      </c>
      <c r="G800" s="139" t="s">
        <v>53</v>
      </c>
      <c r="H800" s="313">
        <f>I800+J800+K800+L800</f>
        <v>0</v>
      </c>
      <c r="I800" s="314">
        <v>0</v>
      </c>
      <c r="J800" s="334">
        <v>0</v>
      </c>
      <c r="K800" s="334"/>
      <c r="L800" s="334">
        <v>0</v>
      </c>
    </row>
    <row r="801" spans="1:13" s="144" customFormat="1" ht="25.5" hidden="1">
      <c r="A801" s="141"/>
      <c r="B801" s="109" t="s">
        <v>54</v>
      </c>
      <c r="C801" s="272"/>
      <c r="D801" s="110" t="s">
        <v>20</v>
      </c>
      <c r="E801" s="110" t="s">
        <v>16</v>
      </c>
      <c r="F801" s="110" t="s">
        <v>233</v>
      </c>
      <c r="G801" s="110" t="s">
        <v>48</v>
      </c>
      <c r="H801" s="160">
        <f>I801+J801+K801+L801</f>
        <v>0</v>
      </c>
      <c r="I801" s="316">
        <v>0</v>
      </c>
      <c r="J801" s="316">
        <v>0</v>
      </c>
      <c r="K801" s="316"/>
      <c r="L801" s="316">
        <v>0</v>
      </c>
      <c r="M801" s="222"/>
    </row>
    <row r="802" spans="1:13" s="144" customFormat="1" ht="165.75" hidden="1">
      <c r="A802" s="141"/>
      <c r="B802" s="109" t="s">
        <v>492</v>
      </c>
      <c r="C802" s="109"/>
      <c r="D802" s="110" t="s">
        <v>20</v>
      </c>
      <c r="E802" s="110" t="s">
        <v>16</v>
      </c>
      <c r="F802" s="110" t="s">
        <v>234</v>
      </c>
      <c r="G802" s="110"/>
      <c r="H802" s="160">
        <f>SUM(I802:L802)</f>
        <v>0</v>
      </c>
      <c r="I802" s="161">
        <f t="shared" ref="I802:L803" si="171">I803</f>
        <v>0</v>
      </c>
      <c r="J802" s="161">
        <f t="shared" si="171"/>
        <v>0</v>
      </c>
      <c r="K802" s="161">
        <f t="shared" si="171"/>
        <v>0</v>
      </c>
      <c r="L802" s="161">
        <f t="shared" si="171"/>
        <v>0</v>
      </c>
      <c r="M802" s="222"/>
    </row>
    <row r="803" spans="1:13" s="143" customFormat="1" ht="51" hidden="1">
      <c r="A803" s="141"/>
      <c r="B803" s="109" t="s">
        <v>88</v>
      </c>
      <c r="C803" s="272"/>
      <c r="D803" s="110" t="s">
        <v>20</v>
      </c>
      <c r="E803" s="110" t="s">
        <v>16</v>
      </c>
      <c r="F803" s="110" t="s">
        <v>234</v>
      </c>
      <c r="G803" s="110" t="s">
        <v>49</v>
      </c>
      <c r="H803" s="160">
        <f>I803+J803+K803+L803</f>
        <v>0</v>
      </c>
      <c r="I803" s="161">
        <f t="shared" si="171"/>
        <v>0</v>
      </c>
      <c r="J803" s="161">
        <f t="shared" si="171"/>
        <v>0</v>
      </c>
      <c r="K803" s="161">
        <f t="shared" si="171"/>
        <v>0</v>
      </c>
      <c r="L803" s="161">
        <f t="shared" si="171"/>
        <v>0</v>
      </c>
    </row>
    <row r="804" spans="1:13" s="143" customFormat="1" ht="54.75" hidden="1" customHeight="1">
      <c r="A804" s="141"/>
      <c r="B804" s="109" t="s">
        <v>51</v>
      </c>
      <c r="C804" s="272"/>
      <c r="D804" s="110" t="s">
        <v>20</v>
      </c>
      <c r="E804" s="110" t="s">
        <v>16</v>
      </c>
      <c r="F804" s="110" t="s">
        <v>234</v>
      </c>
      <c r="G804" s="110" t="s">
        <v>50</v>
      </c>
      <c r="H804" s="160">
        <f>I804+J804+K804+L804</f>
        <v>0</v>
      </c>
      <c r="I804" s="161">
        <f>I805+I806</f>
        <v>0</v>
      </c>
      <c r="J804" s="161">
        <f>J805+J806</f>
        <v>0</v>
      </c>
      <c r="K804" s="161">
        <f>K805+K806</f>
        <v>0</v>
      </c>
      <c r="L804" s="161">
        <f>L805+L806</f>
        <v>0</v>
      </c>
    </row>
    <row r="805" spans="1:13" s="143" customFormat="1" ht="22.5" hidden="1" customHeight="1">
      <c r="A805" s="216"/>
      <c r="B805" s="210" t="s">
        <v>52</v>
      </c>
      <c r="C805" s="237"/>
      <c r="D805" s="110" t="s">
        <v>20</v>
      </c>
      <c r="E805" s="110" t="s">
        <v>16</v>
      </c>
      <c r="F805" s="110" t="s">
        <v>234</v>
      </c>
      <c r="G805" s="139" t="s">
        <v>53</v>
      </c>
      <c r="H805" s="313">
        <f>I805+J805+K805+L805</f>
        <v>0</v>
      </c>
      <c r="I805" s="314"/>
      <c r="J805" s="334">
        <v>0</v>
      </c>
      <c r="K805" s="334">
        <v>0</v>
      </c>
      <c r="L805" s="334">
        <v>0</v>
      </c>
    </row>
    <row r="806" spans="1:13" s="143" customFormat="1" ht="25.5" hidden="1">
      <c r="A806" s="141"/>
      <c r="B806" s="109" t="s">
        <v>54</v>
      </c>
      <c r="C806" s="272"/>
      <c r="D806" s="110" t="s">
        <v>20</v>
      </c>
      <c r="E806" s="110" t="s">
        <v>16</v>
      </c>
      <c r="F806" s="110" t="s">
        <v>234</v>
      </c>
      <c r="G806" s="110" t="s">
        <v>48</v>
      </c>
      <c r="H806" s="160">
        <f>I806+J806+K806+L806</f>
        <v>0</v>
      </c>
      <c r="I806" s="161"/>
      <c r="J806" s="316">
        <v>0</v>
      </c>
      <c r="K806" s="316">
        <v>0</v>
      </c>
      <c r="L806" s="316">
        <v>0</v>
      </c>
    </row>
    <row r="807" spans="1:13" s="143" customFormat="1" ht="63.75" hidden="1">
      <c r="A807" s="213"/>
      <c r="B807" s="210" t="s">
        <v>587</v>
      </c>
      <c r="C807" s="210"/>
      <c r="D807" s="223" t="s">
        <v>20</v>
      </c>
      <c r="E807" s="223" t="s">
        <v>16</v>
      </c>
      <c r="F807" s="223" t="s">
        <v>591</v>
      </c>
      <c r="G807" s="139"/>
      <c r="H807" s="313">
        <f>SUM(I807:L807)</f>
        <v>0</v>
      </c>
      <c r="I807" s="335">
        <f>I808</f>
        <v>0</v>
      </c>
      <c r="J807" s="335">
        <f>J808</f>
        <v>0</v>
      </c>
      <c r="K807" s="335">
        <f>K808</f>
        <v>0</v>
      </c>
      <c r="L807" s="335">
        <f>L808</f>
        <v>0</v>
      </c>
    </row>
    <row r="808" spans="1:13" s="143" customFormat="1" ht="54.75" hidden="1" customHeight="1">
      <c r="A808" s="213"/>
      <c r="B808" s="210" t="s">
        <v>223</v>
      </c>
      <c r="C808" s="210"/>
      <c r="D808" s="223" t="s">
        <v>20</v>
      </c>
      <c r="E808" s="223" t="s">
        <v>16</v>
      </c>
      <c r="F808" s="223" t="s">
        <v>591</v>
      </c>
      <c r="G808" s="139" t="s">
        <v>49</v>
      </c>
      <c r="H808" s="313">
        <f>H809</f>
        <v>0</v>
      </c>
      <c r="I808" s="314">
        <f t="shared" ref="I808:L809" si="172">I809</f>
        <v>0</v>
      </c>
      <c r="J808" s="314">
        <f t="shared" si="172"/>
        <v>0</v>
      </c>
      <c r="K808" s="314">
        <f t="shared" si="172"/>
        <v>0</v>
      </c>
      <c r="L808" s="314">
        <f t="shared" si="172"/>
        <v>0</v>
      </c>
    </row>
    <row r="809" spans="1:13" s="143" customFormat="1" ht="22.5" hidden="1" customHeight="1">
      <c r="A809" s="213"/>
      <c r="B809" s="210" t="s">
        <v>51</v>
      </c>
      <c r="C809" s="210"/>
      <c r="D809" s="223" t="s">
        <v>20</v>
      </c>
      <c r="E809" s="223" t="s">
        <v>16</v>
      </c>
      <c r="F809" s="223" t="s">
        <v>591</v>
      </c>
      <c r="G809" s="139" t="s">
        <v>50</v>
      </c>
      <c r="H809" s="313">
        <f>I809+J809+K809+L809</f>
        <v>0</v>
      </c>
      <c r="I809" s="314">
        <f t="shared" si="172"/>
        <v>0</v>
      </c>
      <c r="J809" s="314">
        <f t="shared" si="172"/>
        <v>0</v>
      </c>
      <c r="K809" s="314">
        <f t="shared" si="172"/>
        <v>0</v>
      </c>
      <c r="L809" s="314">
        <f t="shared" si="172"/>
        <v>0</v>
      </c>
    </row>
    <row r="810" spans="1:13" s="143" customFormat="1" ht="25.5" hidden="1">
      <c r="A810" s="213"/>
      <c r="B810" s="210" t="s">
        <v>54</v>
      </c>
      <c r="C810" s="210"/>
      <c r="D810" s="223" t="s">
        <v>20</v>
      </c>
      <c r="E810" s="223" t="s">
        <v>16</v>
      </c>
      <c r="F810" s="223" t="s">
        <v>591</v>
      </c>
      <c r="G810" s="139" t="s">
        <v>48</v>
      </c>
      <c r="H810" s="313">
        <f>I810+J810+K810+L810</f>
        <v>0</v>
      </c>
      <c r="I810" s="335">
        <v>0</v>
      </c>
      <c r="J810" s="335">
        <v>0</v>
      </c>
      <c r="K810" s="335">
        <v>0</v>
      </c>
      <c r="L810" s="335"/>
    </row>
    <row r="811" spans="1:13" s="224" customFormat="1" ht="57" hidden="1" customHeight="1">
      <c r="A811" s="141"/>
      <c r="B811" s="109" t="s">
        <v>235</v>
      </c>
      <c r="C811" s="272"/>
      <c r="D811" s="110" t="s">
        <v>20</v>
      </c>
      <c r="E811" s="110" t="s">
        <v>16</v>
      </c>
      <c r="F811" s="110" t="s">
        <v>236</v>
      </c>
      <c r="G811" s="110"/>
      <c r="H811" s="160">
        <f>SUM(I811:L811)</f>
        <v>0</v>
      </c>
      <c r="I811" s="161">
        <f>I812+I816</f>
        <v>0</v>
      </c>
      <c r="J811" s="161">
        <f>J812+J816</f>
        <v>0</v>
      </c>
      <c r="K811" s="161">
        <f>K812+K816</f>
        <v>0</v>
      </c>
      <c r="L811" s="161">
        <f>L812+L816</f>
        <v>0</v>
      </c>
    </row>
    <row r="812" spans="1:13" s="215" customFormat="1" ht="38.25" hidden="1">
      <c r="A812" s="273"/>
      <c r="B812" s="210" t="s">
        <v>200</v>
      </c>
      <c r="C812" s="262"/>
      <c r="D812" s="110" t="s">
        <v>20</v>
      </c>
      <c r="E812" s="110" t="s">
        <v>16</v>
      </c>
      <c r="F812" s="110" t="s">
        <v>237</v>
      </c>
      <c r="G812" s="139"/>
      <c r="H812" s="313">
        <f>I812+J812+K812+L812</f>
        <v>0</v>
      </c>
      <c r="I812" s="314">
        <f>I813</f>
        <v>0</v>
      </c>
      <c r="J812" s="314">
        <f t="shared" ref="J812:L813" si="173">J813</f>
        <v>0</v>
      </c>
      <c r="K812" s="314">
        <f t="shared" si="173"/>
        <v>0</v>
      </c>
      <c r="L812" s="314">
        <f t="shared" si="173"/>
        <v>0</v>
      </c>
    </row>
    <row r="813" spans="1:13" s="215" customFormat="1" ht="51" hidden="1">
      <c r="A813" s="216"/>
      <c r="B813" s="210" t="s">
        <v>88</v>
      </c>
      <c r="C813" s="237"/>
      <c r="D813" s="110" t="s">
        <v>20</v>
      </c>
      <c r="E813" s="110" t="s">
        <v>16</v>
      </c>
      <c r="F813" s="110" t="s">
        <v>237</v>
      </c>
      <c r="G813" s="139" t="s">
        <v>49</v>
      </c>
      <c r="H813" s="313">
        <f>I813+J813+K813+L813</f>
        <v>0</v>
      </c>
      <c r="I813" s="314">
        <f>I814</f>
        <v>0</v>
      </c>
      <c r="J813" s="314">
        <f t="shared" si="173"/>
        <v>0</v>
      </c>
      <c r="K813" s="314">
        <f t="shared" si="173"/>
        <v>0</v>
      </c>
      <c r="L813" s="314">
        <f t="shared" si="173"/>
        <v>0</v>
      </c>
    </row>
    <row r="814" spans="1:13" s="224" customFormat="1" hidden="1">
      <c r="A814" s="216"/>
      <c r="B814" s="210" t="s">
        <v>51</v>
      </c>
      <c r="C814" s="237"/>
      <c r="D814" s="110" t="s">
        <v>20</v>
      </c>
      <c r="E814" s="110" t="s">
        <v>16</v>
      </c>
      <c r="F814" s="110" t="s">
        <v>237</v>
      </c>
      <c r="G814" s="139" t="s">
        <v>50</v>
      </c>
      <c r="H814" s="313">
        <f>I814+J814+K814+L814</f>
        <v>0</v>
      </c>
      <c r="I814" s="314">
        <f>I815</f>
        <v>0</v>
      </c>
      <c r="J814" s="314">
        <f>J815</f>
        <v>0</v>
      </c>
      <c r="K814" s="314">
        <f>K815</f>
        <v>0</v>
      </c>
      <c r="L814" s="314">
        <f>L815</f>
        <v>0</v>
      </c>
    </row>
    <row r="815" spans="1:13" s="215" customFormat="1" ht="76.5" hidden="1">
      <c r="A815" s="216"/>
      <c r="B815" s="210" t="s">
        <v>52</v>
      </c>
      <c r="C815" s="237"/>
      <c r="D815" s="110" t="s">
        <v>20</v>
      </c>
      <c r="E815" s="110" t="s">
        <v>16</v>
      </c>
      <c r="F815" s="110" t="s">
        <v>237</v>
      </c>
      <c r="G815" s="139" t="s">
        <v>53</v>
      </c>
      <c r="H815" s="313">
        <f>I815+J815+K815+L815</f>
        <v>0</v>
      </c>
      <c r="I815" s="314"/>
      <c r="J815" s="334">
        <v>0</v>
      </c>
      <c r="K815" s="334">
        <v>0</v>
      </c>
      <c r="L815" s="334">
        <v>0</v>
      </c>
    </row>
    <row r="816" spans="1:13" s="215" customFormat="1" ht="318.75" hidden="1">
      <c r="A816" s="141"/>
      <c r="B816" s="65" t="s">
        <v>493</v>
      </c>
      <c r="C816" s="272"/>
      <c r="D816" s="110" t="s">
        <v>239</v>
      </c>
      <c r="E816" s="110" t="s">
        <v>16</v>
      </c>
      <c r="F816" s="110" t="s">
        <v>238</v>
      </c>
      <c r="G816" s="110"/>
      <c r="H816" s="160">
        <f>SUM(I816:L816)</f>
        <v>0</v>
      </c>
      <c r="I816" s="161">
        <f>I817</f>
        <v>0</v>
      </c>
      <c r="J816" s="161">
        <f t="shared" ref="J816:L817" si="174">J817</f>
        <v>0</v>
      </c>
      <c r="K816" s="161">
        <f t="shared" si="174"/>
        <v>0</v>
      </c>
      <c r="L816" s="161">
        <f t="shared" si="174"/>
        <v>0</v>
      </c>
    </row>
    <row r="817" spans="1:12" s="215" customFormat="1" ht="51" hidden="1">
      <c r="A817" s="216"/>
      <c r="B817" s="210" t="s">
        <v>88</v>
      </c>
      <c r="C817" s="237"/>
      <c r="D817" s="110" t="s">
        <v>20</v>
      </c>
      <c r="E817" s="110" t="s">
        <v>16</v>
      </c>
      <c r="F817" s="110" t="s">
        <v>238</v>
      </c>
      <c r="G817" s="139" t="s">
        <v>49</v>
      </c>
      <c r="H817" s="313">
        <f t="shared" ref="H817:H830" si="175">I817+J817+K817+L817</f>
        <v>0</v>
      </c>
      <c r="I817" s="314">
        <f>I818</f>
        <v>0</v>
      </c>
      <c r="J817" s="314">
        <f t="shared" si="174"/>
        <v>0</v>
      </c>
      <c r="K817" s="314">
        <f t="shared" si="174"/>
        <v>0</v>
      </c>
      <c r="L817" s="314">
        <f t="shared" si="174"/>
        <v>0</v>
      </c>
    </row>
    <row r="818" spans="1:12" s="215" customFormat="1" hidden="1">
      <c r="A818" s="216"/>
      <c r="B818" s="210" t="s">
        <v>51</v>
      </c>
      <c r="C818" s="237"/>
      <c r="D818" s="110" t="s">
        <v>20</v>
      </c>
      <c r="E818" s="110" t="s">
        <v>16</v>
      </c>
      <c r="F818" s="110" t="s">
        <v>238</v>
      </c>
      <c r="G818" s="139" t="s">
        <v>50</v>
      </c>
      <c r="H818" s="313">
        <f t="shared" si="175"/>
        <v>0</v>
      </c>
      <c r="I818" s="314">
        <f>I819</f>
        <v>0</v>
      </c>
      <c r="J818" s="314">
        <f>J819</f>
        <v>0</v>
      </c>
      <c r="K818" s="314">
        <f>K819</f>
        <v>0</v>
      </c>
      <c r="L818" s="314">
        <f>L819</f>
        <v>0</v>
      </c>
    </row>
    <row r="819" spans="1:12" s="215" customFormat="1" ht="76.5" hidden="1">
      <c r="A819" s="216"/>
      <c r="B819" s="210" t="s">
        <v>52</v>
      </c>
      <c r="C819" s="237"/>
      <c r="D819" s="110" t="s">
        <v>20</v>
      </c>
      <c r="E819" s="110" t="s">
        <v>16</v>
      </c>
      <c r="F819" s="110" t="s">
        <v>238</v>
      </c>
      <c r="G819" s="139" t="s">
        <v>53</v>
      </c>
      <c r="H819" s="313">
        <f t="shared" si="175"/>
        <v>0</v>
      </c>
      <c r="I819" s="314">
        <v>0</v>
      </c>
      <c r="J819" s="334">
        <v>0</v>
      </c>
      <c r="K819" s="334"/>
      <c r="L819" s="334">
        <v>0</v>
      </c>
    </row>
    <row r="820" spans="1:12" s="144" customFormat="1" ht="38.25" hidden="1">
      <c r="A820" s="216"/>
      <c r="B820" s="210" t="s">
        <v>405</v>
      </c>
      <c r="C820" s="237"/>
      <c r="D820" s="110" t="s">
        <v>20</v>
      </c>
      <c r="E820" s="110" t="s">
        <v>16</v>
      </c>
      <c r="F820" s="110" t="s">
        <v>406</v>
      </c>
      <c r="G820" s="139"/>
      <c r="H820" s="160">
        <f t="shared" si="175"/>
        <v>0</v>
      </c>
      <c r="I820" s="314">
        <f>I821</f>
        <v>0</v>
      </c>
      <c r="J820" s="314">
        <f t="shared" ref="J820:L822" si="176">J821</f>
        <v>0</v>
      </c>
      <c r="K820" s="314">
        <f t="shared" si="176"/>
        <v>0</v>
      </c>
      <c r="L820" s="314">
        <f t="shared" si="176"/>
        <v>0</v>
      </c>
    </row>
    <row r="821" spans="1:12" s="144" customFormat="1" ht="25.5" hidden="1">
      <c r="A821" s="216"/>
      <c r="B821" s="109" t="s">
        <v>538</v>
      </c>
      <c r="C821" s="237"/>
      <c r="D821" s="110" t="s">
        <v>20</v>
      </c>
      <c r="E821" s="110" t="s">
        <v>16</v>
      </c>
      <c r="F821" s="110" t="s">
        <v>566</v>
      </c>
      <c r="G821" s="139"/>
      <c r="H821" s="160">
        <f t="shared" si="175"/>
        <v>0</v>
      </c>
      <c r="I821" s="314">
        <f>I822</f>
        <v>0</v>
      </c>
      <c r="J821" s="314">
        <f t="shared" si="176"/>
        <v>0</v>
      </c>
      <c r="K821" s="314">
        <f t="shared" si="176"/>
        <v>0</v>
      </c>
      <c r="L821" s="314">
        <f t="shared" si="176"/>
        <v>0</v>
      </c>
    </row>
    <row r="822" spans="1:12" s="144" customFormat="1" ht="51" hidden="1">
      <c r="A822" s="141"/>
      <c r="B822" s="109" t="s">
        <v>88</v>
      </c>
      <c r="C822" s="272"/>
      <c r="D822" s="110" t="s">
        <v>20</v>
      </c>
      <c r="E822" s="110" t="s">
        <v>16</v>
      </c>
      <c r="F822" s="110" t="s">
        <v>566</v>
      </c>
      <c r="G822" s="110" t="s">
        <v>49</v>
      </c>
      <c r="H822" s="160">
        <f t="shared" si="175"/>
        <v>0</v>
      </c>
      <c r="I822" s="161">
        <f>I823</f>
        <v>0</v>
      </c>
      <c r="J822" s="161">
        <f t="shared" si="176"/>
        <v>0</v>
      </c>
      <c r="K822" s="161">
        <f t="shared" si="176"/>
        <v>0</v>
      </c>
      <c r="L822" s="161">
        <f t="shared" si="176"/>
        <v>0</v>
      </c>
    </row>
    <row r="823" spans="1:12" s="144" customFormat="1" hidden="1">
      <c r="A823" s="141"/>
      <c r="B823" s="109" t="s">
        <v>51</v>
      </c>
      <c r="C823" s="272"/>
      <c r="D823" s="110" t="s">
        <v>20</v>
      </c>
      <c r="E823" s="110" t="s">
        <v>16</v>
      </c>
      <c r="F823" s="110" t="s">
        <v>566</v>
      </c>
      <c r="G823" s="110" t="s">
        <v>50</v>
      </c>
      <c r="H823" s="160">
        <f t="shared" si="175"/>
        <v>0</v>
      </c>
      <c r="I823" s="161">
        <f>I824</f>
        <v>0</v>
      </c>
      <c r="J823" s="161">
        <f>J824</f>
        <v>0</v>
      </c>
      <c r="K823" s="161">
        <f>K824</f>
        <v>0</v>
      </c>
      <c r="L823" s="161">
        <f>L824</f>
        <v>0</v>
      </c>
    </row>
    <row r="824" spans="1:12" s="144" customFormat="1" ht="25.5" hidden="1">
      <c r="A824" s="141"/>
      <c r="B824" s="109" t="s">
        <v>54</v>
      </c>
      <c r="C824" s="272"/>
      <c r="D824" s="110" t="s">
        <v>20</v>
      </c>
      <c r="E824" s="110" t="s">
        <v>16</v>
      </c>
      <c r="F824" s="110" t="s">
        <v>566</v>
      </c>
      <c r="G824" s="110" t="s">
        <v>48</v>
      </c>
      <c r="H824" s="160">
        <f t="shared" si="175"/>
        <v>0</v>
      </c>
      <c r="I824" s="161">
        <v>0</v>
      </c>
      <c r="J824" s="316">
        <v>0</v>
      </c>
      <c r="K824" s="316">
        <v>0</v>
      </c>
      <c r="L824" s="316">
        <v>0</v>
      </c>
    </row>
    <row r="825" spans="1:12" s="144" customFormat="1" ht="51" hidden="1">
      <c r="A825" s="216"/>
      <c r="B825" s="210" t="s">
        <v>407</v>
      </c>
      <c r="C825" s="237"/>
      <c r="D825" s="110" t="s">
        <v>20</v>
      </c>
      <c r="E825" s="110" t="s">
        <v>16</v>
      </c>
      <c r="F825" s="110" t="s">
        <v>408</v>
      </c>
      <c r="G825" s="139"/>
      <c r="H825" s="160">
        <f t="shared" si="175"/>
        <v>0</v>
      </c>
      <c r="I825" s="314">
        <f>I826</f>
        <v>0</v>
      </c>
      <c r="J825" s="314">
        <f t="shared" ref="J825:L827" si="177">J826</f>
        <v>0</v>
      </c>
      <c r="K825" s="314">
        <f t="shared" si="177"/>
        <v>0</v>
      </c>
      <c r="L825" s="314">
        <f t="shared" si="177"/>
        <v>0</v>
      </c>
    </row>
    <row r="826" spans="1:12" s="144" customFormat="1" ht="25.5" hidden="1">
      <c r="A826" s="216"/>
      <c r="B826" s="109" t="s">
        <v>538</v>
      </c>
      <c r="C826" s="237"/>
      <c r="D826" s="110" t="s">
        <v>20</v>
      </c>
      <c r="E826" s="110" t="s">
        <v>16</v>
      </c>
      <c r="F826" s="110" t="s">
        <v>565</v>
      </c>
      <c r="G826" s="139"/>
      <c r="H826" s="160">
        <f t="shared" si="175"/>
        <v>0</v>
      </c>
      <c r="I826" s="314">
        <f>I827</f>
        <v>0</v>
      </c>
      <c r="J826" s="314">
        <f t="shared" si="177"/>
        <v>0</v>
      </c>
      <c r="K826" s="314">
        <f t="shared" si="177"/>
        <v>0</v>
      </c>
      <c r="L826" s="314">
        <f t="shared" si="177"/>
        <v>0</v>
      </c>
    </row>
    <row r="827" spans="1:12" s="215" customFormat="1" ht="58.5" hidden="1" customHeight="1">
      <c r="A827" s="141"/>
      <c r="B827" s="109" t="s">
        <v>88</v>
      </c>
      <c r="C827" s="272"/>
      <c r="D827" s="110" t="s">
        <v>20</v>
      </c>
      <c r="E827" s="110" t="s">
        <v>16</v>
      </c>
      <c r="F827" s="110" t="s">
        <v>565</v>
      </c>
      <c r="G827" s="110" t="s">
        <v>49</v>
      </c>
      <c r="H827" s="160">
        <f t="shared" si="175"/>
        <v>0</v>
      </c>
      <c r="I827" s="161">
        <f>I828</f>
        <v>0</v>
      </c>
      <c r="J827" s="161">
        <f t="shared" si="177"/>
        <v>0</v>
      </c>
      <c r="K827" s="161">
        <f t="shared" si="177"/>
        <v>0</v>
      </c>
      <c r="L827" s="161">
        <f t="shared" si="177"/>
        <v>0</v>
      </c>
    </row>
    <row r="828" spans="1:12" s="215" customFormat="1" ht="38.25" hidden="1" customHeight="1">
      <c r="A828" s="141"/>
      <c r="B828" s="109" t="s">
        <v>51</v>
      </c>
      <c r="C828" s="272"/>
      <c r="D828" s="110" t="s">
        <v>20</v>
      </c>
      <c r="E828" s="110" t="s">
        <v>16</v>
      </c>
      <c r="F828" s="110" t="s">
        <v>565</v>
      </c>
      <c r="G828" s="110" t="s">
        <v>50</v>
      </c>
      <c r="H828" s="160">
        <f t="shared" si="175"/>
        <v>0</v>
      </c>
      <c r="I828" s="161">
        <f>I829</f>
        <v>0</v>
      </c>
      <c r="J828" s="161">
        <f>J829</f>
        <v>0</v>
      </c>
      <c r="K828" s="161">
        <f>K829</f>
        <v>0</v>
      </c>
      <c r="L828" s="161">
        <f>L829</f>
        <v>0</v>
      </c>
    </row>
    <row r="829" spans="1:12" s="215" customFormat="1" ht="38.25" hidden="1" customHeight="1">
      <c r="A829" s="141"/>
      <c r="B829" s="109" t="s">
        <v>54</v>
      </c>
      <c r="C829" s="272"/>
      <c r="D829" s="110" t="s">
        <v>20</v>
      </c>
      <c r="E829" s="110" t="s">
        <v>16</v>
      </c>
      <c r="F829" s="110" t="s">
        <v>565</v>
      </c>
      <c r="G829" s="110" t="s">
        <v>48</v>
      </c>
      <c r="H829" s="160">
        <f t="shared" si="175"/>
        <v>0</v>
      </c>
      <c r="I829" s="161">
        <v>0</v>
      </c>
      <c r="J829" s="316">
        <v>0</v>
      </c>
      <c r="K829" s="316">
        <v>0</v>
      </c>
      <c r="L829" s="316">
        <v>0</v>
      </c>
    </row>
    <row r="830" spans="1:12" s="215" customFormat="1" ht="51">
      <c r="A830" s="141"/>
      <c r="B830" s="109" t="s">
        <v>515</v>
      </c>
      <c r="C830" s="109"/>
      <c r="D830" s="110" t="s">
        <v>20</v>
      </c>
      <c r="E830" s="110" t="s">
        <v>16</v>
      </c>
      <c r="F830" s="110" t="s">
        <v>220</v>
      </c>
      <c r="G830" s="110"/>
      <c r="H830" s="160">
        <f t="shared" si="175"/>
        <v>451.7</v>
      </c>
      <c r="I830" s="161">
        <f>I831</f>
        <v>0</v>
      </c>
      <c r="J830" s="161">
        <f>J831</f>
        <v>0</v>
      </c>
      <c r="K830" s="161">
        <f>K831</f>
        <v>0</v>
      </c>
      <c r="L830" s="161">
        <f>L831</f>
        <v>451.7</v>
      </c>
    </row>
    <row r="831" spans="1:12" s="215" customFormat="1" ht="38.25">
      <c r="A831" s="141"/>
      <c r="B831" s="109" t="s">
        <v>240</v>
      </c>
      <c r="C831" s="109"/>
      <c r="D831" s="110" t="s">
        <v>20</v>
      </c>
      <c r="E831" s="110" t="s">
        <v>16</v>
      </c>
      <c r="F831" s="110" t="s">
        <v>222</v>
      </c>
      <c r="G831" s="110"/>
      <c r="H831" s="160">
        <f>SUM(I831:L831)</f>
        <v>451.7</v>
      </c>
      <c r="I831" s="161">
        <f>I832+I836+I840</f>
        <v>0</v>
      </c>
      <c r="J831" s="161">
        <f>J832+J836+J840</f>
        <v>0</v>
      </c>
      <c r="K831" s="161">
        <f>K832+K836+K840</f>
        <v>0</v>
      </c>
      <c r="L831" s="161">
        <f>L832+L836+L840</f>
        <v>451.7</v>
      </c>
    </row>
    <row r="832" spans="1:12" s="224" customFormat="1" ht="38.25">
      <c r="A832" s="192"/>
      <c r="B832" s="109" t="s">
        <v>200</v>
      </c>
      <c r="C832" s="193"/>
      <c r="D832" s="110" t="s">
        <v>20</v>
      </c>
      <c r="E832" s="110" t="s">
        <v>16</v>
      </c>
      <c r="F832" s="110" t="s">
        <v>241</v>
      </c>
      <c r="G832" s="110"/>
      <c r="H832" s="160">
        <f>I832+J832+K832+L832</f>
        <v>0</v>
      </c>
      <c r="I832" s="161">
        <f>I833</f>
        <v>0</v>
      </c>
      <c r="J832" s="161">
        <f t="shared" ref="J832:L833" si="178">J833</f>
        <v>0</v>
      </c>
      <c r="K832" s="161">
        <f t="shared" si="178"/>
        <v>0</v>
      </c>
      <c r="L832" s="161">
        <f t="shared" si="178"/>
        <v>0</v>
      </c>
    </row>
    <row r="833" spans="1:12" s="224" customFormat="1" ht="57" hidden="1" customHeight="1">
      <c r="A833" s="141"/>
      <c r="B833" s="109" t="s">
        <v>88</v>
      </c>
      <c r="C833" s="272"/>
      <c r="D833" s="110" t="s">
        <v>20</v>
      </c>
      <c r="E833" s="110" t="s">
        <v>16</v>
      </c>
      <c r="F833" s="110" t="s">
        <v>241</v>
      </c>
      <c r="G833" s="110" t="s">
        <v>49</v>
      </c>
      <c r="H833" s="160">
        <f>I833+J833+K833+L833</f>
        <v>0</v>
      </c>
      <c r="I833" s="161">
        <f>I834</f>
        <v>0</v>
      </c>
      <c r="J833" s="161">
        <f t="shared" si="178"/>
        <v>0</v>
      </c>
      <c r="K833" s="161">
        <f t="shared" si="178"/>
        <v>0</v>
      </c>
      <c r="L833" s="161">
        <f t="shared" si="178"/>
        <v>0</v>
      </c>
    </row>
    <row r="834" spans="1:12" s="144" customFormat="1" hidden="1">
      <c r="A834" s="141"/>
      <c r="B834" s="109" t="s">
        <v>51</v>
      </c>
      <c r="C834" s="272"/>
      <c r="D834" s="110" t="s">
        <v>20</v>
      </c>
      <c r="E834" s="110" t="s">
        <v>16</v>
      </c>
      <c r="F834" s="110" t="s">
        <v>241</v>
      </c>
      <c r="G834" s="110" t="s">
        <v>50</v>
      </c>
      <c r="H834" s="160">
        <f>I834+J834+K834+L834</f>
        <v>0</v>
      </c>
      <c r="I834" s="161">
        <f>I835</f>
        <v>0</v>
      </c>
      <c r="J834" s="161">
        <f>J835</f>
        <v>0</v>
      </c>
      <c r="K834" s="161">
        <f>K835</f>
        <v>0</v>
      </c>
      <c r="L834" s="161">
        <f>L835</f>
        <v>0</v>
      </c>
    </row>
    <row r="835" spans="1:12" s="144" customFormat="1" ht="76.5" hidden="1">
      <c r="A835" s="141"/>
      <c r="B835" s="109" t="s">
        <v>52</v>
      </c>
      <c r="C835" s="272"/>
      <c r="D835" s="110" t="s">
        <v>20</v>
      </c>
      <c r="E835" s="110" t="s">
        <v>16</v>
      </c>
      <c r="F835" s="110" t="s">
        <v>241</v>
      </c>
      <c r="G835" s="110" t="s">
        <v>53</v>
      </c>
      <c r="H835" s="160">
        <f>I835+J835+K835+L835</f>
        <v>0</v>
      </c>
      <c r="I835" s="161"/>
      <c r="J835" s="316">
        <v>0</v>
      </c>
      <c r="K835" s="316">
        <v>0</v>
      </c>
      <c r="L835" s="316">
        <v>0</v>
      </c>
    </row>
    <row r="836" spans="1:12" s="234" customFormat="1" ht="318.75" hidden="1">
      <c r="A836" s="141"/>
      <c r="B836" s="66" t="s">
        <v>493</v>
      </c>
      <c r="C836" s="272"/>
      <c r="D836" s="110" t="s">
        <v>239</v>
      </c>
      <c r="E836" s="110" t="s">
        <v>16</v>
      </c>
      <c r="F836" s="110" t="s">
        <v>242</v>
      </c>
      <c r="G836" s="110"/>
      <c r="H836" s="160">
        <f>SUM(I836:L836)</f>
        <v>0</v>
      </c>
      <c r="I836" s="161">
        <f>I837</f>
        <v>0</v>
      </c>
      <c r="J836" s="161">
        <f t="shared" ref="J836:L837" si="179">J837</f>
        <v>0</v>
      </c>
      <c r="K836" s="161">
        <f t="shared" si="179"/>
        <v>0</v>
      </c>
      <c r="L836" s="161">
        <f t="shared" si="179"/>
        <v>0</v>
      </c>
    </row>
    <row r="837" spans="1:12" s="234" customFormat="1" ht="55.5" hidden="1" customHeight="1">
      <c r="A837" s="141"/>
      <c r="B837" s="109" t="s">
        <v>88</v>
      </c>
      <c r="C837" s="272"/>
      <c r="D837" s="110" t="s">
        <v>20</v>
      </c>
      <c r="E837" s="110" t="s">
        <v>16</v>
      </c>
      <c r="F837" s="110" t="s">
        <v>242</v>
      </c>
      <c r="G837" s="110" t="s">
        <v>49</v>
      </c>
      <c r="H837" s="160">
        <f>I837+J837+K837+L837</f>
        <v>0</v>
      </c>
      <c r="I837" s="161">
        <f>I838</f>
        <v>0</v>
      </c>
      <c r="J837" s="161">
        <f t="shared" si="179"/>
        <v>0</v>
      </c>
      <c r="K837" s="161">
        <f t="shared" si="179"/>
        <v>0</v>
      </c>
      <c r="L837" s="161">
        <f t="shared" si="179"/>
        <v>0</v>
      </c>
    </row>
    <row r="838" spans="1:12" s="215" customFormat="1" hidden="1">
      <c r="A838" s="141"/>
      <c r="B838" s="109" t="s">
        <v>51</v>
      </c>
      <c r="C838" s="272"/>
      <c r="D838" s="110" t="s">
        <v>20</v>
      </c>
      <c r="E838" s="110" t="s">
        <v>16</v>
      </c>
      <c r="F838" s="110" t="s">
        <v>242</v>
      </c>
      <c r="G838" s="110" t="s">
        <v>50</v>
      </c>
      <c r="H838" s="160">
        <f>I838+J838+K838+L838</f>
        <v>0</v>
      </c>
      <c r="I838" s="161">
        <f>I839</f>
        <v>0</v>
      </c>
      <c r="J838" s="161">
        <f>J839</f>
        <v>0</v>
      </c>
      <c r="K838" s="161">
        <f>K839</f>
        <v>0</v>
      </c>
      <c r="L838" s="161">
        <f>L839</f>
        <v>0</v>
      </c>
    </row>
    <row r="839" spans="1:12" s="215" customFormat="1" ht="76.5" hidden="1">
      <c r="A839" s="141"/>
      <c r="B839" s="109" t="s">
        <v>52</v>
      </c>
      <c r="C839" s="272"/>
      <c r="D839" s="110" t="s">
        <v>20</v>
      </c>
      <c r="E839" s="110" t="s">
        <v>16</v>
      </c>
      <c r="F839" s="110" t="s">
        <v>242</v>
      </c>
      <c r="G839" s="110" t="s">
        <v>53</v>
      </c>
      <c r="H839" s="160">
        <f>I839+J839+K839+L839</f>
        <v>0</v>
      </c>
      <c r="I839" s="161">
        <v>0</v>
      </c>
      <c r="J839" s="316">
        <v>0</v>
      </c>
      <c r="K839" s="316"/>
      <c r="L839" s="316">
        <v>0</v>
      </c>
    </row>
    <row r="840" spans="1:12" s="224" customFormat="1" ht="63.75">
      <c r="A840" s="213"/>
      <c r="B840" s="210" t="s">
        <v>587</v>
      </c>
      <c r="C840" s="210"/>
      <c r="D840" s="223" t="s">
        <v>20</v>
      </c>
      <c r="E840" s="223" t="s">
        <v>16</v>
      </c>
      <c r="F840" s="223" t="s">
        <v>590</v>
      </c>
      <c r="G840" s="139"/>
      <c r="H840" s="313">
        <f>SUM(I840:L840)</f>
        <v>451.7</v>
      </c>
      <c r="I840" s="335">
        <f>I841</f>
        <v>0</v>
      </c>
      <c r="J840" s="335">
        <f>J841</f>
        <v>0</v>
      </c>
      <c r="K840" s="335">
        <f>K841</f>
        <v>0</v>
      </c>
      <c r="L840" s="335">
        <f>L841</f>
        <v>451.7</v>
      </c>
    </row>
    <row r="841" spans="1:12" s="215" customFormat="1" ht="51">
      <c r="A841" s="213"/>
      <c r="B841" s="210" t="s">
        <v>223</v>
      </c>
      <c r="C841" s="210"/>
      <c r="D841" s="223" t="s">
        <v>20</v>
      </c>
      <c r="E841" s="223" t="s">
        <v>16</v>
      </c>
      <c r="F841" s="223" t="s">
        <v>590</v>
      </c>
      <c r="G841" s="139" t="s">
        <v>49</v>
      </c>
      <c r="H841" s="313">
        <f>H842</f>
        <v>451.7</v>
      </c>
      <c r="I841" s="314">
        <f t="shared" ref="I841:L842" si="180">I842</f>
        <v>0</v>
      </c>
      <c r="J841" s="314">
        <f t="shared" si="180"/>
        <v>0</v>
      </c>
      <c r="K841" s="314">
        <f t="shared" si="180"/>
        <v>0</v>
      </c>
      <c r="L841" s="314">
        <f t="shared" si="180"/>
        <v>451.7</v>
      </c>
    </row>
    <row r="842" spans="1:12" s="215" customFormat="1">
      <c r="A842" s="213"/>
      <c r="B842" s="210" t="s">
        <v>51</v>
      </c>
      <c r="C842" s="210"/>
      <c r="D842" s="223" t="s">
        <v>20</v>
      </c>
      <c r="E842" s="223" t="s">
        <v>16</v>
      </c>
      <c r="F842" s="223" t="s">
        <v>590</v>
      </c>
      <c r="G842" s="139" t="s">
        <v>50</v>
      </c>
      <c r="H842" s="313">
        <f>I842+J842+K842+L842</f>
        <v>451.7</v>
      </c>
      <c r="I842" s="314">
        <f t="shared" si="180"/>
        <v>0</v>
      </c>
      <c r="J842" s="314">
        <f t="shared" si="180"/>
        <v>0</v>
      </c>
      <c r="K842" s="314">
        <f t="shared" si="180"/>
        <v>0</v>
      </c>
      <c r="L842" s="314">
        <f t="shared" si="180"/>
        <v>451.7</v>
      </c>
    </row>
    <row r="843" spans="1:12" s="144" customFormat="1" ht="25.5">
      <c r="A843" s="213"/>
      <c r="B843" s="210" t="s">
        <v>54</v>
      </c>
      <c r="C843" s="210"/>
      <c r="D843" s="223" t="s">
        <v>20</v>
      </c>
      <c r="E843" s="223" t="s">
        <v>16</v>
      </c>
      <c r="F843" s="223" t="s">
        <v>590</v>
      </c>
      <c r="G843" s="139" t="s">
        <v>48</v>
      </c>
      <c r="H843" s="313">
        <f>I843+J843+K843+L843</f>
        <v>451.7</v>
      </c>
      <c r="I843" s="335">
        <v>0</v>
      </c>
      <c r="J843" s="335">
        <v>0</v>
      </c>
      <c r="K843" s="335">
        <v>0</v>
      </c>
      <c r="L843" s="335">
        <f>451.7</f>
        <v>451.7</v>
      </c>
    </row>
    <row r="844" spans="1:12" s="144" customFormat="1" ht="63.75" hidden="1">
      <c r="A844" s="213"/>
      <c r="B844" s="210" t="s">
        <v>157</v>
      </c>
      <c r="C844" s="210"/>
      <c r="D844" s="139" t="s">
        <v>20</v>
      </c>
      <c r="E844" s="110" t="s">
        <v>16</v>
      </c>
      <c r="F844" s="223" t="s">
        <v>224</v>
      </c>
      <c r="G844" s="139"/>
      <c r="H844" s="313">
        <f>SUM(I844:L844)</f>
        <v>0</v>
      </c>
      <c r="I844" s="335">
        <f>I845</f>
        <v>0</v>
      </c>
      <c r="J844" s="335">
        <f t="shared" ref="J844:L846" si="181">J845</f>
        <v>0</v>
      </c>
      <c r="K844" s="335">
        <f t="shared" si="181"/>
        <v>0</v>
      </c>
      <c r="L844" s="335">
        <f t="shared" si="181"/>
        <v>0</v>
      </c>
    </row>
    <row r="845" spans="1:12" s="144" customFormat="1" ht="25.5" hidden="1">
      <c r="A845" s="213"/>
      <c r="B845" s="210" t="s">
        <v>216</v>
      </c>
      <c r="C845" s="210"/>
      <c r="D845" s="139" t="s">
        <v>20</v>
      </c>
      <c r="E845" s="110" t="s">
        <v>16</v>
      </c>
      <c r="F845" s="223" t="s">
        <v>225</v>
      </c>
      <c r="G845" s="139"/>
      <c r="H845" s="313">
        <f>SUM(I845:L845)</f>
        <v>0</v>
      </c>
      <c r="I845" s="335">
        <f>I846</f>
        <v>0</v>
      </c>
      <c r="J845" s="335">
        <f t="shared" si="181"/>
        <v>0</v>
      </c>
      <c r="K845" s="335">
        <f t="shared" si="181"/>
        <v>0</v>
      </c>
      <c r="L845" s="335">
        <f t="shared" si="181"/>
        <v>0</v>
      </c>
    </row>
    <row r="846" spans="1:12" s="144" customFormat="1" ht="51" hidden="1">
      <c r="A846" s="213"/>
      <c r="B846" s="210" t="s">
        <v>223</v>
      </c>
      <c r="C846" s="210"/>
      <c r="D846" s="139" t="s">
        <v>20</v>
      </c>
      <c r="E846" s="110" t="s">
        <v>16</v>
      </c>
      <c r="F846" s="223" t="s">
        <v>225</v>
      </c>
      <c r="G846" s="139" t="s">
        <v>49</v>
      </c>
      <c r="H846" s="313">
        <f>SUM(I846:L846)</f>
        <v>0</v>
      </c>
      <c r="I846" s="314">
        <f>I847</f>
        <v>0</v>
      </c>
      <c r="J846" s="314">
        <f t="shared" si="181"/>
        <v>0</v>
      </c>
      <c r="K846" s="314">
        <f t="shared" si="181"/>
        <v>0</v>
      </c>
      <c r="L846" s="314">
        <f t="shared" si="181"/>
        <v>0</v>
      </c>
    </row>
    <row r="847" spans="1:12" s="144" customFormat="1" ht="51" hidden="1">
      <c r="A847" s="213"/>
      <c r="B847" s="210" t="s">
        <v>226</v>
      </c>
      <c r="C847" s="210"/>
      <c r="D847" s="139" t="s">
        <v>20</v>
      </c>
      <c r="E847" s="110" t="s">
        <v>16</v>
      </c>
      <c r="F847" s="223" t="s">
        <v>225</v>
      </c>
      <c r="G847" s="139" t="s">
        <v>227</v>
      </c>
      <c r="H847" s="313">
        <f>SUM(I847:L847)</f>
        <v>0</v>
      </c>
      <c r="I847" s="314">
        <v>0</v>
      </c>
      <c r="J847" s="314">
        <v>0</v>
      </c>
      <c r="K847" s="314">
        <v>0</v>
      </c>
      <c r="L847" s="314">
        <v>0</v>
      </c>
    </row>
    <row r="848" spans="1:12" s="144" customFormat="1" ht="25.5">
      <c r="A848" s="219"/>
      <c r="B848" s="262" t="s">
        <v>31</v>
      </c>
      <c r="C848" s="262"/>
      <c r="D848" s="264" t="s">
        <v>20</v>
      </c>
      <c r="E848" s="264" t="s">
        <v>20</v>
      </c>
      <c r="F848" s="264"/>
      <c r="G848" s="264"/>
      <c r="H848" s="313">
        <f>I848+J848+K848+L848</f>
        <v>117.80000000000001</v>
      </c>
      <c r="I848" s="313">
        <f>I849+I867+I877+I881</f>
        <v>-30</v>
      </c>
      <c r="J848" s="313">
        <f>J849+J867+J877+J881</f>
        <v>0</v>
      </c>
      <c r="K848" s="313">
        <f>K849+K867+K877+K881</f>
        <v>0</v>
      </c>
      <c r="L848" s="313">
        <f>L849+L867+L877+L881</f>
        <v>147.80000000000001</v>
      </c>
    </row>
    <row r="849" spans="1:12" s="144" customFormat="1" ht="38.25" hidden="1">
      <c r="A849" s="192"/>
      <c r="B849" s="277" t="s">
        <v>161</v>
      </c>
      <c r="C849" s="193"/>
      <c r="D849" s="110" t="s">
        <v>20</v>
      </c>
      <c r="E849" s="110" t="s">
        <v>20</v>
      </c>
      <c r="F849" s="110" t="s">
        <v>300</v>
      </c>
      <c r="G849" s="133"/>
      <c r="H849" s="160">
        <f>I849+J849+K849+L849</f>
        <v>0</v>
      </c>
      <c r="I849" s="161">
        <f>I850</f>
        <v>0</v>
      </c>
      <c r="J849" s="161">
        <f>J850</f>
        <v>0</v>
      </c>
      <c r="K849" s="161">
        <f>K850</f>
        <v>0</v>
      </c>
      <c r="L849" s="161">
        <f>L850</f>
        <v>0</v>
      </c>
    </row>
    <row r="850" spans="1:12" s="215" customFormat="1" ht="38.25" hidden="1">
      <c r="A850" s="192"/>
      <c r="B850" s="277" t="s">
        <v>205</v>
      </c>
      <c r="C850" s="193"/>
      <c r="D850" s="110" t="s">
        <v>20</v>
      </c>
      <c r="E850" s="110" t="s">
        <v>20</v>
      </c>
      <c r="F850" s="110" t="s">
        <v>322</v>
      </c>
      <c r="G850" s="133"/>
      <c r="H850" s="160">
        <f>SUM(I850:L850)</f>
        <v>0</v>
      </c>
      <c r="I850" s="161">
        <f>I851+I7430+I860</f>
        <v>0</v>
      </c>
      <c r="J850" s="161">
        <f>J851+J7430+J860</f>
        <v>0</v>
      </c>
      <c r="K850" s="161">
        <f>K851+K7430+K860</f>
        <v>0</v>
      </c>
      <c r="L850" s="161">
        <f>L851+L7430+L860</f>
        <v>0</v>
      </c>
    </row>
    <row r="851" spans="1:12" s="215" customFormat="1" ht="114.75" hidden="1">
      <c r="A851" s="141"/>
      <c r="B851" s="69" t="s">
        <v>510</v>
      </c>
      <c r="C851" s="109"/>
      <c r="D851" s="110" t="s">
        <v>20</v>
      </c>
      <c r="E851" s="110" t="s">
        <v>20</v>
      </c>
      <c r="F851" s="110" t="s">
        <v>319</v>
      </c>
      <c r="G851" s="133"/>
      <c r="H851" s="160">
        <f>I851+J851+K851+L851</f>
        <v>0</v>
      </c>
      <c r="I851" s="161">
        <f t="shared" ref="I851:L852" si="182">I852</f>
        <v>0</v>
      </c>
      <c r="J851" s="161">
        <f t="shared" si="182"/>
        <v>0</v>
      </c>
      <c r="K851" s="161">
        <f t="shared" si="182"/>
        <v>0</v>
      </c>
      <c r="L851" s="161">
        <f t="shared" si="182"/>
        <v>0</v>
      </c>
    </row>
    <row r="852" spans="1:12" s="234" customFormat="1" ht="51" hidden="1">
      <c r="A852" s="141"/>
      <c r="B852" s="109" t="s">
        <v>88</v>
      </c>
      <c r="C852" s="109"/>
      <c r="D852" s="110" t="s">
        <v>20</v>
      </c>
      <c r="E852" s="110" t="s">
        <v>20</v>
      </c>
      <c r="F852" s="110" t="s">
        <v>319</v>
      </c>
      <c r="G852" s="110" t="s">
        <v>49</v>
      </c>
      <c r="H852" s="160">
        <f>I852+J852+K852+L852</f>
        <v>0</v>
      </c>
      <c r="I852" s="161">
        <f t="shared" si="182"/>
        <v>0</v>
      </c>
      <c r="J852" s="161">
        <f t="shared" si="182"/>
        <v>0</v>
      </c>
      <c r="K852" s="161">
        <f>K853+K856</f>
        <v>0</v>
      </c>
      <c r="L852" s="161">
        <f>L853</f>
        <v>0</v>
      </c>
    </row>
    <row r="853" spans="1:12" s="234" customFormat="1" hidden="1">
      <c r="A853" s="141"/>
      <c r="B853" s="109" t="s">
        <v>51</v>
      </c>
      <c r="C853" s="109"/>
      <c r="D853" s="110" t="s">
        <v>20</v>
      </c>
      <c r="E853" s="110" t="s">
        <v>20</v>
      </c>
      <c r="F853" s="110" t="s">
        <v>319</v>
      </c>
      <c r="G853" s="110" t="s">
        <v>50</v>
      </c>
      <c r="H853" s="160">
        <f>I853+J853+K853+L853</f>
        <v>0</v>
      </c>
      <c r="I853" s="161">
        <f>I854+I855</f>
        <v>0</v>
      </c>
      <c r="J853" s="161">
        <f>J854+J855</f>
        <v>0</v>
      </c>
      <c r="K853" s="161">
        <f>K854+K855</f>
        <v>0</v>
      </c>
      <c r="L853" s="161">
        <f>L854+L855</f>
        <v>0</v>
      </c>
    </row>
    <row r="854" spans="1:12" s="234" customFormat="1" ht="76.5" hidden="1">
      <c r="A854" s="141"/>
      <c r="B854" s="109" t="s">
        <v>52</v>
      </c>
      <c r="C854" s="109"/>
      <c r="D854" s="110" t="s">
        <v>20</v>
      </c>
      <c r="E854" s="110" t="s">
        <v>20</v>
      </c>
      <c r="F854" s="110" t="s">
        <v>319</v>
      </c>
      <c r="G854" s="110" t="s">
        <v>53</v>
      </c>
      <c r="H854" s="160">
        <f>SUM(I854:L854)</f>
        <v>0</v>
      </c>
      <c r="I854" s="161">
        <v>0</v>
      </c>
      <c r="J854" s="161">
        <v>0</v>
      </c>
      <c r="K854" s="161"/>
      <c r="L854" s="161">
        <v>0</v>
      </c>
    </row>
    <row r="855" spans="1:12" s="234" customFormat="1" ht="22.5" hidden="1" customHeight="1">
      <c r="A855" s="141"/>
      <c r="B855" s="69" t="s">
        <v>494</v>
      </c>
      <c r="C855" s="109"/>
      <c r="D855" s="110" t="s">
        <v>20</v>
      </c>
      <c r="E855" s="110" t="s">
        <v>20</v>
      </c>
      <c r="F855" s="110" t="s">
        <v>321</v>
      </c>
      <c r="G855" s="110"/>
      <c r="H855" s="160">
        <f>I855+J855+K855+L855</f>
        <v>0</v>
      </c>
      <c r="I855" s="161">
        <f t="shared" ref="I855:L856" si="183">I856</f>
        <v>0</v>
      </c>
      <c r="J855" s="161">
        <f t="shared" si="183"/>
        <v>0</v>
      </c>
      <c r="K855" s="161">
        <f t="shared" si="183"/>
        <v>0</v>
      </c>
      <c r="L855" s="161">
        <f t="shared" si="183"/>
        <v>0</v>
      </c>
    </row>
    <row r="856" spans="1:12" s="234" customFormat="1" ht="51" hidden="1">
      <c r="A856" s="141"/>
      <c r="B856" s="109" t="s">
        <v>88</v>
      </c>
      <c r="C856" s="109"/>
      <c r="D856" s="110" t="s">
        <v>20</v>
      </c>
      <c r="E856" s="110" t="s">
        <v>20</v>
      </c>
      <c r="F856" s="110" t="s">
        <v>321</v>
      </c>
      <c r="G856" s="110" t="s">
        <v>49</v>
      </c>
      <c r="H856" s="160">
        <f>I856+J856+K856+L856</f>
        <v>0</v>
      </c>
      <c r="I856" s="161">
        <f>I857</f>
        <v>0</v>
      </c>
      <c r="J856" s="161">
        <f>J857</f>
        <v>0</v>
      </c>
      <c r="K856" s="161">
        <f t="shared" si="183"/>
        <v>0</v>
      </c>
      <c r="L856" s="161">
        <f t="shared" si="183"/>
        <v>0</v>
      </c>
    </row>
    <row r="857" spans="1:12" s="234" customFormat="1" ht="28.5" hidden="1" customHeight="1">
      <c r="A857" s="141"/>
      <c r="B857" s="210" t="s">
        <v>51</v>
      </c>
      <c r="C857" s="109"/>
      <c r="D857" s="110" t="s">
        <v>20</v>
      </c>
      <c r="E857" s="110" t="s">
        <v>20</v>
      </c>
      <c r="F857" s="110" t="s">
        <v>321</v>
      </c>
      <c r="G857" s="139" t="s">
        <v>50</v>
      </c>
      <c r="H857" s="160">
        <f>I857+J857+K857+L857</f>
        <v>0</v>
      </c>
      <c r="I857" s="161">
        <f>I858+I859</f>
        <v>0</v>
      </c>
      <c r="J857" s="161">
        <f>J858+J859</f>
        <v>0</v>
      </c>
      <c r="K857" s="161">
        <f>K858+K859</f>
        <v>0</v>
      </c>
      <c r="L857" s="161">
        <f>L858+L859</f>
        <v>0</v>
      </c>
    </row>
    <row r="858" spans="1:12" s="234" customFormat="1" ht="76.5" hidden="1">
      <c r="A858" s="141"/>
      <c r="B858" s="109" t="s">
        <v>52</v>
      </c>
      <c r="C858" s="109"/>
      <c r="D858" s="110" t="s">
        <v>20</v>
      </c>
      <c r="E858" s="110" t="s">
        <v>20</v>
      </c>
      <c r="F858" s="110" t="s">
        <v>321</v>
      </c>
      <c r="G858" s="139" t="s">
        <v>53</v>
      </c>
      <c r="H858" s="160">
        <f>SUM(I858:L858)</f>
        <v>0</v>
      </c>
      <c r="I858" s="161">
        <v>0</v>
      </c>
      <c r="J858" s="161"/>
      <c r="K858" s="161">
        <v>0</v>
      </c>
      <c r="L858" s="161">
        <v>0</v>
      </c>
    </row>
    <row r="859" spans="1:12" s="234" customFormat="1" ht="25.5" hidden="1">
      <c r="A859" s="141"/>
      <c r="B859" s="210" t="s">
        <v>54</v>
      </c>
      <c r="C859" s="109"/>
      <c r="D859" s="110" t="s">
        <v>20</v>
      </c>
      <c r="E859" s="110" t="s">
        <v>20</v>
      </c>
      <c r="F859" s="110" t="s">
        <v>321</v>
      </c>
      <c r="G859" s="139" t="s">
        <v>48</v>
      </c>
      <c r="H859" s="160">
        <f>I859+J859+K859+L859</f>
        <v>0</v>
      </c>
      <c r="I859" s="161">
        <v>0</v>
      </c>
      <c r="J859" s="161"/>
      <c r="K859" s="161">
        <v>0</v>
      </c>
      <c r="L859" s="161">
        <v>0</v>
      </c>
    </row>
    <row r="860" spans="1:12" s="234" customFormat="1" ht="25.5" hidden="1">
      <c r="A860" s="141"/>
      <c r="B860" s="109" t="s">
        <v>538</v>
      </c>
      <c r="C860" s="109"/>
      <c r="D860" s="110" t="s">
        <v>20</v>
      </c>
      <c r="E860" s="110" t="s">
        <v>20</v>
      </c>
      <c r="F860" s="110" t="s">
        <v>541</v>
      </c>
      <c r="G860" s="110"/>
      <c r="H860" s="160">
        <f>SUM(I860:L860)</f>
        <v>0</v>
      </c>
      <c r="I860" s="161">
        <f>I861</f>
        <v>0</v>
      </c>
      <c r="J860" s="161">
        <f t="shared" ref="J860:L861" si="184">J861</f>
        <v>0</v>
      </c>
      <c r="K860" s="161">
        <f t="shared" si="184"/>
        <v>0</v>
      </c>
      <c r="L860" s="161">
        <f t="shared" si="184"/>
        <v>0</v>
      </c>
    </row>
    <row r="861" spans="1:12" s="234" customFormat="1" ht="54.75" hidden="1" customHeight="1">
      <c r="A861" s="141"/>
      <c r="B861" s="109" t="s">
        <v>88</v>
      </c>
      <c r="C861" s="109"/>
      <c r="D861" s="110" t="s">
        <v>20</v>
      </c>
      <c r="E861" s="110" t="s">
        <v>20</v>
      </c>
      <c r="F861" s="110" t="s">
        <v>541</v>
      </c>
      <c r="G861" s="110" t="s">
        <v>49</v>
      </c>
      <c r="H861" s="160">
        <f>I861+J861+K861+L861</f>
        <v>0</v>
      </c>
      <c r="I861" s="161">
        <f>I862+I865</f>
        <v>0</v>
      </c>
      <c r="J861" s="161">
        <f>J862</f>
        <v>0</v>
      </c>
      <c r="K861" s="161">
        <f t="shared" si="184"/>
        <v>0</v>
      </c>
      <c r="L861" s="161">
        <f t="shared" si="184"/>
        <v>0</v>
      </c>
    </row>
    <row r="862" spans="1:12" s="234" customFormat="1" ht="22.5" hidden="1" customHeight="1">
      <c r="A862" s="141"/>
      <c r="B862" s="109" t="s">
        <v>51</v>
      </c>
      <c r="C862" s="109"/>
      <c r="D862" s="110" t="s">
        <v>20</v>
      </c>
      <c r="E862" s="110" t="s">
        <v>20</v>
      </c>
      <c r="F862" s="110" t="s">
        <v>541</v>
      </c>
      <c r="G862" s="110" t="s">
        <v>50</v>
      </c>
      <c r="H862" s="160">
        <f>I862+J862+K862+L862</f>
        <v>0</v>
      </c>
      <c r="I862" s="161">
        <f>I863+I864</f>
        <v>0</v>
      </c>
      <c r="J862" s="161">
        <f>J863+J864</f>
        <v>0</v>
      </c>
      <c r="K862" s="161">
        <f>K863+K864</f>
        <v>0</v>
      </c>
      <c r="L862" s="161">
        <f>L863+L864</f>
        <v>0</v>
      </c>
    </row>
    <row r="863" spans="1:12" s="234" customFormat="1" ht="76.5" hidden="1">
      <c r="A863" s="141"/>
      <c r="B863" s="109" t="s">
        <v>52</v>
      </c>
      <c r="C863" s="109"/>
      <c r="D863" s="110" t="s">
        <v>20</v>
      </c>
      <c r="E863" s="110" t="s">
        <v>20</v>
      </c>
      <c r="F863" s="110" t="s">
        <v>541</v>
      </c>
      <c r="G863" s="110" t="s">
        <v>53</v>
      </c>
      <c r="H863" s="160">
        <f>SUM(I863:L863)</f>
        <v>0</v>
      </c>
      <c r="I863" s="161"/>
      <c r="J863" s="161">
        <v>0</v>
      </c>
      <c r="K863" s="161">
        <v>0</v>
      </c>
      <c r="L863" s="161">
        <v>0</v>
      </c>
    </row>
    <row r="864" spans="1:12" s="215" customFormat="1" ht="25.5" hidden="1">
      <c r="A864" s="141"/>
      <c r="B864" s="109" t="s">
        <v>54</v>
      </c>
      <c r="C864" s="109"/>
      <c r="D864" s="110" t="s">
        <v>20</v>
      </c>
      <c r="E864" s="110" t="s">
        <v>20</v>
      </c>
      <c r="F864" s="110" t="s">
        <v>541</v>
      </c>
      <c r="G864" s="110" t="s">
        <v>48</v>
      </c>
      <c r="H864" s="160">
        <f>I864+J864+K864+L864</f>
        <v>0</v>
      </c>
      <c r="I864" s="161">
        <v>0</v>
      </c>
      <c r="J864" s="161">
        <v>0</v>
      </c>
      <c r="K864" s="161">
        <v>0</v>
      </c>
      <c r="L864" s="161">
        <v>0</v>
      </c>
    </row>
    <row r="865" spans="1:14" s="215" customFormat="1" hidden="1">
      <c r="A865" s="141"/>
      <c r="B865" s="210" t="s">
        <v>66</v>
      </c>
      <c r="C865" s="109"/>
      <c r="D865" s="110" t="s">
        <v>20</v>
      </c>
      <c r="E865" s="110" t="s">
        <v>20</v>
      </c>
      <c r="F865" s="110" t="s">
        <v>541</v>
      </c>
      <c r="G865" s="110" t="s">
        <v>64</v>
      </c>
      <c r="H865" s="160">
        <f>I865+J865+K865+L865</f>
        <v>0</v>
      </c>
      <c r="I865" s="161">
        <f>I866</f>
        <v>0</v>
      </c>
      <c r="J865" s="161">
        <f>J866+J867</f>
        <v>0</v>
      </c>
      <c r="K865" s="161">
        <f>K866+K867</f>
        <v>0</v>
      </c>
      <c r="L865" s="161">
        <f>L866+L867</f>
        <v>0</v>
      </c>
    </row>
    <row r="866" spans="1:14" s="224" customFormat="1" ht="76.5" hidden="1">
      <c r="A866" s="141"/>
      <c r="B866" s="10" t="s">
        <v>83</v>
      </c>
      <c r="C866" s="109"/>
      <c r="D866" s="110" t="s">
        <v>20</v>
      </c>
      <c r="E866" s="110" t="s">
        <v>20</v>
      </c>
      <c r="F866" s="110" t="s">
        <v>541</v>
      </c>
      <c r="G866" s="110" t="s">
        <v>65</v>
      </c>
      <c r="H866" s="160">
        <f>SUM(I866:L866)</f>
        <v>0</v>
      </c>
      <c r="I866" s="161"/>
      <c r="J866" s="161">
        <v>0</v>
      </c>
      <c r="K866" s="161">
        <v>0</v>
      </c>
      <c r="L866" s="161">
        <v>0</v>
      </c>
      <c r="N866" s="280"/>
    </row>
    <row r="867" spans="1:14" s="215" customFormat="1" ht="51">
      <c r="A867" s="278"/>
      <c r="B867" s="109" t="s">
        <v>515</v>
      </c>
      <c r="C867" s="262"/>
      <c r="D867" s="223" t="s">
        <v>20</v>
      </c>
      <c r="E867" s="223" t="s">
        <v>20</v>
      </c>
      <c r="F867" s="223" t="s">
        <v>220</v>
      </c>
      <c r="G867" s="279"/>
      <c r="H867" s="313">
        <f>SUM(I867:L867)</f>
        <v>-30</v>
      </c>
      <c r="I867" s="334">
        <f>I868</f>
        <v>-30</v>
      </c>
      <c r="J867" s="334">
        <f t="shared" ref="J867:L869" si="185">J868</f>
        <v>0</v>
      </c>
      <c r="K867" s="334">
        <f t="shared" si="185"/>
        <v>0</v>
      </c>
      <c r="L867" s="334">
        <f t="shared" si="185"/>
        <v>0</v>
      </c>
    </row>
    <row r="868" spans="1:14" s="215" customFormat="1" ht="38.25">
      <c r="A868" s="278"/>
      <c r="B868" s="109" t="s">
        <v>240</v>
      </c>
      <c r="C868" s="262"/>
      <c r="D868" s="223" t="s">
        <v>20</v>
      </c>
      <c r="E868" s="223" t="s">
        <v>20</v>
      </c>
      <c r="F868" s="223" t="s">
        <v>222</v>
      </c>
      <c r="G868" s="279"/>
      <c r="H868" s="313">
        <f>SUM(I868:L868)</f>
        <v>-30</v>
      </c>
      <c r="I868" s="334">
        <f>I869+I873</f>
        <v>-30</v>
      </c>
      <c r="J868" s="334">
        <f>J869+J873</f>
        <v>0</v>
      </c>
      <c r="K868" s="334">
        <f>K869+K873</f>
        <v>0</v>
      </c>
      <c r="L868" s="334">
        <f>L869+L873</f>
        <v>0</v>
      </c>
    </row>
    <row r="869" spans="1:14" s="215" customFormat="1" ht="25.5">
      <c r="A869" s="278"/>
      <c r="B869" s="109" t="s">
        <v>538</v>
      </c>
      <c r="C869" s="262"/>
      <c r="D869" s="223" t="s">
        <v>20</v>
      </c>
      <c r="E869" s="223" t="s">
        <v>20</v>
      </c>
      <c r="F869" s="223" t="s">
        <v>548</v>
      </c>
      <c r="G869" s="279"/>
      <c r="H869" s="313">
        <f>SUM(I869:L869)</f>
        <v>-30</v>
      </c>
      <c r="I869" s="334">
        <f>I870</f>
        <v>-30</v>
      </c>
      <c r="J869" s="334">
        <f t="shared" si="185"/>
        <v>0</v>
      </c>
      <c r="K869" s="334">
        <f t="shared" si="185"/>
        <v>0</v>
      </c>
      <c r="L869" s="334">
        <f t="shared" si="185"/>
        <v>0</v>
      </c>
    </row>
    <row r="870" spans="1:14" s="215" customFormat="1" ht="51">
      <c r="A870" s="213"/>
      <c r="B870" s="210" t="s">
        <v>223</v>
      </c>
      <c r="C870" s="210"/>
      <c r="D870" s="223" t="s">
        <v>20</v>
      </c>
      <c r="E870" s="223" t="s">
        <v>20</v>
      </c>
      <c r="F870" s="223" t="s">
        <v>548</v>
      </c>
      <c r="G870" s="139" t="s">
        <v>49</v>
      </c>
      <c r="H870" s="313">
        <f>H871</f>
        <v>-30</v>
      </c>
      <c r="I870" s="314">
        <f t="shared" ref="I870:L871" si="186">I871</f>
        <v>-30</v>
      </c>
      <c r="J870" s="314">
        <f t="shared" si="186"/>
        <v>0</v>
      </c>
      <c r="K870" s="314">
        <f t="shared" si="186"/>
        <v>0</v>
      </c>
      <c r="L870" s="314">
        <f t="shared" si="186"/>
        <v>0</v>
      </c>
    </row>
    <row r="871" spans="1:14" s="215" customFormat="1">
      <c r="A871" s="213"/>
      <c r="B871" s="210" t="s">
        <v>51</v>
      </c>
      <c r="C871" s="210"/>
      <c r="D871" s="223" t="s">
        <v>20</v>
      </c>
      <c r="E871" s="223" t="s">
        <v>20</v>
      </c>
      <c r="F871" s="223" t="s">
        <v>548</v>
      </c>
      <c r="G871" s="139" t="s">
        <v>50</v>
      </c>
      <c r="H871" s="313">
        <f>I871+J871+K871+L871</f>
        <v>-30</v>
      </c>
      <c r="I871" s="314">
        <f t="shared" si="186"/>
        <v>-30</v>
      </c>
      <c r="J871" s="314">
        <f t="shared" si="186"/>
        <v>0</v>
      </c>
      <c r="K871" s="314">
        <f t="shared" si="186"/>
        <v>0</v>
      </c>
      <c r="L871" s="314">
        <f t="shared" si="186"/>
        <v>0</v>
      </c>
    </row>
    <row r="872" spans="1:14" s="215" customFormat="1" ht="54.75" customHeight="1">
      <c r="A872" s="213"/>
      <c r="B872" s="210" t="s">
        <v>54</v>
      </c>
      <c r="C872" s="210"/>
      <c r="D872" s="223" t="s">
        <v>20</v>
      </c>
      <c r="E872" s="223" t="s">
        <v>20</v>
      </c>
      <c r="F872" s="223" t="s">
        <v>548</v>
      </c>
      <c r="G872" s="139" t="s">
        <v>48</v>
      </c>
      <c r="H872" s="313">
        <f>I872+J872+K872+L872</f>
        <v>-30</v>
      </c>
      <c r="I872" s="335">
        <f>-30</f>
        <v>-30</v>
      </c>
      <c r="J872" s="335">
        <v>0</v>
      </c>
      <c r="K872" s="335">
        <v>0</v>
      </c>
      <c r="L872" s="335">
        <v>0</v>
      </c>
    </row>
    <row r="873" spans="1:14" s="215" customFormat="1" ht="63.75" hidden="1">
      <c r="A873" s="213"/>
      <c r="B873" s="210" t="s">
        <v>587</v>
      </c>
      <c r="C873" s="210"/>
      <c r="D873" s="223" t="s">
        <v>20</v>
      </c>
      <c r="E873" s="223" t="s">
        <v>20</v>
      </c>
      <c r="F873" s="223" t="s">
        <v>590</v>
      </c>
      <c r="G873" s="139"/>
      <c r="H873" s="313">
        <f>SUM(I873:L873)</f>
        <v>0</v>
      </c>
      <c r="I873" s="335">
        <f>I874</f>
        <v>0</v>
      </c>
      <c r="J873" s="335">
        <f>J874</f>
        <v>0</v>
      </c>
      <c r="K873" s="335">
        <f>K874</f>
        <v>0</v>
      </c>
      <c r="L873" s="335">
        <f>L874</f>
        <v>0</v>
      </c>
    </row>
    <row r="874" spans="1:14" s="215" customFormat="1" ht="51" hidden="1">
      <c r="A874" s="213"/>
      <c r="B874" s="210" t="s">
        <v>223</v>
      </c>
      <c r="C874" s="210"/>
      <c r="D874" s="223" t="s">
        <v>20</v>
      </c>
      <c r="E874" s="223" t="s">
        <v>20</v>
      </c>
      <c r="F874" s="223" t="s">
        <v>590</v>
      </c>
      <c r="G874" s="139" t="s">
        <v>49</v>
      </c>
      <c r="H874" s="313">
        <f>H875</f>
        <v>0</v>
      </c>
      <c r="I874" s="314">
        <f t="shared" ref="I874:L875" si="187">I875</f>
        <v>0</v>
      </c>
      <c r="J874" s="314">
        <f t="shared" si="187"/>
        <v>0</v>
      </c>
      <c r="K874" s="314">
        <f t="shared" si="187"/>
        <v>0</v>
      </c>
      <c r="L874" s="314">
        <f t="shared" si="187"/>
        <v>0</v>
      </c>
    </row>
    <row r="875" spans="1:14" s="215" customFormat="1" hidden="1">
      <c r="A875" s="213"/>
      <c r="B875" s="210" t="s">
        <v>51</v>
      </c>
      <c r="C875" s="210"/>
      <c r="D875" s="223" t="s">
        <v>20</v>
      </c>
      <c r="E875" s="223" t="s">
        <v>20</v>
      </c>
      <c r="F875" s="223" t="s">
        <v>590</v>
      </c>
      <c r="G875" s="139" t="s">
        <v>50</v>
      </c>
      <c r="H875" s="313">
        <f>I875+J875+K875+L875</f>
        <v>0</v>
      </c>
      <c r="I875" s="314">
        <f t="shared" si="187"/>
        <v>0</v>
      </c>
      <c r="J875" s="314">
        <f t="shared" si="187"/>
        <v>0</v>
      </c>
      <c r="K875" s="314">
        <f t="shared" si="187"/>
        <v>0</v>
      </c>
      <c r="L875" s="314">
        <f t="shared" si="187"/>
        <v>0</v>
      </c>
    </row>
    <row r="876" spans="1:14" s="215" customFormat="1" ht="54.75" hidden="1" customHeight="1">
      <c r="A876" s="213"/>
      <c r="B876" s="210" t="s">
        <v>54</v>
      </c>
      <c r="C876" s="210"/>
      <c r="D876" s="223" t="s">
        <v>20</v>
      </c>
      <c r="E876" s="223" t="s">
        <v>20</v>
      </c>
      <c r="F876" s="223" t="s">
        <v>590</v>
      </c>
      <c r="G876" s="139" t="s">
        <v>48</v>
      </c>
      <c r="H876" s="313">
        <f>I876+J876+K876+L876</f>
        <v>0</v>
      </c>
      <c r="I876" s="335">
        <v>0</v>
      </c>
      <c r="J876" s="335">
        <v>0</v>
      </c>
      <c r="K876" s="335">
        <v>0</v>
      </c>
      <c r="L876" s="335">
        <v>0</v>
      </c>
    </row>
    <row r="877" spans="1:14" s="215" customFormat="1" ht="63.75" hidden="1">
      <c r="A877" s="213"/>
      <c r="B877" s="210" t="s">
        <v>157</v>
      </c>
      <c r="C877" s="210"/>
      <c r="D877" s="139" t="s">
        <v>20</v>
      </c>
      <c r="E877" s="139" t="s">
        <v>20</v>
      </c>
      <c r="F877" s="223" t="s">
        <v>224</v>
      </c>
      <c r="G877" s="139"/>
      <c r="H877" s="313">
        <f>SUM(I877:L877)</f>
        <v>0</v>
      </c>
      <c r="I877" s="335">
        <f>I878</f>
        <v>0</v>
      </c>
      <c r="J877" s="335">
        <f t="shared" ref="J877:L879" si="188">J878</f>
        <v>0</v>
      </c>
      <c r="K877" s="335">
        <f t="shared" si="188"/>
        <v>0</v>
      </c>
      <c r="L877" s="335">
        <f t="shared" si="188"/>
        <v>0</v>
      </c>
    </row>
    <row r="878" spans="1:14" s="215" customFormat="1" ht="25.5" hidden="1">
      <c r="A878" s="213"/>
      <c r="B878" s="210" t="s">
        <v>216</v>
      </c>
      <c r="C878" s="210"/>
      <c r="D878" s="139" t="s">
        <v>20</v>
      </c>
      <c r="E878" s="139" t="s">
        <v>20</v>
      </c>
      <c r="F878" s="223" t="s">
        <v>225</v>
      </c>
      <c r="G878" s="139"/>
      <c r="H878" s="313">
        <f>SUM(I878:L878)</f>
        <v>0</v>
      </c>
      <c r="I878" s="335">
        <f>I879</f>
        <v>0</v>
      </c>
      <c r="J878" s="335">
        <f t="shared" si="188"/>
        <v>0</v>
      </c>
      <c r="K878" s="335">
        <f t="shared" si="188"/>
        <v>0</v>
      </c>
      <c r="L878" s="335">
        <f t="shared" si="188"/>
        <v>0</v>
      </c>
    </row>
    <row r="879" spans="1:14" s="215" customFormat="1" ht="51" hidden="1">
      <c r="A879" s="213"/>
      <c r="B879" s="210" t="s">
        <v>223</v>
      </c>
      <c r="C879" s="210"/>
      <c r="D879" s="139" t="s">
        <v>20</v>
      </c>
      <c r="E879" s="139" t="s">
        <v>20</v>
      </c>
      <c r="F879" s="223" t="s">
        <v>225</v>
      </c>
      <c r="G879" s="139" t="s">
        <v>49</v>
      </c>
      <c r="H879" s="313">
        <f>SUM(I879:L879)</f>
        <v>0</v>
      </c>
      <c r="I879" s="314">
        <f>I880</f>
        <v>0</v>
      </c>
      <c r="J879" s="314">
        <f t="shared" si="188"/>
        <v>0</v>
      </c>
      <c r="K879" s="314">
        <f t="shared" si="188"/>
        <v>0</v>
      </c>
      <c r="L879" s="314">
        <f t="shared" si="188"/>
        <v>0</v>
      </c>
    </row>
    <row r="880" spans="1:14" s="215" customFormat="1" ht="54.75" hidden="1" customHeight="1">
      <c r="A880" s="213"/>
      <c r="B880" s="210" t="s">
        <v>226</v>
      </c>
      <c r="C880" s="210"/>
      <c r="D880" s="139" t="s">
        <v>20</v>
      </c>
      <c r="E880" s="139" t="s">
        <v>20</v>
      </c>
      <c r="F880" s="223" t="s">
        <v>225</v>
      </c>
      <c r="G880" s="139" t="s">
        <v>227</v>
      </c>
      <c r="H880" s="313">
        <f>SUM(I880:L880)</f>
        <v>0</v>
      </c>
      <c r="I880" s="314">
        <v>0</v>
      </c>
      <c r="J880" s="314">
        <v>0</v>
      </c>
      <c r="K880" s="314">
        <v>0</v>
      </c>
      <c r="L880" s="314">
        <v>0</v>
      </c>
    </row>
    <row r="881" spans="1:12" s="215" customFormat="1" ht="38.25">
      <c r="A881" s="273"/>
      <c r="B881" s="210" t="s">
        <v>214</v>
      </c>
      <c r="C881" s="262"/>
      <c r="D881" s="223" t="s">
        <v>20</v>
      </c>
      <c r="E881" s="223" t="s">
        <v>20</v>
      </c>
      <c r="F881" s="223" t="s">
        <v>215</v>
      </c>
      <c r="G881" s="264"/>
      <c r="H881" s="313">
        <f t="shared" ref="H881:H890" si="189">I881+J881+K881+L881</f>
        <v>147.80000000000001</v>
      </c>
      <c r="I881" s="314">
        <f>I882+I890+I886+I899</f>
        <v>0</v>
      </c>
      <c r="J881" s="314">
        <f>J882+J890+J886+J899</f>
        <v>0</v>
      </c>
      <c r="K881" s="314">
        <f>K882+K890+K886+K899</f>
        <v>0</v>
      </c>
      <c r="L881" s="314">
        <f>L882+L890+L886+L899</f>
        <v>147.80000000000001</v>
      </c>
    </row>
    <row r="882" spans="1:12" s="215" customFormat="1" ht="38.25" hidden="1">
      <c r="A882" s="273"/>
      <c r="B882" s="210" t="s">
        <v>200</v>
      </c>
      <c r="C882" s="262"/>
      <c r="D882" s="139" t="s">
        <v>20</v>
      </c>
      <c r="E882" s="139" t="s">
        <v>20</v>
      </c>
      <c r="F882" s="223" t="s">
        <v>218</v>
      </c>
      <c r="G882" s="139"/>
      <c r="H882" s="313">
        <f t="shared" si="189"/>
        <v>0</v>
      </c>
      <c r="I882" s="314">
        <f>I883</f>
        <v>0</v>
      </c>
      <c r="J882" s="314">
        <f t="shared" ref="J882:L883" si="190">J883</f>
        <v>0</v>
      </c>
      <c r="K882" s="314">
        <f t="shared" si="190"/>
        <v>0</v>
      </c>
      <c r="L882" s="314">
        <f t="shared" si="190"/>
        <v>0</v>
      </c>
    </row>
    <row r="883" spans="1:12" s="215" customFormat="1" ht="51" hidden="1">
      <c r="A883" s="216"/>
      <c r="B883" s="210" t="s">
        <v>88</v>
      </c>
      <c r="C883" s="237"/>
      <c r="D883" s="139" t="s">
        <v>20</v>
      </c>
      <c r="E883" s="139" t="s">
        <v>20</v>
      </c>
      <c r="F883" s="223" t="s">
        <v>218</v>
      </c>
      <c r="G883" s="139" t="s">
        <v>49</v>
      </c>
      <c r="H883" s="313">
        <f t="shared" si="189"/>
        <v>0</v>
      </c>
      <c r="I883" s="314">
        <f>I884</f>
        <v>0</v>
      </c>
      <c r="J883" s="314">
        <f t="shared" si="190"/>
        <v>0</v>
      </c>
      <c r="K883" s="314">
        <f t="shared" si="190"/>
        <v>0</v>
      </c>
      <c r="L883" s="314">
        <f t="shared" si="190"/>
        <v>0</v>
      </c>
    </row>
    <row r="884" spans="1:12" s="215" customFormat="1" hidden="1">
      <c r="A884" s="216"/>
      <c r="B884" s="210" t="s">
        <v>51</v>
      </c>
      <c r="C884" s="237"/>
      <c r="D884" s="139" t="s">
        <v>20</v>
      </c>
      <c r="E884" s="139" t="s">
        <v>20</v>
      </c>
      <c r="F884" s="223" t="s">
        <v>218</v>
      </c>
      <c r="G884" s="139" t="s">
        <v>50</v>
      </c>
      <c r="H884" s="313">
        <f t="shared" si="189"/>
        <v>0</v>
      </c>
      <c r="I884" s="314">
        <f>I885</f>
        <v>0</v>
      </c>
      <c r="J884" s="314">
        <f>J885</f>
        <v>0</v>
      </c>
      <c r="K884" s="314">
        <f>K885</f>
        <v>0</v>
      </c>
      <c r="L884" s="314">
        <f>L885</f>
        <v>0</v>
      </c>
    </row>
    <row r="885" spans="1:12" s="215" customFormat="1" ht="54.75" hidden="1" customHeight="1">
      <c r="A885" s="216"/>
      <c r="B885" s="210" t="s">
        <v>52</v>
      </c>
      <c r="C885" s="237"/>
      <c r="D885" s="139" t="s">
        <v>20</v>
      </c>
      <c r="E885" s="139" t="s">
        <v>20</v>
      </c>
      <c r="F885" s="223" t="s">
        <v>218</v>
      </c>
      <c r="G885" s="139" t="s">
        <v>53</v>
      </c>
      <c r="H885" s="313">
        <f t="shared" si="189"/>
        <v>0</v>
      </c>
      <c r="I885" s="314"/>
      <c r="J885" s="334">
        <v>0</v>
      </c>
      <c r="K885" s="334">
        <v>0</v>
      </c>
      <c r="L885" s="334">
        <v>0</v>
      </c>
    </row>
    <row r="886" spans="1:12" s="62" customFormat="1" ht="38.25">
      <c r="A886" s="63"/>
      <c r="B886" s="10" t="s">
        <v>686</v>
      </c>
      <c r="C886" s="15"/>
      <c r="D886" s="12" t="s">
        <v>20</v>
      </c>
      <c r="E886" s="12" t="s">
        <v>20</v>
      </c>
      <c r="F886" s="19" t="s">
        <v>687</v>
      </c>
      <c r="G886" s="12"/>
      <c r="H886" s="313">
        <f t="shared" si="189"/>
        <v>37.799999999999997</v>
      </c>
      <c r="I886" s="152">
        <f t="shared" ref="I886:L888" si="191">I887</f>
        <v>0</v>
      </c>
      <c r="J886" s="152">
        <f t="shared" si="191"/>
        <v>0</v>
      </c>
      <c r="K886" s="152">
        <f t="shared" si="191"/>
        <v>0</v>
      </c>
      <c r="L886" s="152">
        <f t="shared" si="191"/>
        <v>37.799999999999997</v>
      </c>
    </row>
    <row r="887" spans="1:12" s="62" customFormat="1" ht="51">
      <c r="A887" s="63"/>
      <c r="B887" s="10" t="s">
        <v>88</v>
      </c>
      <c r="C887" s="11"/>
      <c r="D887" s="12" t="s">
        <v>20</v>
      </c>
      <c r="E887" s="12" t="s">
        <v>20</v>
      </c>
      <c r="F887" s="19" t="s">
        <v>687</v>
      </c>
      <c r="G887" s="12" t="s">
        <v>49</v>
      </c>
      <c r="H887" s="313">
        <f t="shared" si="189"/>
        <v>37.799999999999997</v>
      </c>
      <c r="I887" s="152">
        <f t="shared" si="191"/>
        <v>0</v>
      </c>
      <c r="J887" s="152">
        <f t="shared" si="191"/>
        <v>0</v>
      </c>
      <c r="K887" s="152">
        <f t="shared" si="191"/>
        <v>0</v>
      </c>
      <c r="L887" s="152">
        <f t="shared" si="191"/>
        <v>37.799999999999997</v>
      </c>
    </row>
    <row r="888" spans="1:12" s="62" customFormat="1">
      <c r="A888" s="63"/>
      <c r="B888" s="10" t="s">
        <v>51</v>
      </c>
      <c r="C888" s="11"/>
      <c r="D888" s="12" t="s">
        <v>20</v>
      </c>
      <c r="E888" s="12" t="s">
        <v>20</v>
      </c>
      <c r="F888" s="19" t="s">
        <v>687</v>
      </c>
      <c r="G888" s="12" t="s">
        <v>50</v>
      </c>
      <c r="H888" s="313">
        <f t="shared" si="189"/>
        <v>37.799999999999997</v>
      </c>
      <c r="I888" s="152">
        <f t="shared" si="191"/>
        <v>0</v>
      </c>
      <c r="J888" s="152">
        <f t="shared" si="191"/>
        <v>0</v>
      </c>
      <c r="K888" s="152">
        <f t="shared" si="191"/>
        <v>0</v>
      </c>
      <c r="L888" s="152">
        <f t="shared" si="191"/>
        <v>37.799999999999997</v>
      </c>
    </row>
    <row r="889" spans="1:12" s="62" customFormat="1" ht="76.5">
      <c r="A889" s="63"/>
      <c r="B889" s="10" t="s">
        <v>52</v>
      </c>
      <c r="C889" s="11"/>
      <c r="D889" s="12" t="s">
        <v>20</v>
      </c>
      <c r="E889" s="12" t="s">
        <v>20</v>
      </c>
      <c r="F889" s="19" t="s">
        <v>687</v>
      </c>
      <c r="G889" s="12" t="s">
        <v>53</v>
      </c>
      <c r="H889" s="313">
        <f t="shared" si="189"/>
        <v>37.799999999999997</v>
      </c>
      <c r="I889" s="152">
        <v>0</v>
      </c>
      <c r="J889" s="152">
        <v>0</v>
      </c>
      <c r="K889" s="152">
        <v>0</v>
      </c>
      <c r="L889" s="152">
        <v>37.799999999999997</v>
      </c>
    </row>
    <row r="890" spans="1:12" s="215" customFormat="1" ht="25.5" hidden="1">
      <c r="A890" s="216"/>
      <c r="B890" s="109" t="s">
        <v>538</v>
      </c>
      <c r="C890" s="237"/>
      <c r="D890" s="139" t="s">
        <v>20</v>
      </c>
      <c r="E890" s="139" t="s">
        <v>20</v>
      </c>
      <c r="F890" s="223" t="s">
        <v>217</v>
      </c>
      <c r="G890" s="139"/>
      <c r="H890" s="313">
        <f t="shared" si="189"/>
        <v>0</v>
      </c>
      <c r="I890" s="314">
        <f>I893+I894</f>
        <v>0</v>
      </c>
      <c r="J890" s="314">
        <f>J883</f>
        <v>0</v>
      </c>
      <c r="K890" s="314">
        <f>K883</f>
        <v>0</v>
      </c>
      <c r="L890" s="314">
        <f>L883</f>
        <v>0</v>
      </c>
    </row>
    <row r="891" spans="1:12" s="215" customFormat="1" ht="38.25" hidden="1">
      <c r="A891" s="216"/>
      <c r="B891" s="109" t="s">
        <v>86</v>
      </c>
      <c r="C891" s="131"/>
      <c r="D891" s="139" t="s">
        <v>20</v>
      </c>
      <c r="E891" s="139" t="s">
        <v>20</v>
      </c>
      <c r="F891" s="223" t="s">
        <v>217</v>
      </c>
      <c r="G891" s="139" t="s">
        <v>57</v>
      </c>
      <c r="H891" s="313">
        <f>SUM(I891:L891)</f>
        <v>0</v>
      </c>
      <c r="I891" s="314">
        <f t="shared" ref="I891:L892" si="192">I892</f>
        <v>0</v>
      </c>
      <c r="J891" s="314">
        <f t="shared" si="192"/>
        <v>0</v>
      </c>
      <c r="K891" s="314">
        <f t="shared" si="192"/>
        <v>0</v>
      </c>
      <c r="L891" s="314">
        <f t="shared" si="192"/>
        <v>0</v>
      </c>
    </row>
    <row r="892" spans="1:12" s="215" customFormat="1" ht="38.25" hidden="1">
      <c r="A892" s="216"/>
      <c r="B892" s="109" t="s">
        <v>111</v>
      </c>
      <c r="C892" s="131"/>
      <c r="D892" s="139" t="s">
        <v>20</v>
      </c>
      <c r="E892" s="139" t="s">
        <v>20</v>
      </c>
      <c r="F892" s="223" t="s">
        <v>217</v>
      </c>
      <c r="G892" s="139" t="s">
        <v>59</v>
      </c>
      <c r="H892" s="313">
        <f>SUM(I892:L892)</f>
        <v>0</v>
      </c>
      <c r="I892" s="314">
        <f t="shared" si="192"/>
        <v>0</v>
      </c>
      <c r="J892" s="314">
        <f t="shared" si="192"/>
        <v>0</v>
      </c>
      <c r="K892" s="314">
        <f t="shared" si="192"/>
        <v>0</v>
      </c>
      <c r="L892" s="314">
        <f t="shared" si="192"/>
        <v>0</v>
      </c>
    </row>
    <row r="893" spans="1:12" s="215" customFormat="1" ht="51" hidden="1">
      <c r="A893" s="216"/>
      <c r="B893" s="109" t="s">
        <v>259</v>
      </c>
      <c r="C893" s="131"/>
      <c r="D893" s="139" t="s">
        <v>20</v>
      </c>
      <c r="E893" s="139" t="s">
        <v>20</v>
      </c>
      <c r="F893" s="223" t="s">
        <v>217</v>
      </c>
      <c r="G893" s="139" t="s">
        <v>61</v>
      </c>
      <c r="H893" s="313">
        <f>SUM(I893:L893)</f>
        <v>0</v>
      </c>
      <c r="I893" s="314">
        <v>0</v>
      </c>
      <c r="J893" s="334">
        <v>0</v>
      </c>
      <c r="K893" s="334">
        <v>0</v>
      </c>
      <c r="L893" s="334">
        <v>0</v>
      </c>
    </row>
    <row r="894" spans="1:12" s="215" customFormat="1" ht="54.75" hidden="1" customHeight="1">
      <c r="A894" s="216"/>
      <c r="B894" s="210" t="s">
        <v>246</v>
      </c>
      <c r="C894" s="237"/>
      <c r="D894" s="139" t="s">
        <v>20</v>
      </c>
      <c r="E894" s="139" t="s">
        <v>20</v>
      </c>
      <c r="F894" s="223" t="s">
        <v>217</v>
      </c>
      <c r="G894" s="139" t="s">
        <v>49</v>
      </c>
      <c r="H894" s="313">
        <f>I894+J894+K894+L894</f>
        <v>0</v>
      </c>
      <c r="I894" s="314">
        <f>I895+I897</f>
        <v>0</v>
      </c>
      <c r="J894" s="314">
        <f>J895+J897</f>
        <v>0</v>
      </c>
      <c r="K894" s="314">
        <f>K895+K897</f>
        <v>0</v>
      </c>
      <c r="L894" s="314">
        <f>L895+L897</f>
        <v>0</v>
      </c>
    </row>
    <row r="895" spans="1:12" s="215" customFormat="1" hidden="1">
      <c r="A895" s="216"/>
      <c r="B895" s="210" t="s">
        <v>51</v>
      </c>
      <c r="C895" s="237"/>
      <c r="D895" s="139" t="s">
        <v>20</v>
      </c>
      <c r="E895" s="139" t="s">
        <v>20</v>
      </c>
      <c r="F895" s="223" t="s">
        <v>217</v>
      </c>
      <c r="G895" s="139" t="s">
        <v>50</v>
      </c>
      <c r="H895" s="313">
        <f>I895+J895+K895+L895</f>
        <v>0</v>
      </c>
      <c r="I895" s="314">
        <f>I896</f>
        <v>0</v>
      </c>
      <c r="J895" s="314">
        <f>J896</f>
        <v>0</v>
      </c>
      <c r="K895" s="314">
        <f>K896</f>
        <v>0</v>
      </c>
      <c r="L895" s="314">
        <f>L896</f>
        <v>0</v>
      </c>
    </row>
    <row r="896" spans="1:12" s="215" customFormat="1" ht="25.5" hidden="1">
      <c r="A896" s="216"/>
      <c r="B896" s="210" t="s">
        <v>54</v>
      </c>
      <c r="C896" s="237"/>
      <c r="D896" s="139" t="s">
        <v>20</v>
      </c>
      <c r="E896" s="139" t="s">
        <v>20</v>
      </c>
      <c r="F896" s="223" t="s">
        <v>217</v>
      </c>
      <c r="G896" s="139" t="s">
        <v>48</v>
      </c>
      <c r="H896" s="313">
        <f>I896+J896+K896+L896</f>
        <v>0</v>
      </c>
      <c r="I896" s="314">
        <v>0</v>
      </c>
      <c r="J896" s="334">
        <v>0</v>
      </c>
      <c r="K896" s="334">
        <v>0</v>
      </c>
      <c r="L896" s="334">
        <v>0</v>
      </c>
    </row>
    <row r="897" spans="1:12" s="215" customFormat="1" hidden="1">
      <c r="A897" s="213"/>
      <c r="B897" s="210" t="s">
        <v>66</v>
      </c>
      <c r="C897" s="237"/>
      <c r="D897" s="139" t="s">
        <v>20</v>
      </c>
      <c r="E897" s="139" t="s">
        <v>20</v>
      </c>
      <c r="F897" s="223" t="s">
        <v>217</v>
      </c>
      <c r="G897" s="139" t="s">
        <v>64</v>
      </c>
      <c r="H897" s="313">
        <f>SUM(I897:L897)</f>
        <v>0</v>
      </c>
      <c r="I897" s="314">
        <f>I898</f>
        <v>0</v>
      </c>
      <c r="J897" s="314">
        <f>J898</f>
        <v>0</v>
      </c>
      <c r="K897" s="314">
        <f>K898</f>
        <v>0</v>
      </c>
      <c r="L897" s="314">
        <f>L898</f>
        <v>0</v>
      </c>
    </row>
    <row r="898" spans="1:12" s="215" customFormat="1" ht="25.5" hidden="1">
      <c r="A898" s="213"/>
      <c r="B898" s="210" t="s">
        <v>84</v>
      </c>
      <c r="C898" s="237"/>
      <c r="D898" s="139" t="s">
        <v>20</v>
      </c>
      <c r="E898" s="139" t="s">
        <v>20</v>
      </c>
      <c r="F898" s="223" t="s">
        <v>217</v>
      </c>
      <c r="G898" s="139" t="s">
        <v>82</v>
      </c>
      <c r="H898" s="313">
        <f>SUM(I898:L898)</f>
        <v>0</v>
      </c>
      <c r="I898" s="314">
        <v>0</v>
      </c>
      <c r="J898" s="314">
        <v>0</v>
      </c>
      <c r="K898" s="314">
        <v>0</v>
      </c>
      <c r="L898" s="314">
        <v>0</v>
      </c>
    </row>
    <row r="899" spans="1:12" s="215" customFormat="1" ht="63.75">
      <c r="A899" s="219"/>
      <c r="B899" s="10" t="s">
        <v>703</v>
      </c>
      <c r="C899" s="131"/>
      <c r="D899" s="12" t="s">
        <v>20</v>
      </c>
      <c r="E899" s="12" t="s">
        <v>20</v>
      </c>
      <c r="F899" s="110" t="s">
        <v>704</v>
      </c>
      <c r="G899" s="139"/>
      <c r="H899" s="313">
        <f>I899+J899+K899+L899</f>
        <v>110</v>
      </c>
      <c r="I899" s="314">
        <f t="shared" ref="I899:L901" si="193">I900</f>
        <v>0</v>
      </c>
      <c r="J899" s="314">
        <f t="shared" si="193"/>
        <v>0</v>
      </c>
      <c r="K899" s="314">
        <f t="shared" si="193"/>
        <v>0</v>
      </c>
      <c r="L899" s="314">
        <f t="shared" si="193"/>
        <v>110</v>
      </c>
    </row>
    <row r="900" spans="1:12" s="215" customFormat="1" ht="51">
      <c r="A900" s="219"/>
      <c r="B900" s="109" t="s">
        <v>88</v>
      </c>
      <c r="C900" s="109"/>
      <c r="D900" s="110" t="s">
        <v>20</v>
      </c>
      <c r="E900" s="110" t="s">
        <v>20</v>
      </c>
      <c r="F900" s="110" t="s">
        <v>704</v>
      </c>
      <c r="G900" s="110" t="s">
        <v>49</v>
      </c>
      <c r="H900" s="313">
        <f>I900+J900+K900+L900</f>
        <v>110</v>
      </c>
      <c r="I900" s="314">
        <f t="shared" si="193"/>
        <v>0</v>
      </c>
      <c r="J900" s="314">
        <f t="shared" si="193"/>
        <v>0</v>
      </c>
      <c r="K900" s="314">
        <f t="shared" si="193"/>
        <v>0</v>
      </c>
      <c r="L900" s="314">
        <f t="shared" si="193"/>
        <v>110</v>
      </c>
    </row>
    <row r="901" spans="1:12" s="215" customFormat="1">
      <c r="A901" s="219"/>
      <c r="B901" s="109" t="s">
        <v>51</v>
      </c>
      <c r="C901" s="109"/>
      <c r="D901" s="110" t="s">
        <v>20</v>
      </c>
      <c r="E901" s="110" t="s">
        <v>20</v>
      </c>
      <c r="F901" s="110" t="s">
        <v>704</v>
      </c>
      <c r="G901" s="110" t="s">
        <v>50</v>
      </c>
      <c r="H901" s="313">
        <f>I901+J901+K901+L901</f>
        <v>110</v>
      </c>
      <c r="I901" s="314">
        <f t="shared" si="193"/>
        <v>0</v>
      </c>
      <c r="J901" s="314">
        <f t="shared" si="193"/>
        <v>0</v>
      </c>
      <c r="K901" s="314">
        <f t="shared" si="193"/>
        <v>0</v>
      </c>
      <c r="L901" s="314">
        <f t="shared" si="193"/>
        <v>110</v>
      </c>
    </row>
    <row r="902" spans="1:12" s="215" customFormat="1" ht="25.5">
      <c r="A902" s="219"/>
      <c r="B902" s="109" t="s">
        <v>54</v>
      </c>
      <c r="C902" s="109"/>
      <c r="D902" s="110" t="s">
        <v>20</v>
      </c>
      <c r="E902" s="110" t="s">
        <v>20</v>
      </c>
      <c r="F902" s="110" t="s">
        <v>704</v>
      </c>
      <c r="G902" s="110" t="s">
        <v>48</v>
      </c>
      <c r="H902" s="313">
        <f>I902+J902+K902+L902</f>
        <v>110</v>
      </c>
      <c r="I902" s="314">
        <v>0</v>
      </c>
      <c r="J902" s="314">
        <v>0</v>
      </c>
      <c r="K902" s="314">
        <v>0</v>
      </c>
      <c r="L902" s="314">
        <v>110</v>
      </c>
    </row>
    <row r="903" spans="1:12" s="215" customFormat="1" ht="27.75" customHeight="1">
      <c r="A903" s="219"/>
      <c r="B903" s="262" t="s">
        <v>46</v>
      </c>
      <c r="C903" s="262"/>
      <c r="D903" s="264" t="s">
        <v>23</v>
      </c>
      <c r="E903" s="264" t="s">
        <v>15</v>
      </c>
      <c r="F903" s="264"/>
      <c r="G903" s="264"/>
      <c r="H903" s="313">
        <f t="shared" ref="H903:H914" si="194">I903+J903+K903+L903</f>
        <v>1557.7</v>
      </c>
      <c r="I903" s="313">
        <f>I904+I1019</f>
        <v>1026.4000000000001</v>
      </c>
      <c r="J903" s="313">
        <f>J904+J1019</f>
        <v>0</v>
      </c>
      <c r="K903" s="313">
        <f>K904+K1019</f>
        <v>0</v>
      </c>
      <c r="L903" s="313">
        <f>L904+L1019</f>
        <v>531.29999999999995</v>
      </c>
    </row>
    <row r="904" spans="1:12" s="215" customFormat="1">
      <c r="A904" s="219"/>
      <c r="B904" s="131" t="s">
        <v>34</v>
      </c>
      <c r="C904" s="131"/>
      <c r="D904" s="264" t="s">
        <v>23</v>
      </c>
      <c r="E904" s="264" t="s">
        <v>14</v>
      </c>
      <c r="F904" s="264"/>
      <c r="G904" s="264"/>
      <c r="H904" s="313">
        <f t="shared" si="194"/>
        <v>1557.7</v>
      </c>
      <c r="I904" s="313">
        <f>I905+I1015</f>
        <v>1026.4000000000001</v>
      </c>
      <c r="J904" s="313">
        <f>J905+J1015</f>
        <v>0</v>
      </c>
      <c r="K904" s="313">
        <f>K905+K1015</f>
        <v>0</v>
      </c>
      <c r="L904" s="313">
        <f>L905+L1015</f>
        <v>531.29999999999995</v>
      </c>
    </row>
    <row r="905" spans="1:12" s="215" customFormat="1" ht="38.25">
      <c r="A905" s="219"/>
      <c r="B905" s="210" t="s">
        <v>95</v>
      </c>
      <c r="C905" s="131"/>
      <c r="D905" s="139" t="s">
        <v>23</v>
      </c>
      <c r="E905" s="139" t="s">
        <v>14</v>
      </c>
      <c r="F905" s="139" t="s">
        <v>228</v>
      </c>
      <c r="G905" s="139"/>
      <c r="H905" s="313">
        <f t="shared" si="194"/>
        <v>1557.7</v>
      </c>
      <c r="I905" s="314">
        <f>I906+I947+I967</f>
        <v>1026.4000000000001</v>
      </c>
      <c r="J905" s="314">
        <f>J906+J947+J967</f>
        <v>0</v>
      </c>
      <c r="K905" s="314">
        <f>K906+K947+K967</f>
        <v>0</v>
      </c>
      <c r="L905" s="314">
        <f>L906+L947+L967</f>
        <v>531.29999999999995</v>
      </c>
    </row>
    <row r="906" spans="1:12" s="215" customFormat="1" ht="25.5">
      <c r="A906" s="219"/>
      <c r="B906" s="210" t="s">
        <v>409</v>
      </c>
      <c r="C906" s="131"/>
      <c r="D906" s="139" t="s">
        <v>23</v>
      </c>
      <c r="E906" s="139" t="s">
        <v>14</v>
      </c>
      <c r="F906" s="139" t="s">
        <v>410</v>
      </c>
      <c r="G906" s="139"/>
      <c r="H906" s="313">
        <f t="shared" si="194"/>
        <v>231.3</v>
      </c>
      <c r="I906" s="314">
        <f>I907+I923+I928+I933+I942</f>
        <v>0</v>
      </c>
      <c r="J906" s="314">
        <f>J907+J923+J928+J933+J942</f>
        <v>0</v>
      </c>
      <c r="K906" s="314">
        <f>K907+K923+K928+K933+K942</f>
        <v>0</v>
      </c>
      <c r="L906" s="314">
        <f>L907+L923+L928+L933+L942</f>
        <v>231.3</v>
      </c>
    </row>
    <row r="907" spans="1:12" s="215" customFormat="1" ht="54.75" customHeight="1">
      <c r="A907" s="219"/>
      <c r="B907" s="210" t="s">
        <v>411</v>
      </c>
      <c r="C907" s="131"/>
      <c r="D907" s="139" t="s">
        <v>23</v>
      </c>
      <c r="E907" s="139" t="s">
        <v>14</v>
      </c>
      <c r="F907" s="139" t="s">
        <v>412</v>
      </c>
      <c r="G907" s="139"/>
      <c r="H907" s="313">
        <f t="shared" si="194"/>
        <v>-1.7</v>
      </c>
      <c r="I907" s="314">
        <f>I908+I913+I918</f>
        <v>0</v>
      </c>
      <c r="J907" s="314">
        <f>J908+J913+J918</f>
        <v>0</v>
      </c>
      <c r="K907" s="314">
        <f>K908+K913+K918</f>
        <v>0</v>
      </c>
      <c r="L907" s="314">
        <f>L908+L913+L918</f>
        <v>-1.7</v>
      </c>
    </row>
    <row r="908" spans="1:12" s="215" customFormat="1" ht="127.5">
      <c r="A908" s="219"/>
      <c r="B908" s="232" t="s">
        <v>457</v>
      </c>
      <c r="C908" s="131"/>
      <c r="D908" s="139" t="s">
        <v>23</v>
      </c>
      <c r="E908" s="139" t="s">
        <v>14</v>
      </c>
      <c r="F908" s="139" t="s">
        <v>458</v>
      </c>
      <c r="G908" s="139"/>
      <c r="H908" s="313">
        <f>SUM(I908:L908)</f>
        <v>-1.7</v>
      </c>
      <c r="I908" s="314">
        <f>I909</f>
        <v>0</v>
      </c>
      <c r="J908" s="314">
        <f t="shared" ref="J908:L909" si="195">J909</f>
        <v>0</v>
      </c>
      <c r="K908" s="314">
        <f t="shared" si="195"/>
        <v>0</v>
      </c>
      <c r="L908" s="314">
        <f t="shared" si="195"/>
        <v>-1.7</v>
      </c>
    </row>
    <row r="909" spans="1:12" s="215" customFormat="1" ht="51">
      <c r="A909" s="213"/>
      <c r="B909" s="210" t="s">
        <v>246</v>
      </c>
      <c r="C909" s="237"/>
      <c r="D909" s="139" t="s">
        <v>23</v>
      </c>
      <c r="E909" s="139" t="s">
        <v>14</v>
      </c>
      <c r="F909" s="139" t="s">
        <v>458</v>
      </c>
      <c r="G909" s="139" t="s">
        <v>49</v>
      </c>
      <c r="H909" s="313">
        <f>I909+J909+K909+L909</f>
        <v>-1.7</v>
      </c>
      <c r="I909" s="314">
        <f>I910</f>
        <v>0</v>
      </c>
      <c r="J909" s="314">
        <f t="shared" si="195"/>
        <v>0</v>
      </c>
      <c r="K909" s="314">
        <f t="shared" si="195"/>
        <v>0</v>
      </c>
      <c r="L909" s="314">
        <f t="shared" si="195"/>
        <v>-1.7</v>
      </c>
    </row>
    <row r="910" spans="1:12" s="215" customFormat="1">
      <c r="A910" s="213"/>
      <c r="B910" s="210" t="s">
        <v>66</v>
      </c>
      <c r="C910" s="237"/>
      <c r="D910" s="139" t="s">
        <v>23</v>
      </c>
      <c r="E910" s="139" t="s">
        <v>14</v>
      </c>
      <c r="F910" s="139" t="s">
        <v>458</v>
      </c>
      <c r="G910" s="139" t="s">
        <v>64</v>
      </c>
      <c r="H910" s="313">
        <f>SUM(I910:L910)</f>
        <v>-1.7</v>
      </c>
      <c r="I910" s="314">
        <f>I912</f>
        <v>0</v>
      </c>
      <c r="J910" s="314">
        <f>J912</f>
        <v>0</v>
      </c>
      <c r="K910" s="314">
        <f>K912</f>
        <v>0</v>
      </c>
      <c r="L910" s="314">
        <f>L911+L912</f>
        <v>-1.7</v>
      </c>
    </row>
    <row r="911" spans="1:12" s="215" customFormat="1" ht="76.5">
      <c r="A911" s="213"/>
      <c r="B911" s="10" t="s">
        <v>83</v>
      </c>
      <c r="C911" s="237"/>
      <c r="D911" s="139" t="s">
        <v>23</v>
      </c>
      <c r="E911" s="139" t="s">
        <v>14</v>
      </c>
      <c r="F911" s="139" t="s">
        <v>458</v>
      </c>
      <c r="G911" s="139" t="s">
        <v>65</v>
      </c>
      <c r="H911" s="313">
        <f>SUM(I911:L911)</f>
        <v>-1.7</v>
      </c>
      <c r="I911" s="314">
        <v>0</v>
      </c>
      <c r="J911" s="314">
        <v>0</v>
      </c>
      <c r="K911" s="314">
        <v>0</v>
      </c>
      <c r="L911" s="314">
        <f>-1.7</f>
        <v>-1.7</v>
      </c>
    </row>
    <row r="912" spans="1:12" s="215" customFormat="1" ht="34.5" hidden="1" customHeight="1">
      <c r="A912" s="213"/>
      <c r="B912" s="210" t="s">
        <v>84</v>
      </c>
      <c r="C912" s="237"/>
      <c r="D912" s="139" t="s">
        <v>23</v>
      </c>
      <c r="E912" s="139" t="s">
        <v>14</v>
      </c>
      <c r="F912" s="139" t="s">
        <v>458</v>
      </c>
      <c r="G912" s="139" t="s">
        <v>82</v>
      </c>
      <c r="H912" s="313">
        <f>SUM(I912:L912)</f>
        <v>0</v>
      </c>
      <c r="I912" s="314">
        <v>0</v>
      </c>
      <c r="J912" s="314">
        <v>0</v>
      </c>
      <c r="K912" s="314">
        <v>0</v>
      </c>
      <c r="L912" s="314"/>
    </row>
    <row r="913" spans="1:12" s="215" customFormat="1" ht="127.5" hidden="1">
      <c r="A913" s="219"/>
      <c r="B913" s="210" t="s">
        <v>495</v>
      </c>
      <c r="C913" s="131"/>
      <c r="D913" s="139" t="s">
        <v>23</v>
      </c>
      <c r="E913" s="139" t="s">
        <v>14</v>
      </c>
      <c r="F913" s="139" t="s">
        <v>413</v>
      </c>
      <c r="G913" s="139"/>
      <c r="H913" s="313">
        <f t="shared" si="194"/>
        <v>0</v>
      </c>
      <c r="I913" s="314">
        <f>I914</f>
        <v>0</v>
      </c>
      <c r="J913" s="314">
        <f t="shared" ref="J913:L914" si="196">J914</f>
        <v>0</v>
      </c>
      <c r="K913" s="314">
        <f t="shared" si="196"/>
        <v>0</v>
      </c>
      <c r="L913" s="314">
        <f t="shared" si="196"/>
        <v>0</v>
      </c>
    </row>
    <row r="914" spans="1:12" s="215" customFormat="1" ht="54.75" hidden="1" customHeight="1">
      <c r="A914" s="213"/>
      <c r="B914" s="210" t="s">
        <v>246</v>
      </c>
      <c r="C914" s="237"/>
      <c r="D914" s="139" t="s">
        <v>23</v>
      </c>
      <c r="E914" s="139" t="s">
        <v>14</v>
      </c>
      <c r="F914" s="139" t="s">
        <v>413</v>
      </c>
      <c r="G914" s="139" t="s">
        <v>49</v>
      </c>
      <c r="H914" s="313">
        <f t="shared" si="194"/>
        <v>0</v>
      </c>
      <c r="I914" s="314">
        <f>I915</f>
        <v>0</v>
      </c>
      <c r="J914" s="314">
        <f t="shared" si="196"/>
        <v>0</v>
      </c>
      <c r="K914" s="314">
        <f t="shared" si="196"/>
        <v>0</v>
      </c>
      <c r="L914" s="314">
        <f t="shared" si="196"/>
        <v>0</v>
      </c>
    </row>
    <row r="915" spans="1:12" s="215" customFormat="1" hidden="1">
      <c r="A915" s="213"/>
      <c r="B915" s="210" t="s">
        <v>66</v>
      </c>
      <c r="C915" s="237"/>
      <c r="D915" s="139" t="s">
        <v>23</v>
      </c>
      <c r="E915" s="139" t="s">
        <v>14</v>
      </c>
      <c r="F915" s="139" t="s">
        <v>413</v>
      </c>
      <c r="G915" s="139" t="s">
        <v>64</v>
      </c>
      <c r="H915" s="313">
        <f>SUM(I915:L915)</f>
        <v>0</v>
      </c>
      <c r="I915" s="314">
        <f>I917</f>
        <v>0</v>
      </c>
      <c r="J915" s="314">
        <f>J917</f>
        <v>0</v>
      </c>
      <c r="K915" s="314">
        <f>K916+K917</f>
        <v>0</v>
      </c>
      <c r="L915" s="314">
        <f>L917</f>
        <v>0</v>
      </c>
    </row>
    <row r="916" spans="1:12" s="215" customFormat="1" ht="76.5" hidden="1">
      <c r="A916" s="213"/>
      <c r="B916" s="10" t="s">
        <v>83</v>
      </c>
      <c r="C916" s="237"/>
      <c r="D916" s="139" t="s">
        <v>23</v>
      </c>
      <c r="E916" s="139" t="s">
        <v>14</v>
      </c>
      <c r="F916" s="139" t="s">
        <v>413</v>
      </c>
      <c r="G916" s="139" t="s">
        <v>65</v>
      </c>
      <c r="H916" s="313">
        <f>SUM(I916:L916)</f>
        <v>0</v>
      </c>
      <c r="I916" s="314">
        <v>0</v>
      </c>
      <c r="J916" s="314">
        <v>0</v>
      </c>
      <c r="K916" s="314"/>
      <c r="L916" s="314">
        <v>0</v>
      </c>
    </row>
    <row r="917" spans="1:12" s="215" customFormat="1" ht="25.5" hidden="1">
      <c r="A917" s="213"/>
      <c r="B917" s="210" t="s">
        <v>84</v>
      </c>
      <c r="C917" s="237"/>
      <c r="D917" s="139" t="s">
        <v>23</v>
      </c>
      <c r="E917" s="139" t="s">
        <v>14</v>
      </c>
      <c r="F917" s="139" t="s">
        <v>413</v>
      </c>
      <c r="G917" s="139" t="s">
        <v>82</v>
      </c>
      <c r="H917" s="313">
        <f>SUM(I917:L917)</f>
        <v>0</v>
      </c>
      <c r="I917" s="314">
        <v>0</v>
      </c>
      <c r="J917" s="314">
        <v>0</v>
      </c>
      <c r="K917" s="314"/>
      <c r="L917" s="314">
        <v>0</v>
      </c>
    </row>
    <row r="918" spans="1:12" s="215" customFormat="1" ht="140.25" hidden="1">
      <c r="A918" s="213"/>
      <c r="B918" s="210" t="s">
        <v>496</v>
      </c>
      <c r="C918" s="237"/>
      <c r="D918" s="139" t="s">
        <v>23</v>
      </c>
      <c r="E918" s="139" t="s">
        <v>14</v>
      </c>
      <c r="F918" s="139" t="s">
        <v>414</v>
      </c>
      <c r="G918" s="139"/>
      <c r="H918" s="313">
        <f>I918+J918+K918+L918</f>
        <v>0</v>
      </c>
      <c r="I918" s="314">
        <f>I919</f>
        <v>0</v>
      </c>
      <c r="J918" s="314">
        <f t="shared" ref="J918:L919" si="197">J919</f>
        <v>0</v>
      </c>
      <c r="K918" s="314">
        <f t="shared" si="197"/>
        <v>0</v>
      </c>
      <c r="L918" s="314">
        <f t="shared" si="197"/>
        <v>0</v>
      </c>
    </row>
    <row r="919" spans="1:12" s="215" customFormat="1" ht="54.75" hidden="1" customHeight="1">
      <c r="A919" s="213"/>
      <c r="B919" s="210" t="s">
        <v>246</v>
      </c>
      <c r="C919" s="237"/>
      <c r="D919" s="139" t="s">
        <v>23</v>
      </c>
      <c r="E919" s="139" t="s">
        <v>14</v>
      </c>
      <c r="F919" s="139" t="s">
        <v>414</v>
      </c>
      <c r="G919" s="139" t="s">
        <v>49</v>
      </c>
      <c r="H919" s="313">
        <f>I919+J919+K919+L919</f>
        <v>0</v>
      </c>
      <c r="I919" s="314">
        <f>I920</f>
        <v>0</v>
      </c>
      <c r="J919" s="314">
        <f t="shared" si="197"/>
        <v>0</v>
      </c>
      <c r="K919" s="314">
        <f t="shared" si="197"/>
        <v>0</v>
      </c>
      <c r="L919" s="314">
        <f t="shared" si="197"/>
        <v>0</v>
      </c>
    </row>
    <row r="920" spans="1:12" s="215" customFormat="1" hidden="1">
      <c r="A920" s="213"/>
      <c r="B920" s="210" t="s">
        <v>66</v>
      </c>
      <c r="C920" s="237"/>
      <c r="D920" s="139" t="s">
        <v>23</v>
      </c>
      <c r="E920" s="139" t="s">
        <v>14</v>
      </c>
      <c r="F920" s="139" t="s">
        <v>414</v>
      </c>
      <c r="G920" s="139" t="s">
        <v>64</v>
      </c>
      <c r="H920" s="313">
        <f>SUM(I920:L920)</f>
        <v>0</v>
      </c>
      <c r="I920" s="314">
        <f>I921+I922</f>
        <v>0</v>
      </c>
      <c r="J920" s="314">
        <f>J922</f>
        <v>0</v>
      </c>
      <c r="K920" s="314">
        <f>K921+K922</f>
        <v>0</v>
      </c>
      <c r="L920" s="314">
        <f>L922</f>
        <v>0</v>
      </c>
    </row>
    <row r="921" spans="1:12" s="215" customFormat="1" ht="76.5" hidden="1">
      <c r="A921" s="213"/>
      <c r="B921" s="10" t="s">
        <v>83</v>
      </c>
      <c r="C921" s="237"/>
      <c r="D921" s="139" t="s">
        <v>23</v>
      </c>
      <c r="E921" s="139" t="s">
        <v>14</v>
      </c>
      <c r="F921" s="139" t="s">
        <v>414</v>
      </c>
      <c r="G921" s="139" t="s">
        <v>65</v>
      </c>
      <c r="H921" s="313">
        <f>SUM(I921:L921)</f>
        <v>0</v>
      </c>
      <c r="I921" s="314"/>
      <c r="J921" s="314">
        <v>0</v>
      </c>
      <c r="K921" s="314">
        <v>0</v>
      </c>
      <c r="L921" s="314">
        <v>0</v>
      </c>
    </row>
    <row r="922" spans="1:12" s="215" customFormat="1" ht="25.5" hidden="1">
      <c r="A922" s="213"/>
      <c r="B922" s="210" t="s">
        <v>84</v>
      </c>
      <c r="C922" s="237"/>
      <c r="D922" s="139" t="s">
        <v>23</v>
      </c>
      <c r="E922" s="139" t="s">
        <v>14</v>
      </c>
      <c r="F922" s="139" t="s">
        <v>414</v>
      </c>
      <c r="G922" s="139" t="s">
        <v>82</v>
      </c>
      <c r="H922" s="313">
        <f>SUM(I922:L922)</f>
        <v>0</v>
      </c>
      <c r="I922" s="314"/>
      <c r="J922" s="314">
        <v>0</v>
      </c>
      <c r="K922" s="314">
        <v>0</v>
      </c>
      <c r="L922" s="314">
        <v>0</v>
      </c>
    </row>
    <row r="923" spans="1:12" s="215" customFormat="1" ht="51" hidden="1">
      <c r="A923" s="213"/>
      <c r="B923" s="210" t="s">
        <v>415</v>
      </c>
      <c r="C923" s="237"/>
      <c r="D923" s="139" t="s">
        <v>23</v>
      </c>
      <c r="E923" s="139" t="s">
        <v>14</v>
      </c>
      <c r="F923" s="139" t="s">
        <v>416</v>
      </c>
      <c r="G923" s="139"/>
      <c r="H923" s="313">
        <f>I923+J923+K923+L923</f>
        <v>0</v>
      </c>
      <c r="I923" s="314">
        <f>I924</f>
        <v>0</v>
      </c>
      <c r="J923" s="314">
        <f t="shared" ref="J923:L926" si="198">J924</f>
        <v>0</v>
      </c>
      <c r="K923" s="314">
        <f t="shared" si="198"/>
        <v>0</v>
      </c>
      <c r="L923" s="314">
        <f t="shared" si="198"/>
        <v>0</v>
      </c>
    </row>
    <row r="924" spans="1:12" s="215" customFormat="1" ht="25.5" hidden="1">
      <c r="A924" s="219"/>
      <c r="B924" s="109" t="s">
        <v>538</v>
      </c>
      <c r="C924" s="131"/>
      <c r="D924" s="139" t="s">
        <v>23</v>
      </c>
      <c r="E924" s="139" t="s">
        <v>14</v>
      </c>
      <c r="F924" s="139" t="s">
        <v>556</v>
      </c>
      <c r="G924" s="139"/>
      <c r="H924" s="313">
        <f>I924+J924+K924+L924</f>
        <v>0</v>
      </c>
      <c r="I924" s="314">
        <f>I925</f>
        <v>0</v>
      </c>
      <c r="J924" s="314">
        <f t="shared" si="198"/>
        <v>0</v>
      </c>
      <c r="K924" s="314">
        <f t="shared" si="198"/>
        <v>0</v>
      </c>
      <c r="L924" s="314">
        <f t="shared" si="198"/>
        <v>0</v>
      </c>
    </row>
    <row r="925" spans="1:12" s="215" customFormat="1" ht="54.75" hidden="1" customHeight="1">
      <c r="A925" s="213"/>
      <c r="B925" s="210" t="s">
        <v>246</v>
      </c>
      <c r="C925" s="237"/>
      <c r="D925" s="139" t="s">
        <v>23</v>
      </c>
      <c r="E925" s="139" t="s">
        <v>14</v>
      </c>
      <c r="F925" s="139" t="s">
        <v>556</v>
      </c>
      <c r="G925" s="139" t="s">
        <v>49</v>
      </c>
      <c r="H925" s="313">
        <f>I925+J925+K925+L925</f>
        <v>0</v>
      </c>
      <c r="I925" s="314">
        <f>I926</f>
        <v>0</v>
      </c>
      <c r="J925" s="314">
        <f t="shared" si="198"/>
        <v>0</v>
      </c>
      <c r="K925" s="314">
        <f t="shared" si="198"/>
        <v>0</v>
      </c>
      <c r="L925" s="314">
        <f t="shared" si="198"/>
        <v>0</v>
      </c>
    </row>
    <row r="926" spans="1:12" s="215" customFormat="1" hidden="1">
      <c r="A926" s="213"/>
      <c r="B926" s="210" t="s">
        <v>66</v>
      </c>
      <c r="C926" s="237"/>
      <c r="D926" s="139" t="s">
        <v>23</v>
      </c>
      <c r="E926" s="139" t="s">
        <v>14</v>
      </c>
      <c r="F926" s="139" t="s">
        <v>556</v>
      </c>
      <c r="G926" s="139" t="s">
        <v>64</v>
      </c>
      <c r="H926" s="313">
        <f>SUM(I926:L926)</f>
        <v>0</v>
      </c>
      <c r="I926" s="314">
        <f>I927</f>
        <v>0</v>
      </c>
      <c r="J926" s="314">
        <f t="shared" si="198"/>
        <v>0</v>
      </c>
      <c r="K926" s="314">
        <f t="shared" si="198"/>
        <v>0</v>
      </c>
      <c r="L926" s="314">
        <f t="shared" si="198"/>
        <v>0</v>
      </c>
    </row>
    <row r="927" spans="1:12" s="215" customFormat="1" ht="25.5" hidden="1">
      <c r="A927" s="213"/>
      <c r="B927" s="210" t="s">
        <v>84</v>
      </c>
      <c r="C927" s="237"/>
      <c r="D927" s="139" t="s">
        <v>23</v>
      </c>
      <c r="E927" s="139" t="s">
        <v>14</v>
      </c>
      <c r="F927" s="139" t="s">
        <v>556</v>
      </c>
      <c r="G927" s="139" t="s">
        <v>82</v>
      </c>
      <c r="H927" s="313">
        <f>SUM(I927:L927)</f>
        <v>0</v>
      </c>
      <c r="I927" s="314">
        <v>0</v>
      </c>
      <c r="J927" s="314">
        <v>0</v>
      </c>
      <c r="K927" s="314">
        <v>0</v>
      </c>
      <c r="L927" s="314">
        <v>0</v>
      </c>
    </row>
    <row r="928" spans="1:12" s="215" customFormat="1" ht="25.5" hidden="1">
      <c r="A928" s="213"/>
      <c r="B928" s="210" t="s">
        <v>417</v>
      </c>
      <c r="C928" s="237"/>
      <c r="D928" s="139" t="s">
        <v>23</v>
      </c>
      <c r="E928" s="139" t="s">
        <v>14</v>
      </c>
      <c r="F928" s="139" t="s">
        <v>418</v>
      </c>
      <c r="G928" s="139"/>
      <c r="H928" s="313">
        <f>I928+J928+K928+L928</f>
        <v>0</v>
      </c>
      <c r="I928" s="314">
        <f>I929</f>
        <v>0</v>
      </c>
      <c r="J928" s="314">
        <f t="shared" ref="J928:L931" si="199">J929</f>
        <v>0</v>
      </c>
      <c r="K928" s="314">
        <f t="shared" si="199"/>
        <v>0</v>
      </c>
      <c r="L928" s="314">
        <f t="shared" si="199"/>
        <v>0</v>
      </c>
    </row>
    <row r="929" spans="1:12" s="215" customFormat="1" ht="25.5" hidden="1">
      <c r="A929" s="219"/>
      <c r="B929" s="109" t="s">
        <v>538</v>
      </c>
      <c r="C929" s="131"/>
      <c r="D929" s="139" t="s">
        <v>23</v>
      </c>
      <c r="E929" s="139" t="s">
        <v>14</v>
      </c>
      <c r="F929" s="139" t="s">
        <v>555</v>
      </c>
      <c r="G929" s="139"/>
      <c r="H929" s="313">
        <f>I929+J929+K929+L929</f>
        <v>0</v>
      </c>
      <c r="I929" s="314">
        <f>I930</f>
        <v>0</v>
      </c>
      <c r="J929" s="314">
        <f t="shared" si="199"/>
        <v>0</v>
      </c>
      <c r="K929" s="314">
        <f t="shared" si="199"/>
        <v>0</v>
      </c>
      <c r="L929" s="314">
        <f t="shared" si="199"/>
        <v>0</v>
      </c>
    </row>
    <row r="930" spans="1:12" s="215" customFormat="1" ht="51" hidden="1">
      <c r="A930" s="213"/>
      <c r="B930" s="210" t="s">
        <v>246</v>
      </c>
      <c r="C930" s="237"/>
      <c r="D930" s="139" t="s">
        <v>23</v>
      </c>
      <c r="E930" s="139" t="s">
        <v>14</v>
      </c>
      <c r="F930" s="139" t="s">
        <v>555</v>
      </c>
      <c r="G930" s="139" t="s">
        <v>49</v>
      </c>
      <c r="H930" s="313">
        <f>I930+J930+K930+L930</f>
        <v>0</v>
      </c>
      <c r="I930" s="314">
        <f>I931</f>
        <v>0</v>
      </c>
      <c r="J930" s="314">
        <f t="shared" si="199"/>
        <v>0</v>
      </c>
      <c r="K930" s="314">
        <f t="shared" si="199"/>
        <v>0</v>
      </c>
      <c r="L930" s="314">
        <f t="shared" si="199"/>
        <v>0</v>
      </c>
    </row>
    <row r="931" spans="1:12" s="215" customFormat="1" ht="54.75" hidden="1" customHeight="1">
      <c r="A931" s="213"/>
      <c r="B931" s="210" t="s">
        <v>66</v>
      </c>
      <c r="C931" s="237"/>
      <c r="D931" s="139" t="s">
        <v>23</v>
      </c>
      <c r="E931" s="139" t="s">
        <v>14</v>
      </c>
      <c r="F931" s="139" t="s">
        <v>555</v>
      </c>
      <c r="G931" s="139" t="s">
        <v>64</v>
      </c>
      <c r="H931" s="313">
        <f>SUM(I931:L931)</f>
        <v>0</v>
      </c>
      <c r="I931" s="314">
        <f>I932</f>
        <v>0</v>
      </c>
      <c r="J931" s="314">
        <f t="shared" si="199"/>
        <v>0</v>
      </c>
      <c r="K931" s="314">
        <f t="shared" si="199"/>
        <v>0</v>
      </c>
      <c r="L931" s="314">
        <f t="shared" si="199"/>
        <v>0</v>
      </c>
    </row>
    <row r="932" spans="1:12" s="215" customFormat="1" ht="25.5" hidden="1">
      <c r="A932" s="213"/>
      <c r="B932" s="210" t="s">
        <v>84</v>
      </c>
      <c r="C932" s="237"/>
      <c r="D932" s="139" t="s">
        <v>23</v>
      </c>
      <c r="E932" s="139" t="s">
        <v>14</v>
      </c>
      <c r="F932" s="139" t="s">
        <v>555</v>
      </c>
      <c r="G932" s="139" t="s">
        <v>82</v>
      </c>
      <c r="H932" s="313">
        <f>SUM(I932:L932)</f>
        <v>0</v>
      </c>
      <c r="I932" s="314">
        <v>0</v>
      </c>
      <c r="J932" s="314">
        <v>0</v>
      </c>
      <c r="K932" s="314">
        <v>0</v>
      </c>
      <c r="L932" s="314">
        <v>0</v>
      </c>
    </row>
    <row r="933" spans="1:12" s="215" customFormat="1" ht="38.25" hidden="1">
      <c r="A933" s="213"/>
      <c r="B933" s="210" t="s">
        <v>419</v>
      </c>
      <c r="C933" s="237"/>
      <c r="D933" s="139" t="s">
        <v>23</v>
      </c>
      <c r="E933" s="139" t="s">
        <v>14</v>
      </c>
      <c r="F933" s="139" t="s">
        <v>420</v>
      </c>
      <c r="G933" s="139"/>
      <c r="H933" s="313">
        <f>I933+J933+K933+L933</f>
        <v>0</v>
      </c>
      <c r="I933" s="314">
        <f>I934+I938</f>
        <v>0</v>
      </c>
      <c r="J933" s="314">
        <f>J934+J938</f>
        <v>0</v>
      </c>
      <c r="K933" s="314">
        <f>K934+K938</f>
        <v>0</v>
      </c>
      <c r="L933" s="314">
        <f>L934+L938</f>
        <v>0</v>
      </c>
    </row>
    <row r="934" spans="1:12" s="215" customFormat="1" ht="38.25" hidden="1">
      <c r="A934" s="213"/>
      <c r="B934" s="210" t="s">
        <v>200</v>
      </c>
      <c r="C934" s="237"/>
      <c r="D934" s="139" t="s">
        <v>23</v>
      </c>
      <c r="E934" s="139" t="s">
        <v>14</v>
      </c>
      <c r="F934" s="139" t="s">
        <v>421</v>
      </c>
      <c r="G934" s="139"/>
      <c r="H934" s="313">
        <f>I934+J934+K934+L934</f>
        <v>0</v>
      </c>
      <c r="I934" s="314">
        <f>I935</f>
        <v>0</v>
      </c>
      <c r="J934" s="314">
        <f t="shared" ref="J934:L936" si="200">J935</f>
        <v>0</v>
      </c>
      <c r="K934" s="314">
        <f t="shared" si="200"/>
        <v>0</v>
      </c>
      <c r="L934" s="314">
        <f t="shared" si="200"/>
        <v>0</v>
      </c>
    </row>
    <row r="935" spans="1:12" s="215" customFormat="1" ht="51" hidden="1">
      <c r="A935" s="213"/>
      <c r="B935" s="210" t="s">
        <v>88</v>
      </c>
      <c r="C935" s="237"/>
      <c r="D935" s="139" t="s">
        <v>23</v>
      </c>
      <c r="E935" s="139" t="s">
        <v>14</v>
      </c>
      <c r="F935" s="139" t="s">
        <v>421</v>
      </c>
      <c r="G935" s="139" t="s">
        <v>49</v>
      </c>
      <c r="H935" s="313">
        <f>I935+J935+K935+L935</f>
        <v>0</v>
      </c>
      <c r="I935" s="314">
        <f>I936</f>
        <v>0</v>
      </c>
      <c r="J935" s="314">
        <f t="shared" si="200"/>
        <v>0</v>
      </c>
      <c r="K935" s="314">
        <f t="shared" si="200"/>
        <v>0</v>
      </c>
      <c r="L935" s="314">
        <f t="shared" si="200"/>
        <v>0</v>
      </c>
    </row>
    <row r="936" spans="1:12" s="215" customFormat="1" ht="54.75" hidden="1" customHeight="1">
      <c r="A936" s="213"/>
      <c r="B936" s="210" t="s">
        <v>66</v>
      </c>
      <c r="C936" s="237"/>
      <c r="D936" s="139" t="s">
        <v>23</v>
      </c>
      <c r="E936" s="139" t="s">
        <v>14</v>
      </c>
      <c r="F936" s="139" t="s">
        <v>421</v>
      </c>
      <c r="G936" s="139" t="s">
        <v>64</v>
      </c>
      <c r="H936" s="313">
        <f>SUM(I936:L936)</f>
        <v>0</v>
      </c>
      <c r="I936" s="314">
        <f>I937</f>
        <v>0</v>
      </c>
      <c r="J936" s="314">
        <f t="shared" si="200"/>
        <v>0</v>
      </c>
      <c r="K936" s="314">
        <f t="shared" si="200"/>
        <v>0</v>
      </c>
      <c r="L936" s="314">
        <f t="shared" si="200"/>
        <v>0</v>
      </c>
    </row>
    <row r="937" spans="1:12" s="215" customFormat="1" ht="76.5" hidden="1">
      <c r="A937" s="213"/>
      <c r="B937" s="210" t="s">
        <v>83</v>
      </c>
      <c r="C937" s="237"/>
      <c r="D937" s="139" t="s">
        <v>23</v>
      </c>
      <c r="E937" s="139" t="s">
        <v>14</v>
      </c>
      <c r="F937" s="139" t="s">
        <v>421</v>
      </c>
      <c r="G937" s="139" t="s">
        <v>65</v>
      </c>
      <c r="H937" s="313">
        <f>SUM(I937:L937)</f>
        <v>0</v>
      </c>
      <c r="I937" s="314">
        <v>0</v>
      </c>
      <c r="J937" s="334">
        <v>0</v>
      </c>
      <c r="K937" s="334">
        <v>0</v>
      </c>
      <c r="L937" s="334">
        <v>0</v>
      </c>
    </row>
    <row r="938" spans="1:12" s="215" customFormat="1" ht="318.75" hidden="1">
      <c r="A938" s="213"/>
      <c r="B938" s="210" t="s">
        <v>493</v>
      </c>
      <c r="C938" s="237"/>
      <c r="D938" s="139" t="s">
        <v>23</v>
      </c>
      <c r="E938" s="139" t="s">
        <v>14</v>
      </c>
      <c r="F938" s="139" t="s">
        <v>422</v>
      </c>
      <c r="G938" s="139"/>
      <c r="H938" s="313">
        <f>I938+J938+K938+L938</f>
        <v>0</v>
      </c>
      <c r="I938" s="314">
        <f>I939</f>
        <v>0</v>
      </c>
      <c r="J938" s="314">
        <f t="shared" ref="J938:L940" si="201">J939</f>
        <v>0</v>
      </c>
      <c r="K938" s="314">
        <f t="shared" si="201"/>
        <v>0</v>
      </c>
      <c r="L938" s="314">
        <f t="shared" si="201"/>
        <v>0</v>
      </c>
    </row>
    <row r="939" spans="1:12" s="215" customFormat="1" ht="51.75" hidden="1" customHeight="1">
      <c r="A939" s="213"/>
      <c r="B939" s="210" t="s">
        <v>88</v>
      </c>
      <c r="C939" s="237"/>
      <c r="D939" s="139" t="s">
        <v>23</v>
      </c>
      <c r="E939" s="139" t="s">
        <v>14</v>
      </c>
      <c r="F939" s="139" t="s">
        <v>422</v>
      </c>
      <c r="G939" s="139" t="s">
        <v>49</v>
      </c>
      <c r="H939" s="313">
        <f>I939+J939+K939+L939</f>
        <v>0</v>
      </c>
      <c r="I939" s="314">
        <f>I940</f>
        <v>0</v>
      </c>
      <c r="J939" s="314">
        <f t="shared" si="201"/>
        <v>0</v>
      </c>
      <c r="K939" s="314">
        <f t="shared" si="201"/>
        <v>0</v>
      </c>
      <c r="L939" s="314">
        <f t="shared" si="201"/>
        <v>0</v>
      </c>
    </row>
    <row r="940" spans="1:12" s="215" customFormat="1" hidden="1">
      <c r="A940" s="213"/>
      <c r="B940" s="210" t="s">
        <v>66</v>
      </c>
      <c r="C940" s="237"/>
      <c r="D940" s="139" t="s">
        <v>23</v>
      </c>
      <c r="E940" s="139" t="s">
        <v>14</v>
      </c>
      <c r="F940" s="139" t="s">
        <v>422</v>
      </c>
      <c r="G940" s="139" t="s">
        <v>64</v>
      </c>
      <c r="H940" s="313">
        <f>SUM(I940:L940)</f>
        <v>0</v>
      </c>
      <c r="I940" s="314">
        <f>I941</f>
        <v>0</v>
      </c>
      <c r="J940" s="314">
        <f t="shared" si="201"/>
        <v>0</v>
      </c>
      <c r="K940" s="314">
        <f t="shared" si="201"/>
        <v>0</v>
      </c>
      <c r="L940" s="314">
        <f t="shared" si="201"/>
        <v>0</v>
      </c>
    </row>
    <row r="941" spans="1:12" s="215" customFormat="1" ht="54.75" hidden="1" customHeight="1">
      <c r="A941" s="213"/>
      <c r="B941" s="210" t="s">
        <v>83</v>
      </c>
      <c r="C941" s="237"/>
      <c r="D941" s="139" t="s">
        <v>23</v>
      </c>
      <c r="E941" s="139" t="s">
        <v>14</v>
      </c>
      <c r="F941" s="139" t="s">
        <v>422</v>
      </c>
      <c r="G941" s="139" t="s">
        <v>65</v>
      </c>
      <c r="H941" s="313">
        <f>SUM(I941:L941)</f>
        <v>0</v>
      </c>
      <c r="I941" s="314">
        <v>0</v>
      </c>
      <c r="J941" s="334">
        <v>0</v>
      </c>
      <c r="K941" s="334">
        <v>0</v>
      </c>
      <c r="L941" s="334">
        <v>0</v>
      </c>
    </row>
    <row r="942" spans="1:12" s="62" customFormat="1" ht="38.25">
      <c r="A942" s="73"/>
      <c r="B942" s="10" t="s">
        <v>688</v>
      </c>
      <c r="C942" s="76"/>
      <c r="D942" s="12" t="s">
        <v>23</v>
      </c>
      <c r="E942" s="12" t="s">
        <v>14</v>
      </c>
      <c r="F942" s="12" t="s">
        <v>689</v>
      </c>
      <c r="G942" s="12"/>
      <c r="H942" s="152">
        <f t="shared" ref="H942:H950" si="202">I942+J942+K942+L942</f>
        <v>233</v>
      </c>
      <c r="I942" s="153">
        <f>I943</f>
        <v>0</v>
      </c>
      <c r="J942" s="153">
        <f t="shared" ref="J942:L945" si="203">J943</f>
        <v>0</v>
      </c>
      <c r="K942" s="153">
        <f t="shared" si="203"/>
        <v>0</v>
      </c>
      <c r="L942" s="153">
        <f t="shared" si="203"/>
        <v>233</v>
      </c>
    </row>
    <row r="943" spans="1:12" s="62" customFormat="1" ht="63.75">
      <c r="A943" s="73"/>
      <c r="B943" s="210" t="s">
        <v>587</v>
      </c>
      <c r="C943" s="76"/>
      <c r="D943" s="12" t="s">
        <v>23</v>
      </c>
      <c r="E943" s="12" t="s">
        <v>14</v>
      </c>
      <c r="F943" s="12" t="s">
        <v>690</v>
      </c>
      <c r="G943" s="12"/>
      <c r="H943" s="152">
        <f t="shared" si="202"/>
        <v>233</v>
      </c>
      <c r="I943" s="153">
        <f>I944</f>
        <v>0</v>
      </c>
      <c r="J943" s="153">
        <f t="shared" si="203"/>
        <v>0</v>
      </c>
      <c r="K943" s="153">
        <f t="shared" si="203"/>
        <v>0</v>
      </c>
      <c r="L943" s="153">
        <f t="shared" si="203"/>
        <v>233</v>
      </c>
    </row>
    <row r="944" spans="1:12" s="62" customFormat="1" ht="51">
      <c r="A944" s="73"/>
      <c r="B944" s="10" t="s">
        <v>246</v>
      </c>
      <c r="C944" s="11"/>
      <c r="D944" s="12" t="s">
        <v>23</v>
      </c>
      <c r="E944" s="12" t="s">
        <v>14</v>
      </c>
      <c r="F944" s="12" t="s">
        <v>690</v>
      </c>
      <c r="G944" s="12" t="s">
        <v>49</v>
      </c>
      <c r="H944" s="152">
        <f t="shared" si="202"/>
        <v>233</v>
      </c>
      <c r="I944" s="153">
        <f>I945</f>
        <v>0</v>
      </c>
      <c r="J944" s="153">
        <f t="shared" si="203"/>
        <v>0</v>
      </c>
      <c r="K944" s="153">
        <f t="shared" si="203"/>
        <v>0</v>
      </c>
      <c r="L944" s="153">
        <f t="shared" si="203"/>
        <v>233</v>
      </c>
    </row>
    <row r="945" spans="1:12" s="62" customFormat="1">
      <c r="A945" s="73"/>
      <c r="B945" s="10" t="s">
        <v>66</v>
      </c>
      <c r="C945" s="11"/>
      <c r="D945" s="12" t="s">
        <v>23</v>
      </c>
      <c r="E945" s="12" t="s">
        <v>14</v>
      </c>
      <c r="F945" s="12" t="s">
        <v>690</v>
      </c>
      <c r="G945" s="12" t="s">
        <v>64</v>
      </c>
      <c r="H945" s="152">
        <f t="shared" si="202"/>
        <v>233</v>
      </c>
      <c r="I945" s="153">
        <f>I946</f>
        <v>0</v>
      </c>
      <c r="J945" s="153">
        <f t="shared" si="203"/>
        <v>0</v>
      </c>
      <c r="K945" s="153">
        <f t="shared" si="203"/>
        <v>0</v>
      </c>
      <c r="L945" s="153">
        <f t="shared" si="203"/>
        <v>233</v>
      </c>
    </row>
    <row r="946" spans="1:12" s="62" customFormat="1" ht="25.5">
      <c r="A946" s="73"/>
      <c r="B946" s="10" t="s">
        <v>84</v>
      </c>
      <c r="C946" s="11"/>
      <c r="D946" s="12" t="s">
        <v>23</v>
      </c>
      <c r="E946" s="12" t="s">
        <v>14</v>
      </c>
      <c r="F946" s="12" t="s">
        <v>690</v>
      </c>
      <c r="G946" s="12" t="s">
        <v>82</v>
      </c>
      <c r="H946" s="152">
        <f t="shared" si="202"/>
        <v>233</v>
      </c>
      <c r="I946" s="153">
        <v>0</v>
      </c>
      <c r="J946" s="153">
        <v>0</v>
      </c>
      <c r="K946" s="153">
        <v>0</v>
      </c>
      <c r="L946" s="153">
        <v>233</v>
      </c>
    </row>
    <row r="947" spans="1:12" s="215" customFormat="1" hidden="1">
      <c r="A947" s="213"/>
      <c r="B947" s="210" t="s">
        <v>423</v>
      </c>
      <c r="C947" s="237"/>
      <c r="D947" s="139" t="s">
        <v>23</v>
      </c>
      <c r="E947" s="139" t="s">
        <v>14</v>
      </c>
      <c r="F947" s="139" t="s">
        <v>424</v>
      </c>
      <c r="G947" s="139"/>
      <c r="H947" s="313">
        <f t="shared" si="202"/>
        <v>0</v>
      </c>
      <c r="I947" s="314">
        <f>I948+I957+I962</f>
        <v>0</v>
      </c>
      <c r="J947" s="314">
        <f>J948+J957+J962</f>
        <v>0</v>
      </c>
      <c r="K947" s="314">
        <f>K948+K957+K962</f>
        <v>0</v>
      </c>
      <c r="L947" s="314">
        <f>L948+L957+L962</f>
        <v>0</v>
      </c>
    </row>
    <row r="948" spans="1:12" s="215" customFormat="1" ht="38.25" hidden="1">
      <c r="A948" s="213"/>
      <c r="B948" s="210" t="s">
        <v>425</v>
      </c>
      <c r="C948" s="237"/>
      <c r="D948" s="139" t="s">
        <v>23</v>
      </c>
      <c r="E948" s="139" t="s">
        <v>14</v>
      </c>
      <c r="F948" s="139" t="s">
        <v>426</v>
      </c>
      <c r="G948" s="139"/>
      <c r="H948" s="313">
        <f t="shared" si="202"/>
        <v>0</v>
      </c>
      <c r="I948" s="314">
        <f>I949+I953</f>
        <v>0</v>
      </c>
      <c r="J948" s="314">
        <f>J949+J953</f>
        <v>0</v>
      </c>
      <c r="K948" s="314">
        <f>K949+K953</f>
        <v>0</v>
      </c>
      <c r="L948" s="314">
        <f>L949+L953</f>
        <v>0</v>
      </c>
    </row>
    <row r="949" spans="1:12" s="215" customFormat="1" ht="38.25" hidden="1">
      <c r="A949" s="213"/>
      <c r="B949" s="210" t="s">
        <v>200</v>
      </c>
      <c r="C949" s="237"/>
      <c r="D949" s="139" t="s">
        <v>23</v>
      </c>
      <c r="E949" s="139" t="s">
        <v>14</v>
      </c>
      <c r="F949" s="139" t="s">
        <v>427</v>
      </c>
      <c r="G949" s="139"/>
      <c r="H949" s="313">
        <f t="shared" si="202"/>
        <v>0</v>
      </c>
      <c r="I949" s="314">
        <f>I950</f>
        <v>0</v>
      </c>
      <c r="J949" s="314">
        <f t="shared" ref="J949:L951" si="204">J950</f>
        <v>0</v>
      </c>
      <c r="K949" s="314">
        <f t="shared" si="204"/>
        <v>0</v>
      </c>
      <c r="L949" s="314">
        <f t="shared" si="204"/>
        <v>0</v>
      </c>
    </row>
    <row r="950" spans="1:12" s="215" customFormat="1" ht="51" hidden="1">
      <c r="A950" s="213"/>
      <c r="B950" s="210" t="s">
        <v>88</v>
      </c>
      <c r="C950" s="237"/>
      <c r="D950" s="139" t="s">
        <v>23</v>
      </c>
      <c r="E950" s="139" t="s">
        <v>14</v>
      </c>
      <c r="F950" s="139" t="s">
        <v>427</v>
      </c>
      <c r="G950" s="139" t="s">
        <v>49</v>
      </c>
      <c r="H950" s="313">
        <f t="shared" si="202"/>
        <v>0</v>
      </c>
      <c r="I950" s="314">
        <f>I951</f>
        <v>0</v>
      </c>
      <c r="J950" s="314">
        <f t="shared" si="204"/>
        <v>0</v>
      </c>
      <c r="K950" s="314">
        <f t="shared" si="204"/>
        <v>0</v>
      </c>
      <c r="L950" s="314">
        <f t="shared" si="204"/>
        <v>0</v>
      </c>
    </row>
    <row r="951" spans="1:12" s="215" customFormat="1" hidden="1">
      <c r="A951" s="213"/>
      <c r="B951" s="210" t="s">
        <v>66</v>
      </c>
      <c r="C951" s="237"/>
      <c r="D951" s="139" t="s">
        <v>23</v>
      </c>
      <c r="E951" s="139" t="s">
        <v>14</v>
      </c>
      <c r="F951" s="139" t="s">
        <v>427</v>
      </c>
      <c r="G951" s="139" t="s">
        <v>64</v>
      </c>
      <c r="H951" s="313">
        <f>SUM(I951:L951)</f>
        <v>0</v>
      </c>
      <c r="I951" s="314">
        <f>I952</f>
        <v>0</v>
      </c>
      <c r="J951" s="314">
        <f t="shared" si="204"/>
        <v>0</v>
      </c>
      <c r="K951" s="314">
        <f t="shared" si="204"/>
        <v>0</v>
      </c>
      <c r="L951" s="314">
        <f t="shared" si="204"/>
        <v>0</v>
      </c>
    </row>
    <row r="952" spans="1:12" s="215" customFormat="1" ht="76.5" hidden="1">
      <c r="A952" s="213"/>
      <c r="B952" s="210" t="s">
        <v>83</v>
      </c>
      <c r="C952" s="237"/>
      <c r="D952" s="139" t="s">
        <v>23</v>
      </c>
      <c r="E952" s="139" t="s">
        <v>14</v>
      </c>
      <c r="F952" s="139" t="s">
        <v>427</v>
      </c>
      <c r="G952" s="139" t="s">
        <v>65</v>
      </c>
      <c r="H952" s="313">
        <f>SUM(I952:L952)</f>
        <v>0</v>
      </c>
      <c r="I952" s="314">
        <v>0</v>
      </c>
      <c r="J952" s="334">
        <v>0</v>
      </c>
      <c r="K952" s="334">
        <v>0</v>
      </c>
      <c r="L952" s="334">
        <v>0</v>
      </c>
    </row>
    <row r="953" spans="1:12" s="215" customFormat="1" ht="318.75" hidden="1">
      <c r="A953" s="213"/>
      <c r="B953" s="210" t="s">
        <v>493</v>
      </c>
      <c r="C953" s="237"/>
      <c r="D953" s="139" t="s">
        <v>23</v>
      </c>
      <c r="E953" s="139" t="s">
        <v>14</v>
      </c>
      <c r="F953" s="139" t="s">
        <v>428</v>
      </c>
      <c r="G953" s="139"/>
      <c r="H953" s="313">
        <f>I953+J953+K953+L953</f>
        <v>0</v>
      </c>
      <c r="I953" s="314">
        <f>I954</f>
        <v>0</v>
      </c>
      <c r="J953" s="314">
        <f t="shared" ref="J953:L955" si="205">J954</f>
        <v>0</v>
      </c>
      <c r="K953" s="314">
        <f t="shared" si="205"/>
        <v>0</v>
      </c>
      <c r="L953" s="314">
        <f t="shared" si="205"/>
        <v>0</v>
      </c>
    </row>
    <row r="954" spans="1:12" s="215" customFormat="1" ht="51" hidden="1">
      <c r="A954" s="213"/>
      <c r="B954" s="210" t="s">
        <v>88</v>
      </c>
      <c r="C954" s="237"/>
      <c r="D954" s="139" t="s">
        <v>23</v>
      </c>
      <c r="E954" s="139" t="s">
        <v>14</v>
      </c>
      <c r="F954" s="139" t="s">
        <v>428</v>
      </c>
      <c r="G954" s="139" t="s">
        <v>49</v>
      </c>
      <c r="H954" s="313">
        <f>I954+J954+K954+L954</f>
        <v>0</v>
      </c>
      <c r="I954" s="314">
        <f>I955</f>
        <v>0</v>
      </c>
      <c r="J954" s="314">
        <f t="shared" si="205"/>
        <v>0</v>
      </c>
      <c r="K954" s="314">
        <f t="shared" si="205"/>
        <v>0</v>
      </c>
      <c r="L954" s="314">
        <f t="shared" si="205"/>
        <v>0</v>
      </c>
    </row>
    <row r="955" spans="1:12" s="215" customFormat="1" ht="54.75" hidden="1" customHeight="1">
      <c r="A955" s="213"/>
      <c r="B955" s="210" t="s">
        <v>66</v>
      </c>
      <c r="C955" s="237"/>
      <c r="D955" s="139" t="s">
        <v>23</v>
      </c>
      <c r="E955" s="139" t="s">
        <v>14</v>
      </c>
      <c r="F955" s="139" t="s">
        <v>428</v>
      </c>
      <c r="G955" s="139" t="s">
        <v>64</v>
      </c>
      <c r="H955" s="313">
        <f>SUM(I955:L955)</f>
        <v>0</v>
      </c>
      <c r="I955" s="314">
        <f>I956</f>
        <v>0</v>
      </c>
      <c r="J955" s="314">
        <f t="shared" si="205"/>
        <v>0</v>
      </c>
      <c r="K955" s="314">
        <f t="shared" si="205"/>
        <v>0</v>
      </c>
      <c r="L955" s="314">
        <f t="shared" si="205"/>
        <v>0</v>
      </c>
    </row>
    <row r="956" spans="1:12" s="215" customFormat="1" ht="76.5" hidden="1">
      <c r="A956" s="213"/>
      <c r="B956" s="210" t="s">
        <v>83</v>
      </c>
      <c r="C956" s="237"/>
      <c r="D956" s="139" t="s">
        <v>23</v>
      </c>
      <c r="E956" s="139" t="s">
        <v>14</v>
      </c>
      <c r="F956" s="139" t="s">
        <v>428</v>
      </c>
      <c r="G956" s="139" t="s">
        <v>65</v>
      </c>
      <c r="H956" s="313">
        <f>SUM(I956:L956)</f>
        <v>0</v>
      </c>
      <c r="I956" s="314">
        <v>0</v>
      </c>
      <c r="J956" s="334">
        <v>0</v>
      </c>
      <c r="K956" s="334">
        <v>0</v>
      </c>
      <c r="L956" s="334">
        <v>0</v>
      </c>
    </row>
    <row r="957" spans="1:12" s="215" customFormat="1" ht="38.25">
      <c r="A957" s="213"/>
      <c r="B957" s="210" t="s">
        <v>429</v>
      </c>
      <c r="C957" s="237"/>
      <c r="D957" s="139" t="s">
        <v>23</v>
      </c>
      <c r="E957" s="139" t="s">
        <v>14</v>
      </c>
      <c r="F957" s="139" t="s">
        <v>430</v>
      </c>
      <c r="G957" s="139"/>
      <c r="H957" s="313">
        <f>I957+J957+K957+L957</f>
        <v>-30</v>
      </c>
      <c r="I957" s="314">
        <f>I958</f>
        <v>-30</v>
      </c>
      <c r="J957" s="314">
        <f t="shared" ref="J957:L960" si="206">J958</f>
        <v>0</v>
      </c>
      <c r="K957" s="314">
        <f t="shared" si="206"/>
        <v>0</v>
      </c>
      <c r="L957" s="314">
        <f t="shared" si="206"/>
        <v>0</v>
      </c>
    </row>
    <row r="958" spans="1:12" s="215" customFormat="1" ht="25.5">
      <c r="A958" s="213"/>
      <c r="B958" s="109" t="s">
        <v>538</v>
      </c>
      <c r="C958" s="237"/>
      <c r="D958" s="139" t="s">
        <v>23</v>
      </c>
      <c r="E958" s="139" t="s">
        <v>14</v>
      </c>
      <c r="F958" s="139" t="s">
        <v>554</v>
      </c>
      <c r="G958" s="139"/>
      <c r="H958" s="313">
        <f>I958+J958+K958+L958</f>
        <v>-30</v>
      </c>
      <c r="I958" s="314">
        <f>I959</f>
        <v>-30</v>
      </c>
      <c r="J958" s="314">
        <f t="shared" si="206"/>
        <v>0</v>
      </c>
      <c r="K958" s="314">
        <f t="shared" si="206"/>
        <v>0</v>
      </c>
      <c r="L958" s="314">
        <f t="shared" si="206"/>
        <v>0</v>
      </c>
    </row>
    <row r="959" spans="1:12" s="215" customFormat="1" ht="51">
      <c r="A959" s="213"/>
      <c r="B959" s="210" t="s">
        <v>246</v>
      </c>
      <c r="C959" s="237"/>
      <c r="D959" s="139" t="s">
        <v>23</v>
      </c>
      <c r="E959" s="139" t="s">
        <v>14</v>
      </c>
      <c r="F959" s="139" t="s">
        <v>554</v>
      </c>
      <c r="G959" s="139" t="s">
        <v>49</v>
      </c>
      <c r="H959" s="313">
        <f>I959+J959+K959+L959</f>
        <v>-30</v>
      </c>
      <c r="I959" s="314">
        <f>I960</f>
        <v>-30</v>
      </c>
      <c r="J959" s="314">
        <f t="shared" si="206"/>
        <v>0</v>
      </c>
      <c r="K959" s="314">
        <f t="shared" si="206"/>
        <v>0</v>
      </c>
      <c r="L959" s="314">
        <f t="shared" si="206"/>
        <v>0</v>
      </c>
    </row>
    <row r="960" spans="1:12" s="215" customFormat="1">
      <c r="A960" s="213"/>
      <c r="B960" s="210" t="s">
        <v>66</v>
      </c>
      <c r="C960" s="237"/>
      <c r="D960" s="139" t="s">
        <v>23</v>
      </c>
      <c r="E960" s="139" t="s">
        <v>14</v>
      </c>
      <c r="F960" s="139" t="s">
        <v>554</v>
      </c>
      <c r="G960" s="139" t="s">
        <v>64</v>
      </c>
      <c r="H960" s="313">
        <f>SUM(I960:L960)</f>
        <v>-30</v>
      </c>
      <c r="I960" s="314">
        <f>I961</f>
        <v>-30</v>
      </c>
      <c r="J960" s="314">
        <f t="shared" si="206"/>
        <v>0</v>
      </c>
      <c r="K960" s="314">
        <f t="shared" si="206"/>
        <v>0</v>
      </c>
      <c r="L960" s="314">
        <f t="shared" si="206"/>
        <v>0</v>
      </c>
    </row>
    <row r="961" spans="1:12" s="234" customFormat="1" ht="25.5">
      <c r="A961" s="213"/>
      <c r="B961" s="210" t="s">
        <v>84</v>
      </c>
      <c r="C961" s="237"/>
      <c r="D961" s="139" t="s">
        <v>23</v>
      </c>
      <c r="E961" s="139" t="s">
        <v>14</v>
      </c>
      <c r="F961" s="139" t="s">
        <v>554</v>
      </c>
      <c r="G961" s="139" t="s">
        <v>82</v>
      </c>
      <c r="H961" s="313">
        <f>SUM(I961:L961)</f>
        <v>-30</v>
      </c>
      <c r="I961" s="314">
        <f>-30</f>
        <v>-30</v>
      </c>
      <c r="J961" s="314">
        <v>0</v>
      </c>
      <c r="K961" s="314">
        <v>0</v>
      </c>
      <c r="L961" s="314">
        <v>0</v>
      </c>
    </row>
    <row r="962" spans="1:12" s="234" customFormat="1" ht="51">
      <c r="A962" s="73"/>
      <c r="B962" s="10" t="s">
        <v>677</v>
      </c>
      <c r="C962" s="77"/>
      <c r="D962" s="12" t="s">
        <v>23</v>
      </c>
      <c r="E962" s="12" t="s">
        <v>14</v>
      </c>
      <c r="F962" s="12" t="s">
        <v>678</v>
      </c>
      <c r="G962" s="12"/>
      <c r="H962" s="152">
        <f t="shared" ref="H962:H970" si="207">I962+J962+K962+L962</f>
        <v>30</v>
      </c>
      <c r="I962" s="153">
        <f>I963</f>
        <v>30</v>
      </c>
      <c r="J962" s="153">
        <f t="shared" ref="J962:L965" si="208">J963</f>
        <v>0</v>
      </c>
      <c r="K962" s="153">
        <f t="shared" si="208"/>
        <v>0</v>
      </c>
      <c r="L962" s="153">
        <f t="shared" si="208"/>
        <v>0</v>
      </c>
    </row>
    <row r="963" spans="1:12" s="234" customFormat="1" ht="25.5">
      <c r="A963" s="73"/>
      <c r="B963" s="10" t="s">
        <v>538</v>
      </c>
      <c r="C963" s="77"/>
      <c r="D963" s="12" t="s">
        <v>23</v>
      </c>
      <c r="E963" s="12" t="s">
        <v>14</v>
      </c>
      <c r="F963" s="12" t="s">
        <v>679</v>
      </c>
      <c r="G963" s="12"/>
      <c r="H963" s="152">
        <f t="shared" si="207"/>
        <v>30</v>
      </c>
      <c r="I963" s="153">
        <f>I964</f>
        <v>30</v>
      </c>
      <c r="J963" s="153">
        <f t="shared" si="208"/>
        <v>0</v>
      </c>
      <c r="K963" s="153">
        <f t="shared" si="208"/>
        <v>0</v>
      </c>
      <c r="L963" s="153">
        <f t="shared" si="208"/>
        <v>0</v>
      </c>
    </row>
    <row r="964" spans="1:12" s="234" customFormat="1" ht="51">
      <c r="A964" s="73"/>
      <c r="B964" s="10" t="s">
        <v>88</v>
      </c>
      <c r="C964" s="11"/>
      <c r="D964" s="12" t="s">
        <v>23</v>
      </c>
      <c r="E964" s="12" t="s">
        <v>14</v>
      </c>
      <c r="F964" s="12" t="s">
        <v>679</v>
      </c>
      <c r="G964" s="12" t="s">
        <v>49</v>
      </c>
      <c r="H964" s="152">
        <f t="shared" si="207"/>
        <v>30</v>
      </c>
      <c r="I964" s="153">
        <f>I965</f>
        <v>30</v>
      </c>
      <c r="J964" s="153">
        <f t="shared" si="208"/>
        <v>0</v>
      </c>
      <c r="K964" s="153">
        <f t="shared" si="208"/>
        <v>0</v>
      </c>
      <c r="L964" s="153">
        <f t="shared" si="208"/>
        <v>0</v>
      </c>
    </row>
    <row r="965" spans="1:12" s="234" customFormat="1">
      <c r="A965" s="73"/>
      <c r="B965" s="10" t="s">
        <v>66</v>
      </c>
      <c r="C965" s="11"/>
      <c r="D965" s="12" t="s">
        <v>23</v>
      </c>
      <c r="E965" s="12" t="s">
        <v>14</v>
      </c>
      <c r="F965" s="12" t="s">
        <v>679</v>
      </c>
      <c r="G965" s="12" t="s">
        <v>64</v>
      </c>
      <c r="H965" s="152">
        <f t="shared" si="207"/>
        <v>30</v>
      </c>
      <c r="I965" s="153">
        <f>I966</f>
        <v>30</v>
      </c>
      <c r="J965" s="153">
        <f t="shared" si="208"/>
        <v>0</v>
      </c>
      <c r="K965" s="153">
        <f t="shared" si="208"/>
        <v>0</v>
      </c>
      <c r="L965" s="153">
        <f t="shared" si="208"/>
        <v>0</v>
      </c>
    </row>
    <row r="966" spans="1:12" s="234" customFormat="1" ht="25.5">
      <c r="A966" s="73"/>
      <c r="B966" s="210" t="s">
        <v>84</v>
      </c>
      <c r="C966" s="237"/>
      <c r="D966" s="139" t="s">
        <v>23</v>
      </c>
      <c r="E966" s="139" t="s">
        <v>14</v>
      </c>
      <c r="F966" s="12" t="s">
        <v>679</v>
      </c>
      <c r="G966" s="139" t="s">
        <v>82</v>
      </c>
      <c r="H966" s="152">
        <f t="shared" si="207"/>
        <v>30</v>
      </c>
      <c r="I966" s="153">
        <v>30</v>
      </c>
      <c r="J966" s="153">
        <v>0</v>
      </c>
      <c r="K966" s="153">
        <v>0</v>
      </c>
      <c r="L966" s="153">
        <v>0</v>
      </c>
    </row>
    <row r="967" spans="1:12" s="234" customFormat="1" ht="51">
      <c r="A967" s="213"/>
      <c r="B967" s="210" t="s">
        <v>431</v>
      </c>
      <c r="C967" s="237"/>
      <c r="D967" s="139" t="s">
        <v>23</v>
      </c>
      <c r="E967" s="139" t="s">
        <v>14</v>
      </c>
      <c r="F967" s="139" t="s">
        <v>432</v>
      </c>
      <c r="G967" s="139"/>
      <c r="H967" s="313">
        <f t="shared" si="207"/>
        <v>1326.4</v>
      </c>
      <c r="I967" s="314">
        <f>I968+I973+I978+I987+I997</f>
        <v>1026.4000000000001</v>
      </c>
      <c r="J967" s="314">
        <f>J968+J973+J978+J987+J997</f>
        <v>0</v>
      </c>
      <c r="K967" s="314">
        <f>K968+K973+K978+K987+K997</f>
        <v>0</v>
      </c>
      <c r="L967" s="314">
        <f>L968+L973+L978+L987+L997</f>
        <v>300</v>
      </c>
    </row>
    <row r="968" spans="1:12" s="234" customFormat="1" ht="38.25" hidden="1">
      <c r="A968" s="213"/>
      <c r="B968" s="210" t="s">
        <v>405</v>
      </c>
      <c r="C968" s="237"/>
      <c r="D968" s="139" t="s">
        <v>23</v>
      </c>
      <c r="E968" s="139" t="s">
        <v>14</v>
      </c>
      <c r="F968" s="139" t="s">
        <v>433</v>
      </c>
      <c r="G968" s="139"/>
      <c r="H968" s="313">
        <f t="shared" si="207"/>
        <v>0</v>
      </c>
      <c r="I968" s="314">
        <f>I969</f>
        <v>0</v>
      </c>
      <c r="J968" s="314">
        <f t="shared" ref="J968:L971" si="209">J969</f>
        <v>0</v>
      </c>
      <c r="K968" s="314">
        <f t="shared" si="209"/>
        <v>0</v>
      </c>
      <c r="L968" s="314">
        <f t="shared" si="209"/>
        <v>0</v>
      </c>
    </row>
    <row r="969" spans="1:12" s="215" customFormat="1" ht="25.5" hidden="1">
      <c r="A969" s="213"/>
      <c r="B969" s="109" t="s">
        <v>538</v>
      </c>
      <c r="C969" s="237"/>
      <c r="D969" s="139" t="s">
        <v>23</v>
      </c>
      <c r="E969" s="139" t="s">
        <v>14</v>
      </c>
      <c r="F969" s="139" t="s">
        <v>551</v>
      </c>
      <c r="G969" s="139"/>
      <c r="H969" s="313">
        <f t="shared" si="207"/>
        <v>0</v>
      </c>
      <c r="I969" s="314">
        <f>I970</f>
        <v>0</v>
      </c>
      <c r="J969" s="314">
        <f t="shared" si="209"/>
        <v>0</v>
      </c>
      <c r="K969" s="314">
        <f t="shared" si="209"/>
        <v>0</v>
      </c>
      <c r="L969" s="314">
        <f t="shared" si="209"/>
        <v>0</v>
      </c>
    </row>
    <row r="970" spans="1:12" s="215" customFormat="1" ht="51" hidden="1">
      <c r="A970" s="213"/>
      <c r="B970" s="210" t="s">
        <v>246</v>
      </c>
      <c r="C970" s="237"/>
      <c r="D970" s="139" t="s">
        <v>23</v>
      </c>
      <c r="E970" s="139" t="s">
        <v>14</v>
      </c>
      <c r="F970" s="139" t="s">
        <v>551</v>
      </c>
      <c r="G970" s="139" t="s">
        <v>49</v>
      </c>
      <c r="H970" s="313">
        <f t="shared" si="207"/>
        <v>0</v>
      </c>
      <c r="I970" s="314">
        <f>I971</f>
        <v>0</v>
      </c>
      <c r="J970" s="314">
        <f t="shared" si="209"/>
        <v>0</v>
      </c>
      <c r="K970" s="314">
        <f t="shared" si="209"/>
        <v>0</v>
      </c>
      <c r="L970" s="314">
        <f t="shared" si="209"/>
        <v>0</v>
      </c>
    </row>
    <row r="971" spans="1:12" s="215" customFormat="1" hidden="1">
      <c r="A971" s="213"/>
      <c r="B971" s="210" t="s">
        <v>66</v>
      </c>
      <c r="C971" s="237"/>
      <c r="D971" s="139" t="s">
        <v>23</v>
      </c>
      <c r="E971" s="139" t="s">
        <v>14</v>
      </c>
      <c r="F971" s="139" t="s">
        <v>551</v>
      </c>
      <c r="G971" s="139" t="s">
        <v>64</v>
      </c>
      <c r="H971" s="313">
        <f>SUM(I971:L971)</f>
        <v>0</v>
      </c>
      <c r="I971" s="314">
        <f>I972</f>
        <v>0</v>
      </c>
      <c r="J971" s="314">
        <f t="shared" si="209"/>
        <v>0</v>
      </c>
      <c r="K971" s="314">
        <f t="shared" si="209"/>
        <v>0</v>
      </c>
      <c r="L971" s="314">
        <f t="shared" si="209"/>
        <v>0</v>
      </c>
    </row>
    <row r="972" spans="1:12" s="215" customFormat="1" ht="25.5" hidden="1">
      <c r="A972" s="213"/>
      <c r="B972" s="210" t="s">
        <v>84</v>
      </c>
      <c r="C972" s="237"/>
      <c r="D972" s="139" t="s">
        <v>23</v>
      </c>
      <c r="E972" s="139" t="s">
        <v>14</v>
      </c>
      <c r="F972" s="139" t="s">
        <v>551</v>
      </c>
      <c r="G972" s="139" t="s">
        <v>82</v>
      </c>
      <c r="H972" s="313">
        <f>SUM(I972:L972)</f>
        <v>0</v>
      </c>
      <c r="I972" s="314">
        <v>0</v>
      </c>
      <c r="J972" s="314">
        <v>0</v>
      </c>
      <c r="K972" s="314">
        <v>0</v>
      </c>
      <c r="L972" s="314">
        <v>0</v>
      </c>
    </row>
    <row r="973" spans="1:12" s="215" customFormat="1" ht="51" hidden="1">
      <c r="A973" s="213"/>
      <c r="B973" s="210" t="s">
        <v>434</v>
      </c>
      <c r="C973" s="237"/>
      <c r="D973" s="139" t="s">
        <v>23</v>
      </c>
      <c r="E973" s="139" t="s">
        <v>14</v>
      </c>
      <c r="F973" s="139" t="s">
        <v>435</v>
      </c>
      <c r="G973" s="139"/>
      <c r="H973" s="313">
        <f>I973+J973+K973+L973</f>
        <v>0</v>
      </c>
      <c r="I973" s="314">
        <f>I974</f>
        <v>0</v>
      </c>
      <c r="J973" s="314">
        <f t="shared" ref="J973:L976" si="210">J974</f>
        <v>0</v>
      </c>
      <c r="K973" s="314">
        <f t="shared" si="210"/>
        <v>0</v>
      </c>
      <c r="L973" s="314">
        <f t="shared" si="210"/>
        <v>0</v>
      </c>
    </row>
    <row r="974" spans="1:12" s="215" customFormat="1" ht="25.5" hidden="1">
      <c r="A974" s="213"/>
      <c r="B974" s="109" t="s">
        <v>538</v>
      </c>
      <c r="C974" s="237"/>
      <c r="D974" s="139" t="s">
        <v>23</v>
      </c>
      <c r="E974" s="139" t="s">
        <v>14</v>
      </c>
      <c r="F974" s="139" t="s">
        <v>550</v>
      </c>
      <c r="G974" s="139"/>
      <c r="H974" s="313">
        <f>I974+J974+K974+L974</f>
        <v>0</v>
      </c>
      <c r="I974" s="314">
        <f>I975</f>
        <v>0</v>
      </c>
      <c r="J974" s="314">
        <f t="shared" si="210"/>
        <v>0</v>
      </c>
      <c r="K974" s="314">
        <f t="shared" si="210"/>
        <v>0</v>
      </c>
      <c r="L974" s="314">
        <f t="shared" si="210"/>
        <v>0</v>
      </c>
    </row>
    <row r="975" spans="1:12" s="215" customFormat="1" ht="56.25" hidden="1" customHeight="1">
      <c r="A975" s="213"/>
      <c r="B975" s="210" t="s">
        <v>246</v>
      </c>
      <c r="C975" s="237"/>
      <c r="D975" s="139" t="s">
        <v>23</v>
      </c>
      <c r="E975" s="139" t="s">
        <v>14</v>
      </c>
      <c r="F975" s="139" t="s">
        <v>550</v>
      </c>
      <c r="G975" s="139" t="s">
        <v>49</v>
      </c>
      <c r="H975" s="313">
        <f>I975+J975+K975+L975</f>
        <v>0</v>
      </c>
      <c r="I975" s="314">
        <f>I976</f>
        <v>0</v>
      </c>
      <c r="J975" s="314">
        <f t="shared" si="210"/>
        <v>0</v>
      </c>
      <c r="K975" s="314">
        <f t="shared" si="210"/>
        <v>0</v>
      </c>
      <c r="L975" s="314">
        <f t="shared" si="210"/>
        <v>0</v>
      </c>
    </row>
    <row r="976" spans="1:12" s="215" customFormat="1" hidden="1">
      <c r="A976" s="213"/>
      <c r="B976" s="210" t="s">
        <v>66</v>
      </c>
      <c r="C976" s="237"/>
      <c r="D976" s="139" t="s">
        <v>23</v>
      </c>
      <c r="E976" s="139" t="s">
        <v>14</v>
      </c>
      <c r="F976" s="139" t="s">
        <v>550</v>
      </c>
      <c r="G976" s="139" t="s">
        <v>64</v>
      </c>
      <c r="H976" s="313">
        <f>SUM(I976:L976)</f>
        <v>0</v>
      </c>
      <c r="I976" s="314">
        <f>I977</f>
        <v>0</v>
      </c>
      <c r="J976" s="314">
        <f t="shared" si="210"/>
        <v>0</v>
      </c>
      <c r="K976" s="314">
        <f t="shared" si="210"/>
        <v>0</v>
      </c>
      <c r="L976" s="314">
        <f t="shared" si="210"/>
        <v>0</v>
      </c>
    </row>
    <row r="977" spans="1:12" s="215" customFormat="1" ht="25.5" hidden="1">
      <c r="A977" s="213"/>
      <c r="B977" s="210" t="s">
        <v>84</v>
      </c>
      <c r="C977" s="237"/>
      <c r="D977" s="139" t="s">
        <v>23</v>
      </c>
      <c r="E977" s="139" t="s">
        <v>14</v>
      </c>
      <c r="F977" s="139" t="s">
        <v>550</v>
      </c>
      <c r="G977" s="139" t="s">
        <v>82</v>
      </c>
      <c r="H977" s="313">
        <f>SUM(I977:L977)</f>
        <v>0</v>
      </c>
      <c r="I977" s="314">
        <v>0</v>
      </c>
      <c r="J977" s="314">
        <v>0</v>
      </c>
      <c r="K977" s="314">
        <v>0</v>
      </c>
      <c r="L977" s="314">
        <v>0</v>
      </c>
    </row>
    <row r="978" spans="1:12" s="215" customFormat="1" ht="51" hidden="1">
      <c r="A978" s="213"/>
      <c r="B978" s="210" t="s">
        <v>436</v>
      </c>
      <c r="C978" s="237"/>
      <c r="D978" s="139" t="s">
        <v>23</v>
      </c>
      <c r="E978" s="139" t="s">
        <v>14</v>
      </c>
      <c r="F978" s="139" t="s">
        <v>437</v>
      </c>
      <c r="G978" s="139"/>
      <c r="H978" s="313">
        <f>I978+J978+K978+L978</f>
        <v>0</v>
      </c>
      <c r="I978" s="314">
        <f>I979+I983</f>
        <v>0</v>
      </c>
      <c r="J978" s="314">
        <f>J979+J983</f>
        <v>0</v>
      </c>
      <c r="K978" s="314">
        <f>K979+K983</f>
        <v>0</v>
      </c>
      <c r="L978" s="314">
        <f>L979+L983</f>
        <v>0</v>
      </c>
    </row>
    <row r="979" spans="1:12" s="143" customFormat="1" ht="53.25" hidden="1" customHeight="1">
      <c r="A979" s="213"/>
      <c r="B979" s="210" t="s">
        <v>200</v>
      </c>
      <c r="C979" s="237"/>
      <c r="D979" s="139" t="s">
        <v>23</v>
      </c>
      <c r="E979" s="139" t="s">
        <v>14</v>
      </c>
      <c r="F979" s="139" t="s">
        <v>438</v>
      </c>
      <c r="G979" s="139"/>
      <c r="H979" s="313">
        <f>I979+J979+K979+L979</f>
        <v>0</v>
      </c>
      <c r="I979" s="314">
        <f>I980</f>
        <v>0</v>
      </c>
      <c r="J979" s="314">
        <f t="shared" ref="J979:L981" si="211">J980</f>
        <v>0</v>
      </c>
      <c r="K979" s="314">
        <f t="shared" si="211"/>
        <v>0</v>
      </c>
      <c r="L979" s="314">
        <f t="shared" si="211"/>
        <v>0</v>
      </c>
    </row>
    <row r="980" spans="1:12" s="143" customFormat="1" ht="42.75" hidden="1" customHeight="1">
      <c r="A980" s="213"/>
      <c r="B980" s="210" t="s">
        <v>88</v>
      </c>
      <c r="C980" s="237"/>
      <c r="D980" s="139" t="s">
        <v>23</v>
      </c>
      <c r="E980" s="139" t="s">
        <v>14</v>
      </c>
      <c r="F980" s="139" t="s">
        <v>438</v>
      </c>
      <c r="G980" s="139" t="s">
        <v>49</v>
      </c>
      <c r="H980" s="313">
        <f>I980+J980+K980+L980</f>
        <v>0</v>
      </c>
      <c r="I980" s="314">
        <f>I981</f>
        <v>0</v>
      </c>
      <c r="J980" s="314">
        <f t="shared" si="211"/>
        <v>0</v>
      </c>
      <c r="K980" s="314">
        <f t="shared" si="211"/>
        <v>0</v>
      </c>
      <c r="L980" s="314">
        <f t="shared" si="211"/>
        <v>0</v>
      </c>
    </row>
    <row r="981" spans="1:12" s="143" customFormat="1" hidden="1">
      <c r="A981" s="213"/>
      <c r="B981" s="210" t="s">
        <v>66</v>
      </c>
      <c r="C981" s="237"/>
      <c r="D981" s="139" t="s">
        <v>23</v>
      </c>
      <c r="E981" s="139" t="s">
        <v>14</v>
      </c>
      <c r="F981" s="139" t="s">
        <v>438</v>
      </c>
      <c r="G981" s="139" t="s">
        <v>64</v>
      </c>
      <c r="H981" s="313">
        <f>SUM(I981:L981)</f>
        <v>0</v>
      </c>
      <c r="I981" s="314">
        <f>I982</f>
        <v>0</v>
      </c>
      <c r="J981" s="314">
        <f t="shared" si="211"/>
        <v>0</v>
      </c>
      <c r="K981" s="314">
        <f t="shared" si="211"/>
        <v>0</v>
      </c>
      <c r="L981" s="314">
        <f t="shared" si="211"/>
        <v>0</v>
      </c>
    </row>
    <row r="982" spans="1:12" s="143" customFormat="1" ht="76.5" hidden="1">
      <c r="A982" s="213"/>
      <c r="B982" s="210" t="s">
        <v>83</v>
      </c>
      <c r="C982" s="237"/>
      <c r="D982" s="139" t="s">
        <v>23</v>
      </c>
      <c r="E982" s="139" t="s">
        <v>14</v>
      </c>
      <c r="F982" s="139" t="s">
        <v>438</v>
      </c>
      <c r="G982" s="139" t="s">
        <v>65</v>
      </c>
      <c r="H982" s="313">
        <f>SUM(I982:L982)</f>
        <v>0</v>
      </c>
      <c r="I982" s="314"/>
      <c r="J982" s="334">
        <v>0</v>
      </c>
      <c r="K982" s="334">
        <v>0</v>
      </c>
      <c r="L982" s="334">
        <v>0</v>
      </c>
    </row>
    <row r="983" spans="1:12" s="143" customFormat="1" ht="318.75" hidden="1">
      <c r="A983" s="213"/>
      <c r="B983" s="210" t="s">
        <v>493</v>
      </c>
      <c r="C983" s="237"/>
      <c r="D983" s="139" t="s">
        <v>23</v>
      </c>
      <c r="E983" s="139" t="s">
        <v>14</v>
      </c>
      <c r="F983" s="139" t="s">
        <v>439</v>
      </c>
      <c r="G983" s="139"/>
      <c r="H983" s="313">
        <f>I983+J983+K983+L983</f>
        <v>0</v>
      </c>
      <c r="I983" s="314">
        <f>I984</f>
        <v>0</v>
      </c>
      <c r="J983" s="314">
        <f t="shared" ref="J983:L989" si="212">J984</f>
        <v>0</v>
      </c>
      <c r="K983" s="314">
        <f t="shared" si="212"/>
        <v>0</v>
      </c>
      <c r="L983" s="314">
        <f t="shared" si="212"/>
        <v>0</v>
      </c>
    </row>
    <row r="984" spans="1:12" s="143" customFormat="1" ht="53.25" hidden="1" customHeight="1">
      <c r="A984" s="213"/>
      <c r="B984" s="210" t="s">
        <v>88</v>
      </c>
      <c r="C984" s="237"/>
      <c r="D984" s="139" t="s">
        <v>23</v>
      </c>
      <c r="E984" s="139" t="s">
        <v>14</v>
      </c>
      <c r="F984" s="139" t="s">
        <v>439</v>
      </c>
      <c r="G984" s="139" t="s">
        <v>49</v>
      </c>
      <c r="H984" s="313">
        <f>I984+J984+K984+L984</f>
        <v>0</v>
      </c>
      <c r="I984" s="314">
        <f>I985</f>
        <v>0</v>
      </c>
      <c r="J984" s="314">
        <f t="shared" si="212"/>
        <v>0</v>
      </c>
      <c r="K984" s="314">
        <f t="shared" si="212"/>
        <v>0</v>
      </c>
      <c r="L984" s="314">
        <f t="shared" si="212"/>
        <v>0</v>
      </c>
    </row>
    <row r="985" spans="1:12" s="143" customFormat="1" hidden="1">
      <c r="A985" s="213"/>
      <c r="B985" s="210" t="s">
        <v>66</v>
      </c>
      <c r="C985" s="237"/>
      <c r="D985" s="139" t="s">
        <v>23</v>
      </c>
      <c r="E985" s="139" t="s">
        <v>14</v>
      </c>
      <c r="F985" s="139" t="s">
        <v>439</v>
      </c>
      <c r="G985" s="139" t="s">
        <v>64</v>
      </c>
      <c r="H985" s="313">
        <f>SUM(I985:L985)</f>
        <v>0</v>
      </c>
      <c r="I985" s="314">
        <f>I986</f>
        <v>0</v>
      </c>
      <c r="J985" s="314">
        <f t="shared" si="212"/>
        <v>0</v>
      </c>
      <c r="K985" s="314">
        <f t="shared" si="212"/>
        <v>0</v>
      </c>
      <c r="L985" s="314">
        <f t="shared" si="212"/>
        <v>0</v>
      </c>
    </row>
    <row r="986" spans="1:12" s="143" customFormat="1" ht="76.5" hidden="1">
      <c r="A986" s="213"/>
      <c r="B986" s="210" t="s">
        <v>83</v>
      </c>
      <c r="C986" s="237"/>
      <c r="D986" s="139" t="s">
        <v>23</v>
      </c>
      <c r="E986" s="139" t="s">
        <v>14</v>
      </c>
      <c r="F986" s="139" t="s">
        <v>439</v>
      </c>
      <c r="G986" s="139" t="s">
        <v>65</v>
      </c>
      <c r="H986" s="313">
        <f>SUM(I986:L986)</f>
        <v>0</v>
      </c>
      <c r="I986" s="314">
        <v>0</v>
      </c>
      <c r="J986" s="334">
        <v>0</v>
      </c>
      <c r="K986" s="334">
        <v>0</v>
      </c>
      <c r="L986" s="334">
        <v>0</v>
      </c>
    </row>
    <row r="987" spans="1:12" s="143" customFormat="1" ht="38.25">
      <c r="A987" s="213"/>
      <c r="B987" s="210" t="s">
        <v>577</v>
      </c>
      <c r="C987" s="237"/>
      <c r="D987" s="139" t="s">
        <v>23</v>
      </c>
      <c r="E987" s="139" t="s">
        <v>14</v>
      </c>
      <c r="F987" s="139" t="s">
        <v>576</v>
      </c>
      <c r="G987" s="139"/>
      <c r="H987" s="313">
        <f>SUM(I987:L987)</f>
        <v>1026.4000000000001</v>
      </c>
      <c r="I987" s="314">
        <f>I988+I993</f>
        <v>1026.4000000000001</v>
      </c>
      <c r="J987" s="314">
        <f>J988+J993</f>
        <v>0</v>
      </c>
      <c r="K987" s="314">
        <f>K988+K993</f>
        <v>0</v>
      </c>
      <c r="L987" s="314">
        <f>L988+L993</f>
        <v>0</v>
      </c>
    </row>
    <row r="988" spans="1:12" s="143" customFormat="1" ht="25.5">
      <c r="A988" s="213"/>
      <c r="B988" s="109" t="s">
        <v>538</v>
      </c>
      <c r="C988" s="237"/>
      <c r="D988" s="139" t="s">
        <v>23</v>
      </c>
      <c r="E988" s="139" t="s">
        <v>14</v>
      </c>
      <c r="F988" s="139" t="s">
        <v>549</v>
      </c>
      <c r="G988" s="139"/>
      <c r="H988" s="313">
        <f>I988+J988+K988+L988</f>
        <v>1026.4000000000001</v>
      </c>
      <c r="I988" s="314">
        <f>I989</f>
        <v>1026.4000000000001</v>
      </c>
      <c r="J988" s="314">
        <f t="shared" si="212"/>
        <v>0</v>
      </c>
      <c r="K988" s="314">
        <f t="shared" si="212"/>
        <v>0</v>
      </c>
      <c r="L988" s="314">
        <f t="shared" si="212"/>
        <v>0</v>
      </c>
    </row>
    <row r="989" spans="1:12" s="143" customFormat="1" ht="51">
      <c r="A989" s="213"/>
      <c r="B989" s="210" t="s">
        <v>88</v>
      </c>
      <c r="C989" s="237"/>
      <c r="D989" s="139" t="s">
        <v>23</v>
      </c>
      <c r="E989" s="139" t="s">
        <v>14</v>
      </c>
      <c r="F989" s="139" t="s">
        <v>549</v>
      </c>
      <c r="G989" s="139" t="s">
        <v>49</v>
      </c>
      <c r="H989" s="313">
        <f>I989+J989+K989+L989</f>
        <v>1026.4000000000001</v>
      </c>
      <c r="I989" s="314">
        <f>I990</f>
        <v>1026.4000000000001</v>
      </c>
      <c r="J989" s="314">
        <f t="shared" si="212"/>
        <v>0</v>
      </c>
      <c r="K989" s="314">
        <f t="shared" si="212"/>
        <v>0</v>
      </c>
      <c r="L989" s="314">
        <f t="shared" si="212"/>
        <v>0</v>
      </c>
    </row>
    <row r="990" spans="1:12" s="215" customFormat="1">
      <c r="A990" s="213"/>
      <c r="B990" s="210" t="s">
        <v>66</v>
      </c>
      <c r="C990" s="237"/>
      <c r="D990" s="139" t="s">
        <v>23</v>
      </c>
      <c r="E990" s="139" t="s">
        <v>14</v>
      </c>
      <c r="F990" s="139" t="s">
        <v>549</v>
      </c>
      <c r="G990" s="139" t="s">
        <v>64</v>
      </c>
      <c r="H990" s="313">
        <f t="shared" ref="H990:H1002" si="213">SUM(I990:L990)</f>
        <v>1026.4000000000001</v>
      </c>
      <c r="I990" s="314">
        <f>I991+I992</f>
        <v>1026.4000000000001</v>
      </c>
      <c r="J990" s="314">
        <f>J991+J992</f>
        <v>0</v>
      </c>
      <c r="K990" s="314">
        <f>K991+K992</f>
        <v>0</v>
      </c>
      <c r="L990" s="314">
        <f>L991+L992</f>
        <v>0</v>
      </c>
    </row>
    <row r="991" spans="1:12" s="215" customFormat="1" ht="76.5">
      <c r="A991" s="213"/>
      <c r="B991" s="210" t="s">
        <v>83</v>
      </c>
      <c r="C991" s="237"/>
      <c r="D991" s="139" t="s">
        <v>23</v>
      </c>
      <c r="E991" s="139" t="s">
        <v>14</v>
      </c>
      <c r="F991" s="139" t="s">
        <v>549</v>
      </c>
      <c r="G991" s="139" t="s">
        <v>65</v>
      </c>
      <c r="H991" s="313">
        <f t="shared" si="213"/>
        <v>0</v>
      </c>
      <c r="I991" s="314"/>
      <c r="J991" s="334">
        <v>0</v>
      </c>
      <c r="K991" s="334">
        <v>0</v>
      </c>
      <c r="L991" s="334">
        <v>0</v>
      </c>
    </row>
    <row r="992" spans="1:12" s="215" customFormat="1" ht="25.5">
      <c r="A992" s="213"/>
      <c r="B992" s="210" t="s">
        <v>84</v>
      </c>
      <c r="C992" s="237"/>
      <c r="D992" s="139" t="s">
        <v>23</v>
      </c>
      <c r="E992" s="139" t="s">
        <v>14</v>
      </c>
      <c r="F992" s="139" t="s">
        <v>549</v>
      </c>
      <c r="G992" s="139" t="s">
        <v>82</v>
      </c>
      <c r="H992" s="313">
        <f t="shared" si="213"/>
        <v>1026.4000000000001</v>
      </c>
      <c r="I992" s="314">
        <v>1026.4000000000001</v>
      </c>
      <c r="J992" s="334">
        <v>0</v>
      </c>
      <c r="K992" s="334">
        <v>0</v>
      </c>
      <c r="L992" s="334">
        <v>0</v>
      </c>
    </row>
    <row r="993" spans="1:20" s="215" customFormat="1" ht="63.75" hidden="1">
      <c r="A993" s="213"/>
      <c r="B993" s="210" t="s">
        <v>587</v>
      </c>
      <c r="C993" s="272"/>
      <c r="D993" s="139" t="s">
        <v>23</v>
      </c>
      <c r="E993" s="139" t="s">
        <v>14</v>
      </c>
      <c r="F993" s="139" t="s">
        <v>670</v>
      </c>
      <c r="G993" s="236"/>
      <c r="H993" s="313">
        <f>SUM(I993:L993)</f>
        <v>0</v>
      </c>
      <c r="I993" s="314">
        <f t="shared" ref="I993:L995" si="214">I994</f>
        <v>0</v>
      </c>
      <c r="J993" s="314">
        <f t="shared" si="214"/>
        <v>0</v>
      </c>
      <c r="K993" s="314">
        <f t="shared" si="214"/>
        <v>0</v>
      </c>
      <c r="L993" s="314">
        <f t="shared" si="214"/>
        <v>0</v>
      </c>
    </row>
    <row r="994" spans="1:20" s="21" customFormat="1" ht="51" hidden="1">
      <c r="A994" s="213"/>
      <c r="B994" s="210" t="s">
        <v>223</v>
      </c>
      <c r="C994" s="210"/>
      <c r="D994" s="139" t="s">
        <v>23</v>
      </c>
      <c r="E994" s="139" t="s">
        <v>14</v>
      </c>
      <c r="F994" s="139" t="s">
        <v>670</v>
      </c>
      <c r="G994" s="139" t="s">
        <v>49</v>
      </c>
      <c r="H994" s="313">
        <f>SUM(I994:L994)</f>
        <v>0</v>
      </c>
      <c r="I994" s="314">
        <f t="shared" si="214"/>
        <v>0</v>
      </c>
      <c r="J994" s="314">
        <f t="shared" si="214"/>
        <v>0</v>
      </c>
      <c r="K994" s="314">
        <f t="shared" si="214"/>
        <v>0</v>
      </c>
      <c r="L994" s="314">
        <f t="shared" si="214"/>
        <v>0</v>
      </c>
      <c r="M994" s="302"/>
      <c r="N994" s="302"/>
      <c r="O994" s="302"/>
      <c r="P994" s="302"/>
      <c r="Q994" s="302"/>
      <c r="R994" s="302"/>
      <c r="S994" s="302"/>
      <c r="T994" s="302"/>
    </row>
    <row r="995" spans="1:20" s="215" customFormat="1" hidden="1">
      <c r="A995" s="213"/>
      <c r="B995" s="210" t="s">
        <v>66</v>
      </c>
      <c r="C995" s="237"/>
      <c r="D995" s="139" t="s">
        <v>23</v>
      </c>
      <c r="E995" s="139" t="s">
        <v>14</v>
      </c>
      <c r="F995" s="139" t="s">
        <v>670</v>
      </c>
      <c r="G995" s="139" t="s">
        <v>64</v>
      </c>
      <c r="H995" s="313">
        <f>SUM(I995:L995)</f>
        <v>0</v>
      </c>
      <c r="I995" s="314">
        <f>I996</f>
        <v>0</v>
      </c>
      <c r="J995" s="314">
        <f t="shared" si="214"/>
        <v>0</v>
      </c>
      <c r="K995" s="314">
        <f t="shared" si="214"/>
        <v>0</v>
      </c>
      <c r="L995" s="314">
        <f t="shared" si="214"/>
        <v>0</v>
      </c>
    </row>
    <row r="996" spans="1:20" s="215" customFormat="1" ht="25.5" hidden="1">
      <c r="A996" s="213"/>
      <c r="B996" s="210" t="s">
        <v>84</v>
      </c>
      <c r="C996" s="237"/>
      <c r="D996" s="139" t="s">
        <v>23</v>
      </c>
      <c r="E996" s="139" t="s">
        <v>14</v>
      </c>
      <c r="F996" s="139" t="s">
        <v>670</v>
      </c>
      <c r="G996" s="139" t="s">
        <v>82</v>
      </c>
      <c r="H996" s="313">
        <f>SUM(I996:L996)</f>
        <v>0</v>
      </c>
      <c r="I996" s="314">
        <v>0</v>
      </c>
      <c r="J996" s="334">
        <v>0</v>
      </c>
      <c r="K996" s="334">
        <v>0</v>
      </c>
      <c r="L996" s="334"/>
    </row>
    <row r="997" spans="1:20" s="224" customFormat="1" ht="12.75" customHeight="1">
      <c r="A997" s="213"/>
      <c r="B997" s="210" t="s">
        <v>578</v>
      </c>
      <c r="C997" s="237"/>
      <c r="D997" s="139" t="s">
        <v>23</v>
      </c>
      <c r="E997" s="139" t="s">
        <v>14</v>
      </c>
      <c r="F997" s="139" t="s">
        <v>579</v>
      </c>
      <c r="G997" s="139"/>
      <c r="H997" s="313">
        <f t="shared" si="213"/>
        <v>300</v>
      </c>
      <c r="I997" s="314">
        <f>I998+I1011</f>
        <v>0</v>
      </c>
      <c r="J997" s="314">
        <f>J998+J1011</f>
        <v>0</v>
      </c>
      <c r="K997" s="314">
        <f>K998+K1011</f>
        <v>0</v>
      </c>
      <c r="L997" s="314">
        <f>L998+L1011</f>
        <v>300</v>
      </c>
      <c r="M997" s="281"/>
    </row>
    <row r="998" spans="1:20" s="224" customFormat="1" ht="43.5" customHeight="1">
      <c r="A998" s="213"/>
      <c r="B998" s="109" t="s">
        <v>538</v>
      </c>
      <c r="C998" s="237"/>
      <c r="D998" s="139" t="s">
        <v>23</v>
      </c>
      <c r="E998" s="139" t="s">
        <v>14</v>
      </c>
      <c r="F998" s="139" t="s">
        <v>581</v>
      </c>
      <c r="G998" s="139"/>
      <c r="H998" s="313">
        <f t="shared" si="213"/>
        <v>0</v>
      </c>
      <c r="I998" s="314">
        <f>I999+I1003+I1008</f>
        <v>0</v>
      </c>
      <c r="J998" s="314">
        <f>J999+J1003+J1008</f>
        <v>0</v>
      </c>
      <c r="K998" s="314">
        <f>K999+K1003+K1008</f>
        <v>0</v>
      </c>
      <c r="L998" s="314">
        <f>L999+L1003+L1008</f>
        <v>0</v>
      </c>
    </row>
    <row r="999" spans="1:20" s="215" customFormat="1" ht="53.25" customHeight="1">
      <c r="A999" s="216"/>
      <c r="B999" s="109" t="s">
        <v>86</v>
      </c>
      <c r="C999" s="131"/>
      <c r="D999" s="139" t="s">
        <v>23</v>
      </c>
      <c r="E999" s="139" t="s">
        <v>14</v>
      </c>
      <c r="F999" s="139" t="s">
        <v>581</v>
      </c>
      <c r="G999" s="139" t="s">
        <v>57</v>
      </c>
      <c r="H999" s="313">
        <f t="shared" si="213"/>
        <v>-896.2</v>
      </c>
      <c r="I999" s="314">
        <f>I1000</f>
        <v>-896.2</v>
      </c>
      <c r="J999" s="314">
        <f>J1000</f>
        <v>0</v>
      </c>
      <c r="K999" s="314">
        <f>K1000</f>
        <v>0</v>
      </c>
      <c r="L999" s="314">
        <f>L1000</f>
        <v>0</v>
      </c>
    </row>
    <row r="1000" spans="1:20" s="215" customFormat="1" ht="59.25" customHeight="1">
      <c r="A1000" s="216"/>
      <c r="B1000" s="109" t="s">
        <v>111</v>
      </c>
      <c r="C1000" s="131"/>
      <c r="D1000" s="139" t="s">
        <v>23</v>
      </c>
      <c r="E1000" s="139" t="s">
        <v>14</v>
      </c>
      <c r="F1000" s="139" t="s">
        <v>581</v>
      </c>
      <c r="G1000" s="139" t="s">
        <v>59</v>
      </c>
      <c r="H1000" s="313">
        <f t="shared" si="213"/>
        <v>-896.2</v>
      </c>
      <c r="I1000" s="314">
        <f>I1001+I1002</f>
        <v>-896.2</v>
      </c>
      <c r="J1000" s="314">
        <f>J1001+J1002</f>
        <v>0</v>
      </c>
      <c r="K1000" s="314">
        <f>K1001+K1002</f>
        <v>0</v>
      </c>
      <c r="L1000" s="314">
        <f>L1001+L1002</f>
        <v>0</v>
      </c>
    </row>
    <row r="1001" spans="1:20" s="215" customFormat="1" ht="59.25" customHeight="1">
      <c r="A1001" s="216"/>
      <c r="B1001" s="109" t="s">
        <v>674</v>
      </c>
      <c r="C1001" s="131"/>
      <c r="D1001" s="139" t="s">
        <v>23</v>
      </c>
      <c r="E1001" s="139" t="s">
        <v>14</v>
      </c>
      <c r="F1001" s="139" t="s">
        <v>581</v>
      </c>
      <c r="G1001" s="139" t="s">
        <v>211</v>
      </c>
      <c r="H1001" s="313">
        <f>SUM(I1001:L1001)</f>
        <v>-1378.4</v>
      </c>
      <c r="I1001" s="314">
        <f>-482.2-896.2</f>
        <v>-1378.4</v>
      </c>
      <c r="J1001" s="314">
        <v>0</v>
      </c>
      <c r="K1001" s="314">
        <v>0</v>
      </c>
      <c r="L1001" s="314">
        <v>0</v>
      </c>
    </row>
    <row r="1002" spans="1:20" s="224" customFormat="1" ht="51">
      <c r="A1002" s="216"/>
      <c r="B1002" s="109" t="s">
        <v>259</v>
      </c>
      <c r="C1002" s="131"/>
      <c r="D1002" s="139" t="s">
        <v>23</v>
      </c>
      <c r="E1002" s="139" t="s">
        <v>14</v>
      </c>
      <c r="F1002" s="139" t="s">
        <v>581</v>
      </c>
      <c r="G1002" s="139" t="s">
        <v>61</v>
      </c>
      <c r="H1002" s="313">
        <f t="shared" si="213"/>
        <v>482.2</v>
      </c>
      <c r="I1002" s="314">
        <f>482.2</f>
        <v>482.2</v>
      </c>
      <c r="J1002" s="334">
        <v>0</v>
      </c>
      <c r="K1002" s="334">
        <v>0</v>
      </c>
      <c r="L1002" s="334">
        <v>0</v>
      </c>
    </row>
    <row r="1003" spans="1:20" s="215" customFormat="1" ht="24.75" customHeight="1">
      <c r="A1003" s="213"/>
      <c r="B1003" s="210" t="s">
        <v>343</v>
      </c>
      <c r="C1003" s="237"/>
      <c r="D1003" s="139" t="s">
        <v>23</v>
      </c>
      <c r="E1003" s="139" t="s">
        <v>14</v>
      </c>
      <c r="F1003" s="139" t="s">
        <v>581</v>
      </c>
      <c r="G1003" s="235">
        <v>400</v>
      </c>
      <c r="H1003" s="313">
        <f t="shared" ref="H1003:H1019" si="215">SUM(I1003:L1003)</f>
        <v>-884</v>
      </c>
      <c r="I1003" s="314">
        <f>I1004+I1006</f>
        <v>-884</v>
      </c>
      <c r="J1003" s="314">
        <f>J1006</f>
        <v>0</v>
      </c>
      <c r="K1003" s="314">
        <f>K1006</f>
        <v>0</v>
      </c>
      <c r="L1003" s="314">
        <f>L1006</f>
        <v>0</v>
      </c>
    </row>
    <row r="1004" spans="1:20" s="215" customFormat="1" ht="37.5" customHeight="1">
      <c r="A1004" s="219"/>
      <c r="B1004" s="210" t="s">
        <v>35</v>
      </c>
      <c r="C1004" s="131"/>
      <c r="D1004" s="139" t="s">
        <v>23</v>
      </c>
      <c r="E1004" s="139" t="s">
        <v>14</v>
      </c>
      <c r="F1004" s="139" t="s">
        <v>581</v>
      </c>
      <c r="G1004" s="139" t="s">
        <v>78</v>
      </c>
      <c r="H1004" s="313">
        <f>I1004+J1004+K1004+L1004</f>
        <v>-884</v>
      </c>
      <c r="I1004" s="314">
        <f>I1005</f>
        <v>-884</v>
      </c>
      <c r="J1004" s="314">
        <f>J1005</f>
        <v>0</v>
      </c>
      <c r="K1004" s="314">
        <f>K1005</f>
        <v>0</v>
      </c>
      <c r="L1004" s="314">
        <f>L1005</f>
        <v>0</v>
      </c>
    </row>
    <row r="1005" spans="1:20" s="215" customFormat="1" ht="51">
      <c r="A1005" s="219"/>
      <c r="B1005" s="210" t="s">
        <v>90</v>
      </c>
      <c r="C1005" s="131"/>
      <c r="D1005" s="139" t="s">
        <v>23</v>
      </c>
      <c r="E1005" s="139" t="s">
        <v>14</v>
      </c>
      <c r="F1005" s="139" t="s">
        <v>581</v>
      </c>
      <c r="G1005" s="139" t="s">
        <v>91</v>
      </c>
      <c r="H1005" s="313">
        <f>I1005+J1005+K1005+L1005</f>
        <v>-884</v>
      </c>
      <c r="I1005" s="314">
        <f>-884</f>
        <v>-884</v>
      </c>
      <c r="J1005" s="314">
        <v>0</v>
      </c>
      <c r="K1005" s="314">
        <v>0</v>
      </c>
      <c r="L1005" s="314">
        <v>0</v>
      </c>
    </row>
    <row r="1006" spans="1:20" s="224" customFormat="1" ht="25.5" hidden="1" customHeight="1">
      <c r="A1006" s="213"/>
      <c r="B1006" s="210" t="s">
        <v>582</v>
      </c>
      <c r="C1006" s="237"/>
      <c r="D1006" s="139" t="s">
        <v>23</v>
      </c>
      <c r="E1006" s="139" t="s">
        <v>14</v>
      </c>
      <c r="F1006" s="139" t="s">
        <v>581</v>
      </c>
      <c r="G1006" s="235">
        <v>460</v>
      </c>
      <c r="H1006" s="313">
        <f t="shared" si="215"/>
        <v>0</v>
      </c>
      <c r="I1006" s="314">
        <f>I1007</f>
        <v>0</v>
      </c>
      <c r="J1006" s="314">
        <f>J1007</f>
        <v>0</v>
      </c>
      <c r="K1006" s="314">
        <f>K1007</f>
        <v>0</v>
      </c>
      <c r="L1006" s="314">
        <f>L1007</f>
        <v>0</v>
      </c>
      <c r="M1006" s="281"/>
      <c r="N1006" s="281"/>
    </row>
    <row r="1007" spans="1:20" s="224" customFormat="1" ht="63.75" hidden="1">
      <c r="A1007" s="213"/>
      <c r="B1007" s="109" t="s">
        <v>580</v>
      </c>
      <c r="C1007" s="272"/>
      <c r="D1007" s="139" t="s">
        <v>23</v>
      </c>
      <c r="E1007" s="139" t="s">
        <v>14</v>
      </c>
      <c r="F1007" s="139" t="s">
        <v>581</v>
      </c>
      <c r="G1007" s="236">
        <v>462</v>
      </c>
      <c r="H1007" s="313">
        <f t="shared" si="215"/>
        <v>0</v>
      </c>
      <c r="I1007" s="314"/>
      <c r="J1007" s="334">
        <v>0</v>
      </c>
      <c r="K1007" s="334">
        <v>0</v>
      </c>
      <c r="L1007" s="334">
        <v>0</v>
      </c>
      <c r="M1007" s="281"/>
      <c r="N1007" s="281"/>
    </row>
    <row r="1008" spans="1:20" s="21" customFormat="1" ht="51">
      <c r="A1008" s="213"/>
      <c r="B1008" s="210" t="s">
        <v>223</v>
      </c>
      <c r="C1008" s="210"/>
      <c r="D1008" s="139" t="s">
        <v>23</v>
      </c>
      <c r="E1008" s="139" t="s">
        <v>14</v>
      </c>
      <c r="F1008" s="139" t="s">
        <v>581</v>
      </c>
      <c r="G1008" s="139" t="s">
        <v>49</v>
      </c>
      <c r="H1008" s="313">
        <f>SUM(I1008:L1008)</f>
        <v>1780.2</v>
      </c>
      <c r="I1008" s="314">
        <f t="shared" ref="I1008:L1009" si="216">I1009</f>
        <v>1780.2</v>
      </c>
      <c r="J1008" s="314">
        <f t="shared" si="216"/>
        <v>0</v>
      </c>
      <c r="K1008" s="314">
        <f t="shared" si="216"/>
        <v>0</v>
      </c>
      <c r="L1008" s="314">
        <f t="shared" si="216"/>
        <v>0</v>
      </c>
      <c r="M1008" s="302"/>
      <c r="N1008" s="302"/>
      <c r="O1008" s="302"/>
      <c r="P1008" s="302"/>
      <c r="Q1008" s="302"/>
      <c r="R1008" s="302"/>
      <c r="S1008" s="302"/>
      <c r="T1008" s="302"/>
    </row>
    <row r="1009" spans="1:20" s="215" customFormat="1" ht="24.75" customHeight="1">
      <c r="A1009" s="213"/>
      <c r="B1009" s="210" t="s">
        <v>66</v>
      </c>
      <c r="C1009" s="237"/>
      <c r="D1009" s="139" t="s">
        <v>23</v>
      </c>
      <c r="E1009" s="139" t="s">
        <v>14</v>
      </c>
      <c r="F1009" s="139" t="s">
        <v>581</v>
      </c>
      <c r="G1009" s="139" t="s">
        <v>64</v>
      </c>
      <c r="H1009" s="313">
        <f>SUM(I1009:L1009)</f>
        <v>1780.2</v>
      </c>
      <c r="I1009" s="314">
        <f t="shared" si="216"/>
        <v>1780.2</v>
      </c>
      <c r="J1009" s="314">
        <f t="shared" si="216"/>
        <v>0</v>
      </c>
      <c r="K1009" s="314">
        <f t="shared" si="216"/>
        <v>0</v>
      </c>
      <c r="L1009" s="314">
        <f t="shared" si="216"/>
        <v>0</v>
      </c>
    </row>
    <row r="1010" spans="1:20" s="215" customFormat="1" ht="25.5">
      <c r="A1010" s="213"/>
      <c r="B1010" s="210" t="s">
        <v>84</v>
      </c>
      <c r="C1010" s="237"/>
      <c r="D1010" s="139" t="s">
        <v>23</v>
      </c>
      <c r="E1010" s="139" t="s">
        <v>14</v>
      </c>
      <c r="F1010" s="139" t="s">
        <v>581</v>
      </c>
      <c r="G1010" s="139" t="s">
        <v>82</v>
      </c>
      <c r="H1010" s="313">
        <f>SUM(I1010:L1010)</f>
        <v>1780.2</v>
      </c>
      <c r="I1010" s="314">
        <f>884+896.2</f>
        <v>1780.2</v>
      </c>
      <c r="J1010" s="334">
        <v>0</v>
      </c>
      <c r="K1010" s="334">
        <v>0</v>
      </c>
      <c r="L1010" s="334">
        <v>0</v>
      </c>
    </row>
    <row r="1011" spans="1:20" s="215" customFormat="1" ht="63.75">
      <c r="A1011" s="213"/>
      <c r="B1011" s="210" t="s">
        <v>587</v>
      </c>
      <c r="C1011" s="272"/>
      <c r="D1011" s="139" t="s">
        <v>23</v>
      </c>
      <c r="E1011" s="139" t="s">
        <v>14</v>
      </c>
      <c r="F1011" s="139" t="s">
        <v>671</v>
      </c>
      <c r="G1011" s="236"/>
      <c r="H1011" s="313">
        <f t="shared" si="215"/>
        <v>300</v>
      </c>
      <c r="I1011" s="314">
        <f t="shared" ref="I1011:L1013" si="217">I1012</f>
        <v>0</v>
      </c>
      <c r="J1011" s="314">
        <f t="shared" si="217"/>
        <v>0</v>
      </c>
      <c r="K1011" s="314">
        <f t="shared" si="217"/>
        <v>0</v>
      </c>
      <c r="L1011" s="314">
        <f t="shared" si="217"/>
        <v>300</v>
      </c>
    </row>
    <row r="1012" spans="1:20" s="21" customFormat="1" ht="51">
      <c r="A1012" s="213"/>
      <c r="B1012" s="210" t="s">
        <v>223</v>
      </c>
      <c r="C1012" s="210"/>
      <c r="D1012" s="139" t="s">
        <v>23</v>
      </c>
      <c r="E1012" s="139" t="s">
        <v>14</v>
      </c>
      <c r="F1012" s="139" t="s">
        <v>671</v>
      </c>
      <c r="G1012" s="139" t="s">
        <v>49</v>
      </c>
      <c r="H1012" s="313">
        <f>SUM(I1012:L1012)</f>
        <v>300</v>
      </c>
      <c r="I1012" s="314">
        <f t="shared" si="217"/>
        <v>0</v>
      </c>
      <c r="J1012" s="314">
        <f t="shared" si="217"/>
        <v>0</v>
      </c>
      <c r="K1012" s="314">
        <f t="shared" si="217"/>
        <v>0</v>
      </c>
      <c r="L1012" s="314">
        <f t="shared" si="217"/>
        <v>300</v>
      </c>
      <c r="M1012" s="302"/>
      <c r="N1012" s="302"/>
      <c r="O1012" s="302"/>
      <c r="P1012" s="302"/>
      <c r="Q1012" s="302"/>
      <c r="R1012" s="302"/>
      <c r="S1012" s="302"/>
      <c r="T1012" s="302"/>
    </row>
    <row r="1013" spans="1:20" s="215" customFormat="1">
      <c r="A1013" s="213"/>
      <c r="B1013" s="210" t="s">
        <v>66</v>
      </c>
      <c r="C1013" s="237"/>
      <c r="D1013" s="139" t="s">
        <v>23</v>
      </c>
      <c r="E1013" s="139" t="s">
        <v>14</v>
      </c>
      <c r="F1013" s="139" t="s">
        <v>671</v>
      </c>
      <c r="G1013" s="139" t="s">
        <v>64</v>
      </c>
      <c r="H1013" s="313">
        <f>SUM(I1013:L1013)</f>
        <v>300</v>
      </c>
      <c r="I1013" s="314">
        <f>I1014</f>
        <v>0</v>
      </c>
      <c r="J1013" s="314">
        <f t="shared" si="217"/>
        <v>0</v>
      </c>
      <c r="K1013" s="314">
        <f t="shared" si="217"/>
        <v>0</v>
      </c>
      <c r="L1013" s="314">
        <f t="shared" si="217"/>
        <v>300</v>
      </c>
    </row>
    <row r="1014" spans="1:20" s="215" customFormat="1" ht="25.5">
      <c r="A1014" s="213"/>
      <c r="B1014" s="210" t="s">
        <v>84</v>
      </c>
      <c r="C1014" s="237"/>
      <c r="D1014" s="139" t="s">
        <v>23</v>
      </c>
      <c r="E1014" s="139" t="s">
        <v>14</v>
      </c>
      <c r="F1014" s="139" t="s">
        <v>671</v>
      </c>
      <c r="G1014" s="139" t="s">
        <v>82</v>
      </c>
      <c r="H1014" s="313">
        <f>SUM(I1014:L1014)</f>
        <v>300</v>
      </c>
      <c r="I1014" s="314">
        <v>0</v>
      </c>
      <c r="J1014" s="334">
        <v>0</v>
      </c>
      <c r="K1014" s="334">
        <v>0</v>
      </c>
      <c r="L1014" s="334">
        <v>300</v>
      </c>
    </row>
    <row r="1015" spans="1:20" s="224" customFormat="1" ht="63.75" hidden="1">
      <c r="A1015" s="213"/>
      <c r="B1015" s="109" t="s">
        <v>588</v>
      </c>
      <c r="C1015" s="272"/>
      <c r="D1015" s="139" t="s">
        <v>23</v>
      </c>
      <c r="E1015" s="139" t="s">
        <v>14</v>
      </c>
      <c r="F1015" s="139" t="s">
        <v>224</v>
      </c>
      <c r="G1015" s="236"/>
      <c r="H1015" s="313">
        <f t="shared" si="215"/>
        <v>0</v>
      </c>
      <c r="I1015" s="314">
        <f t="shared" ref="I1015:L1017" si="218">I1016</f>
        <v>0</v>
      </c>
      <c r="J1015" s="314">
        <f t="shared" si="218"/>
        <v>0</v>
      </c>
      <c r="K1015" s="314">
        <f t="shared" si="218"/>
        <v>0</v>
      </c>
      <c r="L1015" s="314">
        <f t="shared" si="218"/>
        <v>0</v>
      </c>
      <c r="M1015" s="281"/>
      <c r="N1015" s="281"/>
    </row>
    <row r="1016" spans="1:20" s="215" customFormat="1" ht="63.75" hidden="1">
      <c r="A1016" s="213"/>
      <c r="B1016" s="210" t="s">
        <v>587</v>
      </c>
      <c r="C1016" s="272"/>
      <c r="D1016" s="139" t="s">
        <v>23</v>
      </c>
      <c r="E1016" s="139" t="s">
        <v>14</v>
      </c>
      <c r="F1016" s="139" t="s">
        <v>589</v>
      </c>
      <c r="G1016" s="236"/>
      <c r="H1016" s="313">
        <f t="shared" si="215"/>
        <v>0</v>
      </c>
      <c r="I1016" s="314">
        <f t="shared" si="218"/>
        <v>0</v>
      </c>
      <c r="J1016" s="314">
        <f t="shared" si="218"/>
        <v>0</v>
      </c>
      <c r="K1016" s="314">
        <f t="shared" si="218"/>
        <v>0</v>
      </c>
      <c r="L1016" s="314">
        <f t="shared" si="218"/>
        <v>0</v>
      </c>
    </row>
    <row r="1017" spans="1:20" s="21" customFormat="1" ht="51" hidden="1">
      <c r="A1017" s="213"/>
      <c r="B1017" s="210" t="s">
        <v>223</v>
      </c>
      <c r="C1017" s="210"/>
      <c r="D1017" s="139" t="s">
        <v>23</v>
      </c>
      <c r="E1017" s="139" t="s">
        <v>14</v>
      </c>
      <c r="F1017" s="139" t="s">
        <v>589</v>
      </c>
      <c r="G1017" s="139" t="s">
        <v>49</v>
      </c>
      <c r="H1017" s="313">
        <f t="shared" si="215"/>
        <v>0</v>
      </c>
      <c r="I1017" s="314">
        <f t="shared" si="218"/>
        <v>0</v>
      </c>
      <c r="J1017" s="314">
        <f t="shared" si="218"/>
        <v>0</v>
      </c>
      <c r="K1017" s="314">
        <f t="shared" si="218"/>
        <v>0</v>
      </c>
      <c r="L1017" s="314">
        <f t="shared" si="218"/>
        <v>0</v>
      </c>
      <c r="M1017" s="302"/>
      <c r="N1017" s="302"/>
      <c r="O1017" s="302"/>
      <c r="P1017" s="302"/>
      <c r="Q1017" s="302"/>
      <c r="R1017" s="302"/>
      <c r="S1017" s="302"/>
      <c r="T1017" s="302"/>
    </row>
    <row r="1018" spans="1:20" s="23" customFormat="1" ht="51" hidden="1">
      <c r="A1018" s="213"/>
      <c r="B1018" s="210" t="s">
        <v>226</v>
      </c>
      <c r="C1018" s="210"/>
      <c r="D1018" s="139" t="s">
        <v>23</v>
      </c>
      <c r="E1018" s="139" t="s">
        <v>14</v>
      </c>
      <c r="F1018" s="139" t="s">
        <v>589</v>
      </c>
      <c r="G1018" s="139" t="s">
        <v>227</v>
      </c>
      <c r="H1018" s="313">
        <f t="shared" si="215"/>
        <v>0</v>
      </c>
      <c r="I1018" s="314">
        <v>0</v>
      </c>
      <c r="J1018" s="314">
        <v>0</v>
      </c>
      <c r="K1018" s="314">
        <v>0</v>
      </c>
      <c r="L1018" s="314"/>
      <c r="M1018" s="303"/>
      <c r="N1018" s="303"/>
      <c r="O1018" s="303"/>
      <c r="P1018" s="303"/>
      <c r="Q1018" s="303"/>
      <c r="R1018" s="303"/>
      <c r="S1018" s="303"/>
      <c r="T1018" s="303"/>
    </row>
    <row r="1019" spans="1:20" s="23" customFormat="1" ht="25.5" hidden="1">
      <c r="A1019" s="219"/>
      <c r="B1019" s="262" t="s">
        <v>440</v>
      </c>
      <c r="C1019" s="131"/>
      <c r="D1019" s="264" t="s">
        <v>23</v>
      </c>
      <c r="E1019" s="264" t="s">
        <v>18</v>
      </c>
      <c r="F1019" s="264"/>
      <c r="G1019" s="264"/>
      <c r="H1019" s="313">
        <f t="shared" si="215"/>
        <v>0</v>
      </c>
      <c r="I1019" s="313">
        <f t="shared" ref="I1019:L1024" si="219">I1020</f>
        <v>0</v>
      </c>
      <c r="J1019" s="313">
        <f t="shared" si="219"/>
        <v>0</v>
      </c>
      <c r="K1019" s="313">
        <f t="shared" si="219"/>
        <v>0</v>
      </c>
      <c r="L1019" s="313">
        <f t="shared" si="219"/>
        <v>0</v>
      </c>
      <c r="M1019" s="303"/>
      <c r="N1019" s="303"/>
      <c r="O1019" s="303"/>
      <c r="P1019" s="303"/>
      <c r="Q1019" s="303"/>
      <c r="R1019" s="303"/>
      <c r="S1019" s="303"/>
      <c r="T1019" s="303"/>
    </row>
    <row r="1020" spans="1:20" s="23" customFormat="1" ht="51" hidden="1">
      <c r="A1020" s="141"/>
      <c r="B1020" s="109" t="s">
        <v>98</v>
      </c>
      <c r="C1020" s="142"/>
      <c r="D1020" s="110" t="s">
        <v>23</v>
      </c>
      <c r="E1020" s="110" t="s">
        <v>18</v>
      </c>
      <c r="F1020" s="110" t="s">
        <v>249</v>
      </c>
      <c r="G1020" s="110"/>
      <c r="H1020" s="160">
        <f>I1020+J1020+K1020+L1020</f>
        <v>0</v>
      </c>
      <c r="I1020" s="161">
        <f t="shared" si="219"/>
        <v>0</v>
      </c>
      <c r="J1020" s="161">
        <f t="shared" si="219"/>
        <v>0</v>
      </c>
      <c r="K1020" s="161">
        <f t="shared" si="219"/>
        <v>0</v>
      </c>
      <c r="L1020" s="161">
        <f t="shared" si="219"/>
        <v>0</v>
      </c>
      <c r="M1020" s="303"/>
      <c r="N1020" s="303"/>
      <c r="O1020" s="303"/>
      <c r="P1020" s="303"/>
      <c r="Q1020" s="303"/>
      <c r="R1020" s="303"/>
      <c r="S1020" s="303"/>
      <c r="T1020" s="303"/>
    </row>
    <row r="1021" spans="1:20" s="21" customFormat="1" ht="38.25" hidden="1">
      <c r="A1021" s="141"/>
      <c r="B1021" s="109" t="s">
        <v>250</v>
      </c>
      <c r="C1021" s="142"/>
      <c r="D1021" s="110" t="s">
        <v>23</v>
      </c>
      <c r="E1021" s="110" t="s">
        <v>18</v>
      </c>
      <c r="F1021" s="110" t="s">
        <v>251</v>
      </c>
      <c r="G1021" s="110"/>
      <c r="H1021" s="160">
        <f>SUM(I1021:L1021)</f>
        <v>0</v>
      </c>
      <c r="I1021" s="161">
        <f t="shared" si="219"/>
        <v>0</v>
      </c>
      <c r="J1021" s="161">
        <f t="shared" si="219"/>
        <v>0</v>
      </c>
      <c r="K1021" s="161">
        <f t="shared" si="219"/>
        <v>0</v>
      </c>
      <c r="L1021" s="161">
        <f t="shared" si="219"/>
        <v>0</v>
      </c>
      <c r="M1021" s="302"/>
      <c r="N1021" s="302"/>
      <c r="O1021" s="302"/>
      <c r="P1021" s="302"/>
      <c r="Q1021" s="302"/>
      <c r="R1021" s="302"/>
      <c r="S1021" s="302"/>
      <c r="T1021" s="302"/>
    </row>
    <row r="1022" spans="1:20" s="23" customFormat="1" ht="178.5" hidden="1">
      <c r="A1022" s="141"/>
      <c r="B1022" s="109" t="s">
        <v>497</v>
      </c>
      <c r="C1022" s="142"/>
      <c r="D1022" s="110" t="s">
        <v>23</v>
      </c>
      <c r="E1022" s="110" t="s">
        <v>18</v>
      </c>
      <c r="F1022" s="110" t="s">
        <v>441</v>
      </c>
      <c r="G1022" s="110"/>
      <c r="H1022" s="160">
        <f>SUM(I1022:L1022)</f>
        <v>0</v>
      </c>
      <c r="I1022" s="161">
        <f t="shared" si="219"/>
        <v>0</v>
      </c>
      <c r="J1022" s="161">
        <f t="shared" si="219"/>
        <v>0</v>
      </c>
      <c r="K1022" s="161">
        <f t="shared" si="219"/>
        <v>0</v>
      </c>
      <c r="L1022" s="161">
        <f t="shared" si="219"/>
        <v>0</v>
      </c>
      <c r="M1022" s="303"/>
      <c r="N1022" s="303"/>
      <c r="O1022" s="303"/>
      <c r="P1022" s="303"/>
      <c r="Q1022" s="303"/>
      <c r="R1022" s="303"/>
      <c r="S1022" s="303"/>
      <c r="T1022" s="303"/>
    </row>
    <row r="1023" spans="1:20" s="23" customFormat="1" ht="38.25" hidden="1">
      <c r="A1023" s="141"/>
      <c r="B1023" s="109" t="s">
        <v>86</v>
      </c>
      <c r="C1023" s="269"/>
      <c r="D1023" s="110" t="s">
        <v>23</v>
      </c>
      <c r="E1023" s="110" t="s">
        <v>18</v>
      </c>
      <c r="F1023" s="110" t="s">
        <v>441</v>
      </c>
      <c r="G1023" s="110" t="s">
        <v>57</v>
      </c>
      <c r="H1023" s="160">
        <f>I1023+J1023+K1023+L1023</f>
        <v>0</v>
      </c>
      <c r="I1023" s="161">
        <f t="shared" si="219"/>
        <v>0</v>
      </c>
      <c r="J1023" s="161">
        <f t="shared" si="219"/>
        <v>0</v>
      </c>
      <c r="K1023" s="161">
        <f t="shared" si="219"/>
        <v>0</v>
      </c>
      <c r="L1023" s="161">
        <f t="shared" si="219"/>
        <v>0</v>
      </c>
      <c r="M1023" s="303"/>
      <c r="N1023" s="303"/>
      <c r="O1023" s="303"/>
      <c r="P1023" s="303"/>
      <c r="Q1023" s="303"/>
      <c r="R1023" s="303"/>
      <c r="S1023" s="303"/>
      <c r="T1023" s="303"/>
    </row>
    <row r="1024" spans="1:20" s="23" customFormat="1" ht="38.25" hidden="1">
      <c r="A1024" s="141"/>
      <c r="B1024" s="109" t="s">
        <v>111</v>
      </c>
      <c r="C1024" s="269"/>
      <c r="D1024" s="110" t="s">
        <v>23</v>
      </c>
      <c r="E1024" s="110" t="s">
        <v>18</v>
      </c>
      <c r="F1024" s="110" t="s">
        <v>441</v>
      </c>
      <c r="G1024" s="110" t="s">
        <v>59</v>
      </c>
      <c r="H1024" s="160">
        <f>I1024+J1024+K1024+L1024</f>
        <v>0</v>
      </c>
      <c r="I1024" s="161">
        <f t="shared" si="219"/>
        <v>0</v>
      </c>
      <c r="J1024" s="161">
        <f t="shared" si="219"/>
        <v>0</v>
      </c>
      <c r="K1024" s="161">
        <f t="shared" si="219"/>
        <v>0</v>
      </c>
      <c r="L1024" s="161">
        <f t="shared" si="219"/>
        <v>0</v>
      </c>
      <c r="M1024" s="303"/>
      <c r="N1024" s="303"/>
      <c r="O1024" s="303"/>
      <c r="P1024" s="303"/>
      <c r="Q1024" s="303"/>
      <c r="R1024" s="303"/>
      <c r="S1024" s="303"/>
      <c r="T1024" s="303"/>
    </row>
    <row r="1025" spans="1:12" s="215" customFormat="1" ht="51" hidden="1">
      <c r="A1025" s="141"/>
      <c r="B1025" s="109" t="s">
        <v>259</v>
      </c>
      <c r="C1025" s="269"/>
      <c r="D1025" s="110" t="s">
        <v>23</v>
      </c>
      <c r="E1025" s="110" t="s">
        <v>18</v>
      </c>
      <c r="F1025" s="110" t="s">
        <v>441</v>
      </c>
      <c r="G1025" s="110" t="s">
        <v>61</v>
      </c>
      <c r="H1025" s="160">
        <f>I1025+J1025+K1025+L1025</f>
        <v>0</v>
      </c>
      <c r="I1025" s="161">
        <v>0</v>
      </c>
      <c r="J1025" s="161">
        <v>0</v>
      </c>
      <c r="K1025" s="161">
        <v>0</v>
      </c>
      <c r="L1025" s="161">
        <v>0</v>
      </c>
    </row>
    <row r="1026" spans="1:12" s="215" customFormat="1">
      <c r="A1026" s="192"/>
      <c r="B1026" s="131" t="s">
        <v>597</v>
      </c>
      <c r="C1026" s="142"/>
      <c r="D1026" s="133" t="s">
        <v>21</v>
      </c>
      <c r="E1026" s="133"/>
      <c r="F1026" s="133"/>
      <c r="G1026" s="133"/>
      <c r="H1026" s="160">
        <f>SUM(I1026:L1026)</f>
        <v>1800</v>
      </c>
      <c r="I1026" s="160">
        <f t="shared" ref="I1026:I1035" si="220">I1027</f>
        <v>1800</v>
      </c>
      <c r="J1026" s="160">
        <f t="shared" ref="J1026:L1028" si="221">J1027</f>
        <v>0</v>
      </c>
      <c r="K1026" s="160">
        <f t="shared" si="221"/>
        <v>0</v>
      </c>
      <c r="L1026" s="160">
        <f t="shared" si="221"/>
        <v>0</v>
      </c>
    </row>
    <row r="1027" spans="1:12" s="215" customFormat="1" ht="25.5">
      <c r="A1027" s="141"/>
      <c r="B1027" s="210" t="s">
        <v>598</v>
      </c>
      <c r="C1027" s="269"/>
      <c r="D1027" s="110" t="s">
        <v>21</v>
      </c>
      <c r="E1027" s="110" t="s">
        <v>21</v>
      </c>
      <c r="F1027" s="110"/>
      <c r="G1027" s="110"/>
      <c r="H1027" s="160">
        <f>SUM(I1027:L1027)</f>
        <v>1800</v>
      </c>
      <c r="I1027" s="161">
        <f t="shared" si="220"/>
        <v>1800</v>
      </c>
      <c r="J1027" s="161">
        <f t="shared" si="221"/>
        <v>0</v>
      </c>
      <c r="K1027" s="161">
        <f t="shared" si="221"/>
        <v>0</v>
      </c>
      <c r="L1027" s="161">
        <f t="shared" si="221"/>
        <v>0</v>
      </c>
    </row>
    <row r="1028" spans="1:12" s="215" customFormat="1" ht="63.75">
      <c r="A1028" s="141"/>
      <c r="B1028" s="210" t="s">
        <v>599</v>
      </c>
      <c r="C1028" s="269"/>
      <c r="D1028" s="110" t="s">
        <v>21</v>
      </c>
      <c r="E1028" s="110" t="s">
        <v>21</v>
      </c>
      <c r="F1028" s="237" t="s">
        <v>602</v>
      </c>
      <c r="G1028" s="110"/>
      <c r="H1028" s="160">
        <f>SUM(I1028:L1028)</f>
        <v>1800</v>
      </c>
      <c r="I1028" s="161">
        <f t="shared" si="220"/>
        <v>1800</v>
      </c>
      <c r="J1028" s="161">
        <f t="shared" si="221"/>
        <v>0</v>
      </c>
      <c r="K1028" s="161">
        <f t="shared" si="221"/>
        <v>0</v>
      </c>
      <c r="L1028" s="161">
        <f t="shared" si="221"/>
        <v>0</v>
      </c>
    </row>
    <row r="1029" spans="1:12" s="215" customFormat="1" ht="38.25">
      <c r="A1029" s="141"/>
      <c r="B1029" s="210" t="s">
        <v>600</v>
      </c>
      <c r="C1029" s="269"/>
      <c r="D1029" s="110" t="s">
        <v>21</v>
      </c>
      <c r="E1029" s="110" t="s">
        <v>21</v>
      </c>
      <c r="F1029" s="237" t="s">
        <v>603</v>
      </c>
      <c r="G1029" s="110"/>
      <c r="H1029" s="160">
        <f>SUM(I1029:L1029)</f>
        <v>1800</v>
      </c>
      <c r="I1029" s="161">
        <f>I1030+I1037+I1041</f>
        <v>1800</v>
      </c>
      <c r="J1029" s="161">
        <f>J1030+J1037+J1041</f>
        <v>0</v>
      </c>
      <c r="K1029" s="161">
        <f>K1030+K1037+K1041</f>
        <v>0</v>
      </c>
      <c r="L1029" s="161">
        <f>L1030+L1037+L1041</f>
        <v>0</v>
      </c>
    </row>
    <row r="1030" spans="1:12" s="215" customFormat="1" ht="25.5">
      <c r="A1030" s="141"/>
      <c r="B1030" s="210" t="s">
        <v>601</v>
      </c>
      <c r="C1030" s="269"/>
      <c r="D1030" s="110" t="s">
        <v>21</v>
      </c>
      <c r="E1030" s="110" t="s">
        <v>21</v>
      </c>
      <c r="F1030" s="237" t="s">
        <v>604</v>
      </c>
      <c r="G1030" s="110"/>
      <c r="H1030" s="160">
        <f>SUM(I1030:L1030)</f>
        <v>1800</v>
      </c>
      <c r="I1030" s="161">
        <f>I1031+I1034</f>
        <v>1800</v>
      </c>
      <c r="J1030" s="161">
        <f>J1031+J1034</f>
        <v>0</v>
      </c>
      <c r="K1030" s="161">
        <f>K1031+K1034</f>
        <v>0</v>
      </c>
      <c r="L1030" s="161">
        <f>L1031+L1034</f>
        <v>0</v>
      </c>
    </row>
    <row r="1031" spans="1:12" s="224" customFormat="1" ht="38.25" hidden="1">
      <c r="A1031" s="141"/>
      <c r="B1031" s="109" t="s">
        <v>86</v>
      </c>
      <c r="C1031" s="266"/>
      <c r="D1031" s="110" t="s">
        <v>21</v>
      </c>
      <c r="E1031" s="110" t="s">
        <v>21</v>
      </c>
      <c r="F1031" s="272" t="s">
        <v>604</v>
      </c>
      <c r="G1031" s="110" t="s">
        <v>57</v>
      </c>
      <c r="H1031" s="160">
        <f t="shared" ref="H1031:H1036" si="222">I1031+J1031+K1031+L1031</f>
        <v>0</v>
      </c>
      <c r="I1031" s="161">
        <f t="shared" ref="I1031:L1032" si="223">I1032</f>
        <v>0</v>
      </c>
      <c r="J1031" s="161">
        <f t="shared" si="223"/>
        <v>0</v>
      </c>
      <c r="K1031" s="161">
        <f t="shared" si="223"/>
        <v>0</v>
      </c>
      <c r="L1031" s="161">
        <f t="shared" si="223"/>
        <v>0</v>
      </c>
    </row>
    <row r="1032" spans="1:12" s="224" customFormat="1" ht="38.25" hidden="1">
      <c r="A1032" s="141"/>
      <c r="B1032" s="109" t="s">
        <v>111</v>
      </c>
      <c r="C1032" s="266"/>
      <c r="D1032" s="110" t="s">
        <v>21</v>
      </c>
      <c r="E1032" s="110" t="s">
        <v>21</v>
      </c>
      <c r="F1032" s="272" t="s">
        <v>604</v>
      </c>
      <c r="G1032" s="110" t="s">
        <v>59</v>
      </c>
      <c r="H1032" s="160">
        <f t="shared" si="222"/>
        <v>0</v>
      </c>
      <c r="I1032" s="161">
        <f t="shared" si="223"/>
        <v>0</v>
      </c>
      <c r="J1032" s="161">
        <f t="shared" si="223"/>
        <v>0</v>
      </c>
      <c r="K1032" s="161">
        <f t="shared" si="223"/>
        <v>0</v>
      </c>
      <c r="L1032" s="161">
        <f t="shared" si="223"/>
        <v>0</v>
      </c>
    </row>
    <row r="1033" spans="1:12" s="224" customFormat="1" ht="51" hidden="1">
      <c r="A1033" s="141"/>
      <c r="B1033" s="109" t="s">
        <v>259</v>
      </c>
      <c r="C1033" s="266"/>
      <c r="D1033" s="110" t="s">
        <v>21</v>
      </c>
      <c r="E1033" s="110" t="s">
        <v>21</v>
      </c>
      <c r="F1033" s="272" t="s">
        <v>604</v>
      </c>
      <c r="G1033" s="110" t="s">
        <v>61</v>
      </c>
      <c r="H1033" s="160">
        <f t="shared" si="222"/>
        <v>0</v>
      </c>
      <c r="I1033" s="161"/>
      <c r="J1033" s="316">
        <v>0</v>
      </c>
      <c r="K1033" s="316">
        <v>0</v>
      </c>
      <c r="L1033" s="316">
        <v>0</v>
      </c>
    </row>
    <row r="1034" spans="1:12" s="215" customFormat="1" ht="38.25">
      <c r="A1034" s="219"/>
      <c r="B1034" s="210" t="s">
        <v>343</v>
      </c>
      <c r="C1034" s="131"/>
      <c r="D1034" s="110" t="s">
        <v>21</v>
      </c>
      <c r="E1034" s="110" t="s">
        <v>21</v>
      </c>
      <c r="F1034" s="237" t="s">
        <v>604</v>
      </c>
      <c r="G1034" s="139" t="s">
        <v>77</v>
      </c>
      <c r="H1034" s="313">
        <f t="shared" si="222"/>
        <v>1800</v>
      </c>
      <c r="I1034" s="314">
        <f t="shared" si="220"/>
        <v>1800</v>
      </c>
      <c r="J1034" s="314">
        <f t="shared" ref="J1034:L1035" si="224">J1035</f>
        <v>0</v>
      </c>
      <c r="K1034" s="314">
        <f t="shared" si="224"/>
        <v>0</v>
      </c>
      <c r="L1034" s="314">
        <f t="shared" si="224"/>
        <v>0</v>
      </c>
    </row>
    <row r="1035" spans="1:12" s="215" customFormat="1">
      <c r="A1035" s="219"/>
      <c r="B1035" s="210" t="s">
        <v>35</v>
      </c>
      <c r="C1035" s="131"/>
      <c r="D1035" s="110" t="s">
        <v>21</v>
      </c>
      <c r="E1035" s="110" t="s">
        <v>21</v>
      </c>
      <c r="F1035" s="237" t="s">
        <v>604</v>
      </c>
      <c r="G1035" s="139" t="s">
        <v>78</v>
      </c>
      <c r="H1035" s="313">
        <f t="shared" si="222"/>
        <v>1800</v>
      </c>
      <c r="I1035" s="314">
        <f t="shared" si="220"/>
        <v>1800</v>
      </c>
      <c r="J1035" s="314">
        <f t="shared" si="224"/>
        <v>0</v>
      </c>
      <c r="K1035" s="314">
        <f t="shared" si="224"/>
        <v>0</v>
      </c>
      <c r="L1035" s="314">
        <f t="shared" si="224"/>
        <v>0</v>
      </c>
    </row>
    <row r="1036" spans="1:12" s="215" customFormat="1" ht="51">
      <c r="A1036" s="219"/>
      <c r="B1036" s="210" t="s">
        <v>90</v>
      </c>
      <c r="C1036" s="131"/>
      <c r="D1036" s="110" t="s">
        <v>21</v>
      </c>
      <c r="E1036" s="110" t="s">
        <v>21</v>
      </c>
      <c r="F1036" s="237" t="s">
        <v>604</v>
      </c>
      <c r="G1036" s="139" t="s">
        <v>91</v>
      </c>
      <c r="H1036" s="313">
        <f t="shared" si="222"/>
        <v>1800</v>
      </c>
      <c r="I1036" s="314">
        <f>1800</f>
        <v>1800</v>
      </c>
      <c r="J1036" s="314">
        <v>0</v>
      </c>
      <c r="K1036" s="314">
        <v>0</v>
      </c>
      <c r="L1036" s="314">
        <v>0</v>
      </c>
    </row>
    <row r="1037" spans="1:12" s="215" customFormat="1" ht="114.75" hidden="1">
      <c r="A1037" s="6"/>
      <c r="B1037" s="10" t="s">
        <v>634</v>
      </c>
      <c r="C1037" s="67"/>
      <c r="D1037" s="2" t="s">
        <v>21</v>
      </c>
      <c r="E1037" s="2" t="s">
        <v>21</v>
      </c>
      <c r="F1037" s="11" t="s">
        <v>635</v>
      </c>
      <c r="G1037" s="2"/>
      <c r="H1037" s="159">
        <f>SUM(I1037:L1037)</f>
        <v>0</v>
      </c>
      <c r="I1037" s="301">
        <f t="shared" ref="I1037:L1043" si="225">I1038</f>
        <v>0</v>
      </c>
      <c r="J1037" s="301">
        <f t="shared" si="225"/>
        <v>0</v>
      </c>
      <c r="K1037" s="301">
        <f t="shared" si="225"/>
        <v>0</v>
      </c>
      <c r="L1037" s="301">
        <f t="shared" si="225"/>
        <v>0</v>
      </c>
    </row>
    <row r="1038" spans="1:12" s="215" customFormat="1" ht="38.25" hidden="1">
      <c r="A1038" s="63"/>
      <c r="B1038" s="10" t="s">
        <v>343</v>
      </c>
      <c r="C1038" s="17"/>
      <c r="D1038" s="2" t="s">
        <v>21</v>
      </c>
      <c r="E1038" s="2" t="s">
        <v>21</v>
      </c>
      <c r="F1038" s="11" t="s">
        <v>635</v>
      </c>
      <c r="G1038" s="12" t="s">
        <v>77</v>
      </c>
      <c r="H1038" s="152">
        <f>I1038+J1038+K1038+L1038</f>
        <v>0</v>
      </c>
      <c r="I1038" s="153">
        <f t="shared" si="225"/>
        <v>0</v>
      </c>
      <c r="J1038" s="153">
        <f t="shared" si="225"/>
        <v>0</v>
      </c>
      <c r="K1038" s="153">
        <f t="shared" si="225"/>
        <v>0</v>
      </c>
      <c r="L1038" s="153">
        <f t="shared" si="225"/>
        <v>0</v>
      </c>
    </row>
    <row r="1039" spans="1:12" s="215" customFormat="1" hidden="1">
      <c r="A1039" s="63"/>
      <c r="B1039" s="10" t="s">
        <v>35</v>
      </c>
      <c r="C1039" s="17"/>
      <c r="D1039" s="2" t="s">
        <v>21</v>
      </c>
      <c r="E1039" s="2" t="s">
        <v>21</v>
      </c>
      <c r="F1039" s="11" t="s">
        <v>635</v>
      </c>
      <c r="G1039" s="12" t="s">
        <v>78</v>
      </c>
      <c r="H1039" s="152">
        <f>I1039+J1039+K1039+L1039</f>
        <v>0</v>
      </c>
      <c r="I1039" s="153">
        <f t="shared" si="225"/>
        <v>0</v>
      </c>
      <c r="J1039" s="153">
        <f t="shared" si="225"/>
        <v>0</v>
      </c>
      <c r="K1039" s="153">
        <f t="shared" si="225"/>
        <v>0</v>
      </c>
      <c r="L1039" s="153">
        <f t="shared" si="225"/>
        <v>0</v>
      </c>
    </row>
    <row r="1040" spans="1:12" s="215" customFormat="1" ht="51" hidden="1">
      <c r="A1040" s="63"/>
      <c r="B1040" s="10" t="s">
        <v>90</v>
      </c>
      <c r="C1040" s="17"/>
      <c r="D1040" s="2" t="s">
        <v>21</v>
      </c>
      <c r="E1040" s="2" t="s">
        <v>21</v>
      </c>
      <c r="F1040" s="11" t="s">
        <v>635</v>
      </c>
      <c r="G1040" s="12" t="s">
        <v>91</v>
      </c>
      <c r="H1040" s="152">
        <f>I1040+J1040+K1040+L1040</f>
        <v>0</v>
      </c>
      <c r="I1040" s="153">
        <v>0</v>
      </c>
      <c r="J1040" s="153">
        <v>0</v>
      </c>
      <c r="K1040" s="153"/>
      <c r="L1040" s="153">
        <v>0</v>
      </c>
    </row>
    <row r="1041" spans="1:12" s="215" customFormat="1" ht="127.5" hidden="1">
      <c r="A1041" s="6"/>
      <c r="B1041" s="10" t="s">
        <v>636</v>
      </c>
      <c r="C1041" s="67"/>
      <c r="D1041" s="2" t="s">
        <v>21</v>
      </c>
      <c r="E1041" s="2" t="s">
        <v>21</v>
      </c>
      <c r="F1041" s="11" t="s">
        <v>637</v>
      </c>
      <c r="G1041" s="2"/>
      <c r="H1041" s="159">
        <f>SUM(I1041:L1041)</f>
        <v>0</v>
      </c>
      <c r="I1041" s="301">
        <f t="shared" si="225"/>
        <v>0</v>
      </c>
      <c r="J1041" s="301">
        <f t="shared" si="225"/>
        <v>0</v>
      </c>
      <c r="K1041" s="301">
        <f t="shared" si="225"/>
        <v>0</v>
      </c>
      <c r="L1041" s="301">
        <f t="shared" si="225"/>
        <v>0</v>
      </c>
    </row>
    <row r="1042" spans="1:12" s="215" customFormat="1" ht="38.25" hidden="1">
      <c r="A1042" s="63"/>
      <c r="B1042" s="10" t="s">
        <v>343</v>
      </c>
      <c r="C1042" s="17"/>
      <c r="D1042" s="2" t="s">
        <v>21</v>
      </c>
      <c r="E1042" s="2" t="s">
        <v>21</v>
      </c>
      <c r="F1042" s="11" t="s">
        <v>637</v>
      </c>
      <c r="G1042" s="12" t="s">
        <v>77</v>
      </c>
      <c r="H1042" s="152">
        <f>I1042+J1042+K1042+L1042</f>
        <v>0</v>
      </c>
      <c r="I1042" s="153">
        <f t="shared" si="225"/>
        <v>0</v>
      </c>
      <c r="J1042" s="153">
        <f t="shared" si="225"/>
        <v>0</v>
      </c>
      <c r="K1042" s="153">
        <f t="shared" si="225"/>
        <v>0</v>
      </c>
      <c r="L1042" s="153">
        <f t="shared" si="225"/>
        <v>0</v>
      </c>
    </row>
    <row r="1043" spans="1:12" s="215" customFormat="1" hidden="1">
      <c r="A1043" s="63"/>
      <c r="B1043" s="10" t="s">
        <v>35</v>
      </c>
      <c r="C1043" s="17"/>
      <c r="D1043" s="2" t="s">
        <v>21</v>
      </c>
      <c r="E1043" s="2" t="s">
        <v>21</v>
      </c>
      <c r="F1043" s="11" t="s">
        <v>637</v>
      </c>
      <c r="G1043" s="12" t="s">
        <v>78</v>
      </c>
      <c r="H1043" s="152">
        <f>I1043+J1043+K1043+L1043</f>
        <v>0</v>
      </c>
      <c r="I1043" s="153">
        <f t="shared" si="225"/>
        <v>0</v>
      </c>
      <c r="J1043" s="153">
        <f t="shared" si="225"/>
        <v>0</v>
      </c>
      <c r="K1043" s="153">
        <f t="shared" si="225"/>
        <v>0</v>
      </c>
      <c r="L1043" s="153">
        <f t="shared" si="225"/>
        <v>0</v>
      </c>
    </row>
    <row r="1044" spans="1:12" s="215" customFormat="1" ht="51" hidden="1">
      <c r="A1044" s="63"/>
      <c r="B1044" s="10" t="s">
        <v>90</v>
      </c>
      <c r="C1044" s="17"/>
      <c r="D1044" s="2" t="s">
        <v>21</v>
      </c>
      <c r="E1044" s="2" t="s">
        <v>21</v>
      </c>
      <c r="F1044" s="11" t="s">
        <v>637</v>
      </c>
      <c r="G1044" s="12" t="s">
        <v>91</v>
      </c>
      <c r="H1044" s="152">
        <f>I1044+J1044+K1044+L1044</f>
        <v>0</v>
      </c>
      <c r="I1044" s="153"/>
      <c r="J1044" s="153">
        <v>0</v>
      </c>
      <c r="K1044" s="153">
        <v>0</v>
      </c>
      <c r="L1044" s="153">
        <v>0</v>
      </c>
    </row>
    <row r="1045" spans="1:12" s="215" customFormat="1">
      <c r="A1045" s="219"/>
      <c r="B1045" s="131" t="s">
        <v>144</v>
      </c>
      <c r="C1045" s="262"/>
      <c r="D1045" s="264" t="s">
        <v>33</v>
      </c>
      <c r="E1045" s="264" t="s">
        <v>15</v>
      </c>
      <c r="F1045" s="264"/>
      <c r="G1045" s="264"/>
      <c r="H1045" s="313">
        <f>SUM(I1045:L1045)</f>
        <v>10337.5</v>
      </c>
      <c r="I1045" s="313">
        <f>I1046+I1053+I1083+I1112</f>
        <v>3163.2</v>
      </c>
      <c r="J1045" s="313">
        <f>J1046+J1053+J1083+J1112</f>
        <v>7097.2</v>
      </c>
      <c r="K1045" s="313">
        <f>K1046+K1053+K1083+K1112</f>
        <v>77.100000000000023</v>
      </c>
      <c r="L1045" s="313">
        <f>L1046+L1053+L1083+L1112</f>
        <v>0</v>
      </c>
    </row>
    <row r="1046" spans="1:12" s="215" customFormat="1">
      <c r="A1046" s="219"/>
      <c r="B1046" s="131" t="s">
        <v>145</v>
      </c>
      <c r="C1046" s="263"/>
      <c r="D1046" s="264" t="s">
        <v>33</v>
      </c>
      <c r="E1046" s="264" t="s">
        <v>14</v>
      </c>
      <c r="F1046" s="264"/>
      <c r="G1046" s="264"/>
      <c r="H1046" s="313">
        <f>I1046+J1046+K1046+L1046</f>
        <v>-12.3</v>
      </c>
      <c r="I1046" s="313">
        <f t="shared" ref="I1046:L1051" si="226">I1047</f>
        <v>-12.3</v>
      </c>
      <c r="J1046" s="313">
        <f t="shared" si="226"/>
        <v>0</v>
      </c>
      <c r="K1046" s="313">
        <f t="shared" si="226"/>
        <v>0</v>
      </c>
      <c r="L1046" s="313">
        <f t="shared" si="226"/>
        <v>0</v>
      </c>
    </row>
    <row r="1047" spans="1:12" s="215" customFormat="1" ht="51">
      <c r="A1047" s="213"/>
      <c r="B1047" s="109" t="s">
        <v>98</v>
      </c>
      <c r="C1047" s="263"/>
      <c r="D1047" s="139" t="s">
        <v>33</v>
      </c>
      <c r="E1047" s="139" t="s">
        <v>14</v>
      </c>
      <c r="F1047" s="139" t="s">
        <v>249</v>
      </c>
      <c r="G1047" s="139"/>
      <c r="H1047" s="313">
        <f>I1047+J1047+K1047+L1047</f>
        <v>-12.3</v>
      </c>
      <c r="I1047" s="314">
        <f t="shared" si="226"/>
        <v>-12.3</v>
      </c>
      <c r="J1047" s="314">
        <f t="shared" si="226"/>
        <v>0</v>
      </c>
      <c r="K1047" s="314">
        <f t="shared" si="226"/>
        <v>0</v>
      </c>
      <c r="L1047" s="314">
        <f t="shared" si="226"/>
        <v>0</v>
      </c>
    </row>
    <row r="1048" spans="1:12" s="215" customFormat="1" ht="38.25">
      <c r="A1048" s="213"/>
      <c r="B1048" s="109" t="s">
        <v>250</v>
      </c>
      <c r="C1048" s="263"/>
      <c r="D1048" s="139" t="s">
        <v>33</v>
      </c>
      <c r="E1048" s="139" t="s">
        <v>14</v>
      </c>
      <c r="F1048" s="139" t="s">
        <v>251</v>
      </c>
      <c r="G1048" s="139"/>
      <c r="H1048" s="313">
        <f>SUM(I1048:L1048)</f>
        <v>-12.3</v>
      </c>
      <c r="I1048" s="314">
        <f t="shared" si="226"/>
        <v>-12.3</v>
      </c>
      <c r="J1048" s="314">
        <f t="shared" si="226"/>
        <v>0</v>
      </c>
      <c r="K1048" s="314">
        <f t="shared" si="226"/>
        <v>0</v>
      </c>
      <c r="L1048" s="314">
        <f t="shared" si="226"/>
        <v>0</v>
      </c>
    </row>
    <row r="1049" spans="1:12" s="215" customFormat="1" ht="25.5">
      <c r="A1049" s="219"/>
      <c r="B1049" s="210" t="s">
        <v>272</v>
      </c>
      <c r="C1049" s="263"/>
      <c r="D1049" s="139" t="s">
        <v>33</v>
      </c>
      <c r="E1049" s="139" t="s">
        <v>14</v>
      </c>
      <c r="F1049" s="139" t="s">
        <v>273</v>
      </c>
      <c r="G1049" s="264"/>
      <c r="H1049" s="313">
        <f>I1049+J1049+K1049+L1049</f>
        <v>-12.3</v>
      </c>
      <c r="I1049" s="314">
        <f t="shared" si="226"/>
        <v>-12.3</v>
      </c>
      <c r="J1049" s="314">
        <f t="shared" si="226"/>
        <v>0</v>
      </c>
      <c r="K1049" s="314">
        <f t="shared" si="226"/>
        <v>0</v>
      </c>
      <c r="L1049" s="314">
        <f t="shared" si="226"/>
        <v>0</v>
      </c>
    </row>
    <row r="1050" spans="1:12" s="224" customFormat="1" ht="25.5">
      <c r="A1050" s="213"/>
      <c r="B1050" s="210" t="s">
        <v>146</v>
      </c>
      <c r="C1050" s="275"/>
      <c r="D1050" s="139" t="s">
        <v>33</v>
      </c>
      <c r="E1050" s="139" t="s">
        <v>14</v>
      </c>
      <c r="F1050" s="139" t="s">
        <v>273</v>
      </c>
      <c r="G1050" s="139" t="s">
        <v>147</v>
      </c>
      <c r="H1050" s="313">
        <f>I1050+J1050+K1050+L1050</f>
        <v>-12.3</v>
      </c>
      <c r="I1050" s="314">
        <f t="shared" si="226"/>
        <v>-12.3</v>
      </c>
      <c r="J1050" s="314">
        <f t="shared" si="226"/>
        <v>0</v>
      </c>
      <c r="K1050" s="314">
        <f t="shared" si="226"/>
        <v>0</v>
      </c>
      <c r="L1050" s="314">
        <f t="shared" si="226"/>
        <v>0</v>
      </c>
    </row>
    <row r="1051" spans="1:12" s="224" customFormat="1" ht="38.25">
      <c r="A1051" s="213"/>
      <c r="B1051" s="210" t="s">
        <v>148</v>
      </c>
      <c r="C1051" s="275"/>
      <c r="D1051" s="139" t="s">
        <v>33</v>
      </c>
      <c r="E1051" s="139" t="s">
        <v>14</v>
      </c>
      <c r="F1051" s="139" t="s">
        <v>273</v>
      </c>
      <c r="G1051" s="139" t="s">
        <v>149</v>
      </c>
      <c r="H1051" s="313">
        <f>I1051+J1051+K1051+L1051</f>
        <v>-12.3</v>
      </c>
      <c r="I1051" s="314">
        <f t="shared" si="226"/>
        <v>-12.3</v>
      </c>
      <c r="J1051" s="314">
        <f t="shared" si="226"/>
        <v>0</v>
      </c>
      <c r="K1051" s="314">
        <f t="shared" si="226"/>
        <v>0</v>
      </c>
      <c r="L1051" s="314">
        <f t="shared" si="226"/>
        <v>0</v>
      </c>
    </row>
    <row r="1052" spans="1:12" s="224" customFormat="1" ht="63.75">
      <c r="A1052" s="213"/>
      <c r="B1052" s="210" t="s">
        <v>442</v>
      </c>
      <c r="C1052" s="275"/>
      <c r="D1052" s="139" t="s">
        <v>33</v>
      </c>
      <c r="E1052" s="139" t="s">
        <v>14</v>
      </c>
      <c r="F1052" s="139" t="s">
        <v>273</v>
      </c>
      <c r="G1052" s="139" t="s">
        <v>150</v>
      </c>
      <c r="H1052" s="313">
        <f>I1052+J1052+K1052+L1052</f>
        <v>-12.3</v>
      </c>
      <c r="I1052" s="314">
        <f>-12.3</f>
        <v>-12.3</v>
      </c>
      <c r="J1052" s="314">
        <v>0</v>
      </c>
      <c r="K1052" s="314">
        <v>0</v>
      </c>
      <c r="L1052" s="314">
        <v>0</v>
      </c>
    </row>
    <row r="1053" spans="1:12" s="224" customFormat="1">
      <c r="A1053" s="219"/>
      <c r="B1053" s="262" t="s">
        <v>151</v>
      </c>
      <c r="C1053" s="263"/>
      <c r="D1053" s="264" t="s">
        <v>33</v>
      </c>
      <c r="E1053" s="264" t="s">
        <v>17</v>
      </c>
      <c r="F1053" s="264"/>
      <c r="G1053" s="264"/>
      <c r="H1053" s="313">
        <f>I1053+J1053+K1053+L1053</f>
        <v>4606.4000000000005</v>
      </c>
      <c r="I1053" s="313">
        <f>I1054</f>
        <v>3010</v>
      </c>
      <c r="J1053" s="313">
        <f>J1054</f>
        <v>1519.3000000000002</v>
      </c>
      <c r="K1053" s="313">
        <f>K1054</f>
        <v>77.100000000000023</v>
      </c>
      <c r="L1053" s="313">
        <f>L1054</f>
        <v>0</v>
      </c>
    </row>
    <row r="1054" spans="1:12" s="143" customFormat="1" ht="73.5" customHeight="1">
      <c r="A1054" s="219"/>
      <c r="B1054" s="210" t="s">
        <v>373</v>
      </c>
      <c r="C1054" s="263"/>
      <c r="D1054" s="139" t="s">
        <v>33</v>
      </c>
      <c r="E1054" s="139" t="s">
        <v>17</v>
      </c>
      <c r="F1054" s="139" t="s">
        <v>374</v>
      </c>
      <c r="G1054" s="139"/>
      <c r="H1054" s="313">
        <f>SUM(I1054:L1054)</f>
        <v>4606.4000000000005</v>
      </c>
      <c r="I1054" s="314">
        <f>I1055+I1059+I1063+I1067+I1071+I1075+I1079</f>
        <v>3010</v>
      </c>
      <c r="J1054" s="314">
        <f>J1055+J1059+J1063+J1067+J1071+J1075+J1079</f>
        <v>1519.3000000000002</v>
      </c>
      <c r="K1054" s="314">
        <f>K1055+K1059+K1063+K1067+K1071+K1075+K1079</f>
        <v>77.100000000000023</v>
      </c>
      <c r="L1054" s="314">
        <f>L1055+L1059+L1063+L1067+L1071+L1075+L1079</f>
        <v>0</v>
      </c>
    </row>
    <row r="1055" spans="1:12" s="143" customFormat="1" ht="44.25" customHeight="1">
      <c r="A1055" s="219"/>
      <c r="B1055" s="109" t="s">
        <v>538</v>
      </c>
      <c r="C1055" s="263"/>
      <c r="D1055" s="139" t="s">
        <v>33</v>
      </c>
      <c r="E1055" s="139" t="s">
        <v>17</v>
      </c>
      <c r="F1055" s="139" t="s">
        <v>375</v>
      </c>
      <c r="G1055" s="139"/>
      <c r="H1055" s="313">
        <f t="shared" ref="H1055:H1074" si="227">I1055+J1055+K1055+L1055</f>
        <v>3010</v>
      </c>
      <c r="I1055" s="314">
        <f>I1056</f>
        <v>3010</v>
      </c>
      <c r="J1055" s="314">
        <f t="shared" ref="J1055:L1057" si="228">J1056</f>
        <v>0</v>
      </c>
      <c r="K1055" s="314">
        <f t="shared" si="228"/>
        <v>0</v>
      </c>
      <c r="L1055" s="314">
        <f t="shared" si="228"/>
        <v>0</v>
      </c>
    </row>
    <row r="1056" spans="1:12" s="143" customFormat="1" ht="25.5">
      <c r="A1056" s="219"/>
      <c r="B1056" s="210" t="s">
        <v>146</v>
      </c>
      <c r="C1056" s="263"/>
      <c r="D1056" s="139" t="s">
        <v>33</v>
      </c>
      <c r="E1056" s="139" t="s">
        <v>17</v>
      </c>
      <c r="F1056" s="139" t="s">
        <v>375</v>
      </c>
      <c r="G1056" s="139" t="s">
        <v>147</v>
      </c>
      <c r="H1056" s="313">
        <f t="shared" si="227"/>
        <v>3010</v>
      </c>
      <c r="I1056" s="314">
        <f>I1057</f>
        <v>3010</v>
      </c>
      <c r="J1056" s="314">
        <f t="shared" si="228"/>
        <v>0</v>
      </c>
      <c r="K1056" s="314">
        <f t="shared" si="228"/>
        <v>0</v>
      </c>
      <c r="L1056" s="314">
        <f t="shared" si="228"/>
        <v>0</v>
      </c>
    </row>
    <row r="1057" spans="1:12" s="224" customFormat="1" ht="38.25">
      <c r="A1057" s="219"/>
      <c r="B1057" s="210" t="s">
        <v>148</v>
      </c>
      <c r="C1057" s="263"/>
      <c r="D1057" s="139" t="s">
        <v>33</v>
      </c>
      <c r="E1057" s="139" t="s">
        <v>17</v>
      </c>
      <c r="F1057" s="139" t="s">
        <v>375</v>
      </c>
      <c r="G1057" s="139" t="s">
        <v>149</v>
      </c>
      <c r="H1057" s="313">
        <f t="shared" si="227"/>
        <v>3010</v>
      </c>
      <c r="I1057" s="314">
        <f>I1058</f>
        <v>3010</v>
      </c>
      <c r="J1057" s="314">
        <f t="shared" si="228"/>
        <v>0</v>
      </c>
      <c r="K1057" s="314">
        <f t="shared" si="228"/>
        <v>0</v>
      </c>
      <c r="L1057" s="314">
        <f t="shared" si="228"/>
        <v>0</v>
      </c>
    </row>
    <row r="1058" spans="1:12" s="224" customFormat="1" ht="25.5">
      <c r="A1058" s="219"/>
      <c r="B1058" s="210" t="s">
        <v>152</v>
      </c>
      <c r="C1058" s="263"/>
      <c r="D1058" s="139" t="s">
        <v>33</v>
      </c>
      <c r="E1058" s="139" t="s">
        <v>17</v>
      </c>
      <c r="F1058" s="139" t="s">
        <v>375</v>
      </c>
      <c r="G1058" s="139" t="s">
        <v>153</v>
      </c>
      <c r="H1058" s="313">
        <f t="shared" si="227"/>
        <v>3010</v>
      </c>
      <c r="I1058" s="314">
        <f>3010</f>
        <v>3010</v>
      </c>
      <c r="J1058" s="314">
        <v>0</v>
      </c>
      <c r="K1058" s="314">
        <v>0</v>
      </c>
      <c r="L1058" s="314">
        <v>0</v>
      </c>
    </row>
    <row r="1059" spans="1:12" s="62" customFormat="1" ht="76.5">
      <c r="A1059" s="63"/>
      <c r="B1059" s="10" t="s">
        <v>682</v>
      </c>
      <c r="C1059" s="71"/>
      <c r="D1059" s="12" t="s">
        <v>33</v>
      </c>
      <c r="E1059" s="12" t="s">
        <v>17</v>
      </c>
      <c r="F1059" s="12" t="s">
        <v>683</v>
      </c>
      <c r="G1059" s="12"/>
      <c r="H1059" s="152">
        <f>I1059+J1059+K1059+L1059</f>
        <v>77.099999999999994</v>
      </c>
      <c r="I1059" s="153">
        <f>I1060</f>
        <v>0</v>
      </c>
      <c r="J1059" s="153">
        <f t="shared" ref="J1059:L1061" si="229">J1060</f>
        <v>0</v>
      </c>
      <c r="K1059" s="153">
        <f t="shared" si="229"/>
        <v>77.099999999999994</v>
      </c>
      <c r="L1059" s="153">
        <f t="shared" si="229"/>
        <v>0</v>
      </c>
    </row>
    <row r="1060" spans="1:12" s="62" customFormat="1" ht="25.5">
      <c r="A1060" s="63"/>
      <c r="B1060" s="10" t="s">
        <v>146</v>
      </c>
      <c r="C1060" s="71"/>
      <c r="D1060" s="12" t="s">
        <v>33</v>
      </c>
      <c r="E1060" s="12" t="s">
        <v>17</v>
      </c>
      <c r="F1060" s="12" t="s">
        <v>683</v>
      </c>
      <c r="G1060" s="12" t="s">
        <v>147</v>
      </c>
      <c r="H1060" s="152">
        <f>I1060+J1060+K1060+L1060</f>
        <v>77.099999999999994</v>
      </c>
      <c r="I1060" s="153">
        <f>I1061</f>
        <v>0</v>
      </c>
      <c r="J1060" s="153">
        <f t="shared" si="229"/>
        <v>0</v>
      </c>
      <c r="K1060" s="153">
        <f t="shared" si="229"/>
        <v>77.099999999999994</v>
      </c>
      <c r="L1060" s="153">
        <f t="shared" si="229"/>
        <v>0</v>
      </c>
    </row>
    <row r="1061" spans="1:12" s="62" customFormat="1" ht="38.25">
      <c r="A1061" s="63"/>
      <c r="B1061" s="10" t="s">
        <v>148</v>
      </c>
      <c r="C1061" s="71"/>
      <c r="D1061" s="12" t="s">
        <v>33</v>
      </c>
      <c r="E1061" s="12" t="s">
        <v>17</v>
      </c>
      <c r="F1061" s="12" t="s">
        <v>683</v>
      </c>
      <c r="G1061" s="12" t="s">
        <v>149</v>
      </c>
      <c r="H1061" s="152">
        <f>I1061+J1061+K1061+L1061</f>
        <v>77.099999999999994</v>
      </c>
      <c r="I1061" s="153">
        <f>I1062</f>
        <v>0</v>
      </c>
      <c r="J1061" s="153">
        <f t="shared" si="229"/>
        <v>0</v>
      </c>
      <c r="K1061" s="153">
        <f t="shared" si="229"/>
        <v>77.099999999999994</v>
      </c>
      <c r="L1061" s="153">
        <f t="shared" si="229"/>
        <v>0</v>
      </c>
    </row>
    <row r="1062" spans="1:12" s="62" customFormat="1" ht="25.5">
      <c r="A1062" s="63"/>
      <c r="B1062" s="10" t="s">
        <v>152</v>
      </c>
      <c r="C1062" s="71"/>
      <c r="D1062" s="12" t="s">
        <v>33</v>
      </c>
      <c r="E1062" s="12" t="s">
        <v>17</v>
      </c>
      <c r="F1062" s="12" t="s">
        <v>683</v>
      </c>
      <c r="G1062" s="12" t="s">
        <v>153</v>
      </c>
      <c r="H1062" s="152">
        <f>I1062+J1062+K1062+L1062</f>
        <v>77.099999999999994</v>
      </c>
      <c r="I1062" s="153">
        <v>0</v>
      </c>
      <c r="J1062" s="153">
        <v>0</v>
      </c>
      <c r="K1062" s="153">
        <v>77.099999999999994</v>
      </c>
      <c r="L1062" s="153">
        <v>0</v>
      </c>
    </row>
    <row r="1063" spans="1:12" s="224" customFormat="1" ht="165.75">
      <c r="A1063" s="219"/>
      <c r="B1063" s="210" t="s">
        <v>498</v>
      </c>
      <c r="C1063" s="263"/>
      <c r="D1063" s="139" t="s">
        <v>33</v>
      </c>
      <c r="E1063" s="139" t="s">
        <v>17</v>
      </c>
      <c r="F1063" s="139" t="s">
        <v>443</v>
      </c>
      <c r="G1063" s="139"/>
      <c r="H1063" s="313">
        <f t="shared" si="227"/>
        <v>-907.6</v>
      </c>
      <c r="I1063" s="314">
        <f>I1064</f>
        <v>-0.1</v>
      </c>
      <c r="J1063" s="314">
        <f t="shared" ref="J1063:L1065" si="230">J1064</f>
        <v>0</v>
      </c>
      <c r="K1063" s="314">
        <f t="shared" si="230"/>
        <v>-907.5</v>
      </c>
      <c r="L1063" s="314">
        <f t="shared" si="230"/>
        <v>0</v>
      </c>
    </row>
    <row r="1064" spans="1:12" s="224" customFormat="1" ht="25.5">
      <c r="A1064" s="219"/>
      <c r="B1064" s="210" t="s">
        <v>146</v>
      </c>
      <c r="C1064" s="263"/>
      <c r="D1064" s="139" t="s">
        <v>33</v>
      </c>
      <c r="E1064" s="139" t="s">
        <v>17</v>
      </c>
      <c r="F1064" s="139" t="s">
        <v>443</v>
      </c>
      <c r="G1064" s="139" t="s">
        <v>147</v>
      </c>
      <c r="H1064" s="313">
        <f t="shared" si="227"/>
        <v>-907.6</v>
      </c>
      <c r="I1064" s="314">
        <f>I1065</f>
        <v>-0.1</v>
      </c>
      <c r="J1064" s="314">
        <f t="shared" si="230"/>
        <v>0</v>
      </c>
      <c r="K1064" s="314">
        <f t="shared" si="230"/>
        <v>-907.5</v>
      </c>
      <c r="L1064" s="314">
        <f t="shared" si="230"/>
        <v>0</v>
      </c>
    </row>
    <row r="1065" spans="1:12" s="224" customFormat="1" ht="38.25">
      <c r="A1065" s="219"/>
      <c r="B1065" s="210" t="s">
        <v>148</v>
      </c>
      <c r="C1065" s="263"/>
      <c r="D1065" s="139" t="s">
        <v>33</v>
      </c>
      <c r="E1065" s="139" t="s">
        <v>17</v>
      </c>
      <c r="F1065" s="139" t="s">
        <v>443</v>
      </c>
      <c r="G1065" s="139" t="s">
        <v>149</v>
      </c>
      <c r="H1065" s="313">
        <f t="shared" si="227"/>
        <v>-907.6</v>
      </c>
      <c r="I1065" s="314">
        <f>I1066</f>
        <v>-0.1</v>
      </c>
      <c r="J1065" s="314">
        <f t="shared" si="230"/>
        <v>0</v>
      </c>
      <c r="K1065" s="314">
        <f t="shared" si="230"/>
        <v>-907.5</v>
      </c>
      <c r="L1065" s="314">
        <f t="shared" si="230"/>
        <v>0</v>
      </c>
    </row>
    <row r="1066" spans="1:12" s="224" customFormat="1" ht="25.5">
      <c r="A1066" s="219"/>
      <c r="B1066" s="210" t="s">
        <v>152</v>
      </c>
      <c r="C1066" s="263"/>
      <c r="D1066" s="139" t="s">
        <v>33</v>
      </c>
      <c r="E1066" s="139" t="s">
        <v>17</v>
      </c>
      <c r="F1066" s="139" t="s">
        <v>443</v>
      </c>
      <c r="G1066" s="139" t="s">
        <v>153</v>
      </c>
      <c r="H1066" s="313">
        <f t="shared" si="227"/>
        <v>-907.6</v>
      </c>
      <c r="I1066" s="314">
        <f>-0.1</f>
        <v>-0.1</v>
      </c>
      <c r="J1066" s="314">
        <v>0</v>
      </c>
      <c r="K1066" s="314">
        <f>-907.5</f>
        <v>-907.5</v>
      </c>
      <c r="L1066" s="314">
        <v>0</v>
      </c>
    </row>
    <row r="1067" spans="1:12" s="224" customFormat="1" ht="293.25" hidden="1">
      <c r="A1067" s="219"/>
      <c r="B1067" s="210" t="s">
        <v>499</v>
      </c>
      <c r="C1067" s="263"/>
      <c r="D1067" s="139" t="s">
        <v>33</v>
      </c>
      <c r="E1067" s="139" t="s">
        <v>17</v>
      </c>
      <c r="F1067" s="139" t="s">
        <v>444</v>
      </c>
      <c r="G1067" s="139"/>
      <c r="H1067" s="313">
        <f t="shared" si="227"/>
        <v>0</v>
      </c>
      <c r="I1067" s="314">
        <f>I1068</f>
        <v>0</v>
      </c>
      <c r="J1067" s="314">
        <f t="shared" ref="J1067:L1069" si="231">J1068</f>
        <v>0</v>
      </c>
      <c r="K1067" s="314">
        <f t="shared" si="231"/>
        <v>0</v>
      </c>
      <c r="L1067" s="314">
        <f t="shared" si="231"/>
        <v>0</v>
      </c>
    </row>
    <row r="1068" spans="1:12" s="224" customFormat="1" ht="25.5" hidden="1">
      <c r="A1068" s="219"/>
      <c r="B1068" s="210" t="s">
        <v>146</v>
      </c>
      <c r="C1068" s="263"/>
      <c r="D1068" s="139" t="s">
        <v>33</v>
      </c>
      <c r="E1068" s="139" t="s">
        <v>17</v>
      </c>
      <c r="F1068" s="139" t="s">
        <v>444</v>
      </c>
      <c r="G1068" s="139" t="s">
        <v>147</v>
      </c>
      <c r="H1068" s="313">
        <f t="shared" si="227"/>
        <v>0</v>
      </c>
      <c r="I1068" s="314">
        <f>I1069</f>
        <v>0</v>
      </c>
      <c r="J1068" s="314">
        <f t="shared" si="231"/>
        <v>0</v>
      </c>
      <c r="K1068" s="314">
        <f t="shared" si="231"/>
        <v>0</v>
      </c>
      <c r="L1068" s="314">
        <f t="shared" si="231"/>
        <v>0</v>
      </c>
    </row>
    <row r="1069" spans="1:12" s="194" customFormat="1" ht="51.75" hidden="1" customHeight="1">
      <c r="A1069" s="219"/>
      <c r="B1069" s="210" t="s">
        <v>148</v>
      </c>
      <c r="C1069" s="263"/>
      <c r="D1069" s="139" t="s">
        <v>33</v>
      </c>
      <c r="E1069" s="139" t="s">
        <v>17</v>
      </c>
      <c r="F1069" s="139" t="s">
        <v>444</v>
      </c>
      <c r="G1069" s="139" t="s">
        <v>149</v>
      </c>
      <c r="H1069" s="313">
        <f t="shared" si="227"/>
        <v>0</v>
      </c>
      <c r="I1069" s="314">
        <f>I1070</f>
        <v>0</v>
      </c>
      <c r="J1069" s="314">
        <f t="shared" si="231"/>
        <v>0</v>
      </c>
      <c r="K1069" s="314">
        <f t="shared" si="231"/>
        <v>0</v>
      </c>
      <c r="L1069" s="314">
        <f t="shared" si="231"/>
        <v>0</v>
      </c>
    </row>
    <row r="1070" spans="1:12" s="215" customFormat="1" ht="25.5" hidden="1">
      <c r="A1070" s="219"/>
      <c r="B1070" s="210" t="s">
        <v>152</v>
      </c>
      <c r="C1070" s="263"/>
      <c r="D1070" s="139" t="s">
        <v>33</v>
      </c>
      <c r="E1070" s="139" t="s">
        <v>17</v>
      </c>
      <c r="F1070" s="139" t="s">
        <v>444</v>
      </c>
      <c r="G1070" s="139" t="s">
        <v>153</v>
      </c>
      <c r="H1070" s="313">
        <f t="shared" si="227"/>
        <v>0</v>
      </c>
      <c r="I1070" s="314">
        <v>0</v>
      </c>
      <c r="J1070" s="314">
        <v>0</v>
      </c>
      <c r="K1070" s="314"/>
      <c r="L1070" s="314">
        <v>0</v>
      </c>
    </row>
    <row r="1071" spans="1:12" s="215" customFormat="1" ht="318.75" hidden="1">
      <c r="A1071" s="219"/>
      <c r="B1071" s="210" t="s">
        <v>500</v>
      </c>
      <c r="C1071" s="263"/>
      <c r="D1071" s="139" t="s">
        <v>33</v>
      </c>
      <c r="E1071" s="139" t="s">
        <v>17</v>
      </c>
      <c r="F1071" s="139" t="s">
        <v>445</v>
      </c>
      <c r="G1071" s="139"/>
      <c r="H1071" s="313">
        <f t="shared" si="227"/>
        <v>0</v>
      </c>
      <c r="I1071" s="314">
        <f>I1072</f>
        <v>0</v>
      </c>
      <c r="J1071" s="314">
        <f t="shared" ref="J1071:L1077" si="232">J1072</f>
        <v>0</v>
      </c>
      <c r="K1071" s="314">
        <f t="shared" si="232"/>
        <v>0</v>
      </c>
      <c r="L1071" s="314">
        <f t="shared" si="232"/>
        <v>0</v>
      </c>
    </row>
    <row r="1072" spans="1:12" s="215" customFormat="1" ht="25.5" hidden="1">
      <c r="A1072" s="219"/>
      <c r="B1072" s="210" t="s">
        <v>146</v>
      </c>
      <c r="C1072" s="263"/>
      <c r="D1072" s="139" t="s">
        <v>33</v>
      </c>
      <c r="E1072" s="139" t="s">
        <v>17</v>
      </c>
      <c r="F1072" s="139" t="s">
        <v>445</v>
      </c>
      <c r="G1072" s="139" t="s">
        <v>147</v>
      </c>
      <c r="H1072" s="313">
        <f t="shared" si="227"/>
        <v>0</v>
      </c>
      <c r="I1072" s="314">
        <f>I1073</f>
        <v>0</v>
      </c>
      <c r="J1072" s="314">
        <f t="shared" si="232"/>
        <v>0</v>
      </c>
      <c r="K1072" s="314">
        <f t="shared" si="232"/>
        <v>0</v>
      </c>
      <c r="L1072" s="314">
        <f t="shared" si="232"/>
        <v>0</v>
      </c>
    </row>
    <row r="1073" spans="1:12" s="143" customFormat="1" ht="38.25" hidden="1">
      <c r="A1073" s="219"/>
      <c r="B1073" s="210" t="s">
        <v>148</v>
      </c>
      <c r="C1073" s="263"/>
      <c r="D1073" s="139" t="s">
        <v>33</v>
      </c>
      <c r="E1073" s="139" t="s">
        <v>17</v>
      </c>
      <c r="F1073" s="139" t="s">
        <v>445</v>
      </c>
      <c r="G1073" s="139" t="s">
        <v>149</v>
      </c>
      <c r="H1073" s="313">
        <f t="shared" si="227"/>
        <v>0</v>
      </c>
      <c r="I1073" s="314">
        <f>I1074</f>
        <v>0</v>
      </c>
      <c r="J1073" s="314">
        <f t="shared" si="232"/>
        <v>0</v>
      </c>
      <c r="K1073" s="314">
        <f t="shared" si="232"/>
        <v>0</v>
      </c>
      <c r="L1073" s="314">
        <f t="shared" si="232"/>
        <v>0</v>
      </c>
    </row>
    <row r="1074" spans="1:12" s="143" customFormat="1" ht="39.75" hidden="1" customHeight="1">
      <c r="A1074" s="219"/>
      <c r="B1074" s="210" t="s">
        <v>152</v>
      </c>
      <c r="C1074" s="263"/>
      <c r="D1074" s="139" t="s">
        <v>33</v>
      </c>
      <c r="E1074" s="139" t="s">
        <v>17</v>
      </c>
      <c r="F1074" s="139" t="s">
        <v>445</v>
      </c>
      <c r="G1074" s="139" t="s">
        <v>153</v>
      </c>
      <c r="H1074" s="313">
        <f t="shared" si="227"/>
        <v>0</v>
      </c>
      <c r="I1074" s="314"/>
      <c r="J1074" s="314">
        <v>0</v>
      </c>
      <c r="K1074" s="314">
        <v>0</v>
      </c>
      <c r="L1074" s="314">
        <v>0</v>
      </c>
    </row>
    <row r="1075" spans="1:12" s="143" customFormat="1" ht="204">
      <c r="A1075" s="219"/>
      <c r="B1075" s="232" t="s">
        <v>595</v>
      </c>
      <c r="C1075" s="263"/>
      <c r="D1075" s="139" t="s">
        <v>33</v>
      </c>
      <c r="E1075" s="139" t="s">
        <v>17</v>
      </c>
      <c r="F1075" s="139" t="s">
        <v>596</v>
      </c>
      <c r="G1075" s="139"/>
      <c r="H1075" s="313">
        <f>I1075+J1075+K1075+L1075</f>
        <v>907.6</v>
      </c>
      <c r="I1075" s="314">
        <f>I1076</f>
        <v>0.1</v>
      </c>
      <c r="J1075" s="314">
        <f t="shared" si="232"/>
        <v>0</v>
      </c>
      <c r="K1075" s="314">
        <f t="shared" si="232"/>
        <v>907.5</v>
      </c>
      <c r="L1075" s="314">
        <f t="shared" si="232"/>
        <v>0</v>
      </c>
    </row>
    <row r="1076" spans="1:12" s="143" customFormat="1" ht="25.5">
      <c r="A1076" s="219"/>
      <c r="B1076" s="210" t="s">
        <v>146</v>
      </c>
      <c r="C1076" s="263"/>
      <c r="D1076" s="139" t="s">
        <v>33</v>
      </c>
      <c r="E1076" s="139" t="s">
        <v>17</v>
      </c>
      <c r="F1076" s="139" t="s">
        <v>596</v>
      </c>
      <c r="G1076" s="139" t="s">
        <v>147</v>
      </c>
      <c r="H1076" s="313">
        <f>I1076+J1076+K1076+L1076</f>
        <v>907.6</v>
      </c>
      <c r="I1076" s="314">
        <f>I1077</f>
        <v>0.1</v>
      </c>
      <c r="J1076" s="314">
        <f t="shared" si="232"/>
        <v>0</v>
      </c>
      <c r="K1076" s="314">
        <f t="shared" si="232"/>
        <v>907.5</v>
      </c>
      <c r="L1076" s="314">
        <f t="shared" si="232"/>
        <v>0</v>
      </c>
    </row>
    <row r="1077" spans="1:12" s="143" customFormat="1" ht="41.25" customHeight="1">
      <c r="A1077" s="219"/>
      <c r="B1077" s="210" t="s">
        <v>148</v>
      </c>
      <c r="C1077" s="263"/>
      <c r="D1077" s="139" t="s">
        <v>33</v>
      </c>
      <c r="E1077" s="139" t="s">
        <v>17</v>
      </c>
      <c r="F1077" s="139" t="s">
        <v>596</v>
      </c>
      <c r="G1077" s="139" t="s">
        <v>149</v>
      </c>
      <c r="H1077" s="313">
        <f>I1077+J1077+K1077+L1077</f>
        <v>907.6</v>
      </c>
      <c r="I1077" s="314">
        <f>I1078</f>
        <v>0.1</v>
      </c>
      <c r="J1077" s="314">
        <f t="shared" si="232"/>
        <v>0</v>
      </c>
      <c r="K1077" s="314">
        <f t="shared" si="232"/>
        <v>907.5</v>
      </c>
      <c r="L1077" s="314">
        <f t="shared" si="232"/>
        <v>0</v>
      </c>
    </row>
    <row r="1078" spans="1:12" s="143" customFormat="1" ht="44.25" customHeight="1">
      <c r="A1078" s="219"/>
      <c r="B1078" s="210" t="s">
        <v>152</v>
      </c>
      <c r="C1078" s="263"/>
      <c r="D1078" s="139" t="s">
        <v>33</v>
      </c>
      <c r="E1078" s="139" t="s">
        <v>17</v>
      </c>
      <c r="F1078" s="139" t="s">
        <v>596</v>
      </c>
      <c r="G1078" s="139" t="s">
        <v>153</v>
      </c>
      <c r="H1078" s="313">
        <f>I1078+J1078+K1078+L1078</f>
        <v>907.6</v>
      </c>
      <c r="I1078" s="314">
        <f>0.1</f>
        <v>0.1</v>
      </c>
      <c r="J1078" s="314">
        <v>0</v>
      </c>
      <c r="K1078" s="314">
        <f>907.5</f>
        <v>907.5</v>
      </c>
      <c r="L1078" s="314">
        <v>0</v>
      </c>
    </row>
    <row r="1079" spans="1:12" s="143" customFormat="1" ht="228.75" customHeight="1">
      <c r="A1079" s="219"/>
      <c r="B1079" s="232" t="s">
        <v>462</v>
      </c>
      <c r="C1079" s="263"/>
      <c r="D1079" s="139" t="s">
        <v>33</v>
      </c>
      <c r="E1079" s="139" t="s">
        <v>17</v>
      </c>
      <c r="F1079" s="139" t="s">
        <v>533</v>
      </c>
      <c r="G1079" s="139"/>
      <c r="H1079" s="313">
        <f>SUM(I1079:L1079)</f>
        <v>1519.3000000000002</v>
      </c>
      <c r="I1079" s="314">
        <f>I1080</f>
        <v>0</v>
      </c>
      <c r="J1079" s="314">
        <f t="shared" ref="J1079:L1081" si="233">J1080</f>
        <v>1519.3000000000002</v>
      </c>
      <c r="K1079" s="314">
        <f t="shared" si="233"/>
        <v>0</v>
      </c>
      <c r="L1079" s="314">
        <f t="shared" si="233"/>
        <v>0</v>
      </c>
    </row>
    <row r="1080" spans="1:12" s="143" customFormat="1" ht="25.5">
      <c r="A1080" s="219"/>
      <c r="B1080" s="210" t="s">
        <v>146</v>
      </c>
      <c r="C1080" s="263"/>
      <c r="D1080" s="139" t="s">
        <v>33</v>
      </c>
      <c r="E1080" s="139" t="s">
        <v>17</v>
      </c>
      <c r="F1080" s="139" t="s">
        <v>533</v>
      </c>
      <c r="G1080" s="139" t="s">
        <v>147</v>
      </c>
      <c r="H1080" s="313">
        <f>I1080+J1080+K1080+L1080</f>
        <v>1519.3000000000002</v>
      </c>
      <c r="I1080" s="314">
        <f>I1081</f>
        <v>0</v>
      </c>
      <c r="J1080" s="314">
        <f t="shared" si="233"/>
        <v>1519.3000000000002</v>
      </c>
      <c r="K1080" s="314">
        <f t="shared" si="233"/>
        <v>0</v>
      </c>
      <c r="L1080" s="314">
        <f t="shared" si="233"/>
        <v>0</v>
      </c>
    </row>
    <row r="1081" spans="1:12" s="194" customFormat="1" ht="38.25">
      <c r="A1081" s="219"/>
      <c r="B1081" s="210" t="s">
        <v>148</v>
      </c>
      <c r="C1081" s="263"/>
      <c r="D1081" s="139" t="s">
        <v>33</v>
      </c>
      <c r="E1081" s="139" t="s">
        <v>17</v>
      </c>
      <c r="F1081" s="139" t="s">
        <v>533</v>
      </c>
      <c r="G1081" s="139" t="s">
        <v>149</v>
      </c>
      <c r="H1081" s="313">
        <f>I1081+J1081+K1081+L1081</f>
        <v>1519.3000000000002</v>
      </c>
      <c r="I1081" s="314">
        <f>I1082</f>
        <v>0</v>
      </c>
      <c r="J1081" s="314">
        <f t="shared" si="233"/>
        <v>1519.3000000000002</v>
      </c>
      <c r="K1081" s="314">
        <f t="shared" si="233"/>
        <v>0</v>
      </c>
      <c r="L1081" s="314">
        <f t="shared" si="233"/>
        <v>0</v>
      </c>
    </row>
    <row r="1082" spans="1:12" s="194" customFormat="1" ht="52.5" customHeight="1">
      <c r="A1082" s="219"/>
      <c r="B1082" s="210" t="s">
        <v>152</v>
      </c>
      <c r="C1082" s="263"/>
      <c r="D1082" s="139" t="s">
        <v>33</v>
      </c>
      <c r="E1082" s="139" t="s">
        <v>17</v>
      </c>
      <c r="F1082" s="139" t="s">
        <v>533</v>
      </c>
      <c r="G1082" s="139" t="s">
        <v>153</v>
      </c>
      <c r="H1082" s="313">
        <f>I1082+J1082+K1082+L1082</f>
        <v>1519.3000000000002</v>
      </c>
      <c r="I1082" s="314">
        <v>0</v>
      </c>
      <c r="J1082" s="314">
        <f>759.6+759.7</f>
        <v>1519.3000000000002</v>
      </c>
      <c r="K1082" s="314">
        <v>0</v>
      </c>
      <c r="L1082" s="314">
        <v>0</v>
      </c>
    </row>
    <row r="1083" spans="1:12" s="194" customFormat="1">
      <c r="A1083" s="219"/>
      <c r="B1083" s="131" t="s">
        <v>154</v>
      </c>
      <c r="C1083" s="263"/>
      <c r="D1083" s="264" t="s">
        <v>33</v>
      </c>
      <c r="E1083" s="264" t="s">
        <v>18</v>
      </c>
      <c r="F1083" s="264"/>
      <c r="G1083" s="264"/>
      <c r="H1083" s="313">
        <f>I1083+J1083+K1083+L1083</f>
        <v>5577.9</v>
      </c>
      <c r="I1083" s="313">
        <f>I1084+I1093+I1101</f>
        <v>0</v>
      </c>
      <c r="J1083" s="313">
        <f>J1084+J1093+J1101</f>
        <v>5577.9</v>
      </c>
      <c r="K1083" s="313">
        <f>K1084+K1093+K1101</f>
        <v>0</v>
      </c>
      <c r="L1083" s="313">
        <f>L1084+L1093+L1101</f>
        <v>0</v>
      </c>
    </row>
    <row r="1084" spans="1:12" s="215" customFormat="1" ht="38.25" hidden="1">
      <c r="A1084" s="213"/>
      <c r="B1084" s="109" t="s">
        <v>161</v>
      </c>
      <c r="C1084" s="193"/>
      <c r="D1084" s="139" t="s">
        <v>33</v>
      </c>
      <c r="E1084" s="139" t="s">
        <v>18</v>
      </c>
      <c r="F1084" s="110" t="s">
        <v>300</v>
      </c>
      <c r="G1084" s="139"/>
      <c r="H1084" s="313">
        <f>SUM(I1084:L1084)</f>
        <v>0</v>
      </c>
      <c r="I1084" s="314">
        <f>I1085</f>
        <v>0</v>
      </c>
      <c r="J1084" s="314">
        <f t="shared" ref="J1084:L1085" si="234">J1085</f>
        <v>0</v>
      </c>
      <c r="K1084" s="314">
        <f t="shared" si="234"/>
        <v>0</v>
      </c>
      <c r="L1084" s="314">
        <f t="shared" si="234"/>
        <v>0</v>
      </c>
    </row>
    <row r="1085" spans="1:12" s="215" customFormat="1" ht="76.5" hidden="1">
      <c r="A1085" s="213"/>
      <c r="B1085" s="210" t="s">
        <v>528</v>
      </c>
      <c r="C1085" s="275"/>
      <c r="D1085" s="139" t="s">
        <v>33</v>
      </c>
      <c r="E1085" s="139" t="s">
        <v>18</v>
      </c>
      <c r="F1085" s="139" t="s">
        <v>529</v>
      </c>
      <c r="G1085" s="139"/>
      <c r="H1085" s="313">
        <f>SUM(I1085:L1085)</f>
        <v>0</v>
      </c>
      <c r="I1085" s="314">
        <f>I1086</f>
        <v>0</v>
      </c>
      <c r="J1085" s="314">
        <f t="shared" si="234"/>
        <v>0</v>
      </c>
      <c r="K1085" s="314">
        <f t="shared" si="234"/>
        <v>0</v>
      </c>
      <c r="L1085" s="314">
        <f t="shared" si="234"/>
        <v>0</v>
      </c>
    </row>
    <row r="1086" spans="1:12" s="215" customFormat="1" ht="153" hidden="1">
      <c r="A1086" s="213"/>
      <c r="B1086" s="210" t="s">
        <v>502</v>
      </c>
      <c r="C1086" s="275"/>
      <c r="D1086" s="139" t="s">
        <v>33</v>
      </c>
      <c r="E1086" s="139" t="s">
        <v>18</v>
      </c>
      <c r="F1086" s="139" t="s">
        <v>530</v>
      </c>
      <c r="G1086" s="139"/>
      <c r="H1086" s="160">
        <f t="shared" ref="H1086:H1092" si="235">I1086+J1086+K1086+L1086</f>
        <v>0</v>
      </c>
      <c r="I1086" s="314">
        <f>I1087+I1090</f>
        <v>0</v>
      </c>
      <c r="J1086" s="314">
        <f>J1087+J1090</f>
        <v>0</v>
      </c>
      <c r="K1086" s="314">
        <f>K1087+K1090</f>
        <v>0</v>
      </c>
      <c r="L1086" s="314">
        <f>L1087+L1090</f>
        <v>0</v>
      </c>
    </row>
    <row r="1087" spans="1:12" s="143" customFormat="1" ht="38.25" hidden="1">
      <c r="A1087" s="141"/>
      <c r="B1087" s="109" t="s">
        <v>86</v>
      </c>
      <c r="C1087" s="142"/>
      <c r="D1087" s="139" t="s">
        <v>33</v>
      </c>
      <c r="E1087" s="139" t="s">
        <v>18</v>
      </c>
      <c r="F1087" s="139" t="s">
        <v>530</v>
      </c>
      <c r="G1087" s="110" t="s">
        <v>57</v>
      </c>
      <c r="H1087" s="160">
        <f t="shared" si="235"/>
        <v>0</v>
      </c>
      <c r="I1087" s="161">
        <f t="shared" ref="I1087:L1088" si="236">I1088</f>
        <v>0</v>
      </c>
      <c r="J1087" s="161">
        <f t="shared" si="236"/>
        <v>0</v>
      </c>
      <c r="K1087" s="161">
        <f t="shared" si="236"/>
        <v>0</v>
      </c>
      <c r="L1087" s="161">
        <f t="shared" si="236"/>
        <v>0</v>
      </c>
    </row>
    <row r="1088" spans="1:12" s="143" customFormat="1" ht="39.75" hidden="1" customHeight="1">
      <c r="A1088" s="141"/>
      <c r="B1088" s="109" t="s">
        <v>111</v>
      </c>
      <c r="C1088" s="142"/>
      <c r="D1088" s="139" t="s">
        <v>33</v>
      </c>
      <c r="E1088" s="139" t="s">
        <v>18</v>
      </c>
      <c r="F1088" s="139" t="s">
        <v>530</v>
      </c>
      <c r="G1088" s="110" t="s">
        <v>59</v>
      </c>
      <c r="H1088" s="160">
        <f t="shared" si="235"/>
        <v>0</v>
      </c>
      <c r="I1088" s="161">
        <f t="shared" si="236"/>
        <v>0</v>
      </c>
      <c r="J1088" s="161">
        <f t="shared" si="236"/>
        <v>0</v>
      </c>
      <c r="K1088" s="161">
        <f t="shared" si="236"/>
        <v>0</v>
      </c>
      <c r="L1088" s="161">
        <f t="shared" si="236"/>
        <v>0</v>
      </c>
    </row>
    <row r="1089" spans="1:12" s="143" customFormat="1" ht="51" hidden="1">
      <c r="A1089" s="141"/>
      <c r="B1089" s="109" t="s">
        <v>259</v>
      </c>
      <c r="C1089" s="142"/>
      <c r="D1089" s="139" t="s">
        <v>33</v>
      </c>
      <c r="E1089" s="139" t="s">
        <v>18</v>
      </c>
      <c r="F1089" s="139" t="s">
        <v>530</v>
      </c>
      <c r="G1089" s="110" t="s">
        <v>61</v>
      </c>
      <c r="H1089" s="160">
        <f t="shared" si="235"/>
        <v>0</v>
      </c>
      <c r="I1089" s="161">
        <v>0</v>
      </c>
      <c r="J1089" s="161"/>
      <c r="K1089" s="161">
        <v>0</v>
      </c>
      <c r="L1089" s="161">
        <v>0</v>
      </c>
    </row>
    <row r="1090" spans="1:12" s="143" customFormat="1" ht="25.5" hidden="1">
      <c r="A1090" s="213"/>
      <c r="B1090" s="210" t="s">
        <v>146</v>
      </c>
      <c r="C1090" s="275"/>
      <c r="D1090" s="139" t="s">
        <v>33</v>
      </c>
      <c r="E1090" s="139" t="s">
        <v>18</v>
      </c>
      <c r="F1090" s="139" t="s">
        <v>530</v>
      </c>
      <c r="G1090" s="139" t="s">
        <v>147</v>
      </c>
      <c r="H1090" s="160">
        <f t="shared" si="235"/>
        <v>0</v>
      </c>
      <c r="I1090" s="314">
        <f>I1091</f>
        <v>0</v>
      </c>
      <c r="J1090" s="314">
        <f t="shared" ref="J1090:L1091" si="237">J1091</f>
        <v>0</v>
      </c>
      <c r="K1090" s="314">
        <f t="shared" si="237"/>
        <v>0</v>
      </c>
      <c r="L1090" s="314">
        <f t="shared" si="237"/>
        <v>0</v>
      </c>
    </row>
    <row r="1091" spans="1:12" s="143" customFormat="1" ht="25.5" hidden="1">
      <c r="A1091" s="213"/>
      <c r="B1091" s="210" t="s">
        <v>163</v>
      </c>
      <c r="C1091" s="275"/>
      <c r="D1091" s="139" t="s">
        <v>33</v>
      </c>
      <c r="E1091" s="139" t="s">
        <v>18</v>
      </c>
      <c r="F1091" s="139" t="s">
        <v>530</v>
      </c>
      <c r="G1091" s="139" t="s">
        <v>164</v>
      </c>
      <c r="H1091" s="160">
        <f t="shared" si="235"/>
        <v>0</v>
      </c>
      <c r="I1091" s="314">
        <f>I1092</f>
        <v>0</v>
      </c>
      <c r="J1091" s="314">
        <f t="shared" si="237"/>
        <v>0</v>
      </c>
      <c r="K1091" s="314">
        <f t="shared" si="237"/>
        <v>0</v>
      </c>
      <c r="L1091" s="314">
        <f t="shared" si="237"/>
        <v>0</v>
      </c>
    </row>
    <row r="1092" spans="1:12" s="143" customFormat="1" ht="14.25" hidden="1" customHeight="1">
      <c r="A1092" s="213"/>
      <c r="B1092" s="210" t="s">
        <v>447</v>
      </c>
      <c r="C1092" s="275"/>
      <c r="D1092" s="139" t="s">
        <v>33</v>
      </c>
      <c r="E1092" s="139" t="s">
        <v>18</v>
      </c>
      <c r="F1092" s="139" t="s">
        <v>530</v>
      </c>
      <c r="G1092" s="139" t="s">
        <v>448</v>
      </c>
      <c r="H1092" s="160">
        <f t="shared" si="235"/>
        <v>0</v>
      </c>
      <c r="I1092" s="314">
        <v>0</v>
      </c>
      <c r="J1092" s="314"/>
      <c r="K1092" s="314">
        <v>0</v>
      </c>
      <c r="L1092" s="314">
        <v>0</v>
      </c>
    </row>
    <row r="1093" spans="1:12" s="215" customFormat="1" ht="76.5">
      <c r="A1093" s="219"/>
      <c r="B1093" s="210" t="s">
        <v>373</v>
      </c>
      <c r="C1093" s="263"/>
      <c r="D1093" s="139" t="s">
        <v>33</v>
      </c>
      <c r="E1093" s="139" t="s">
        <v>18</v>
      </c>
      <c r="F1093" s="139" t="s">
        <v>374</v>
      </c>
      <c r="G1093" s="139"/>
      <c r="H1093" s="314">
        <f>SUM(I1093:L1093)</f>
        <v>13969.9</v>
      </c>
      <c r="I1093" s="314">
        <f>I1094</f>
        <v>0</v>
      </c>
      <c r="J1093" s="314">
        <f>J1094</f>
        <v>13969.9</v>
      </c>
      <c r="K1093" s="314">
        <f>K1094</f>
        <v>0</v>
      </c>
      <c r="L1093" s="314">
        <f>L1094</f>
        <v>0</v>
      </c>
    </row>
    <row r="1094" spans="1:12" s="143" customFormat="1" ht="162" customHeight="1">
      <c r="A1094" s="219"/>
      <c r="B1094" s="210" t="s">
        <v>501</v>
      </c>
      <c r="C1094" s="263"/>
      <c r="D1094" s="139" t="s">
        <v>33</v>
      </c>
      <c r="E1094" s="139" t="s">
        <v>18</v>
      </c>
      <c r="F1094" s="139" t="s">
        <v>527</v>
      </c>
      <c r="G1094" s="139"/>
      <c r="H1094" s="313">
        <f t="shared" ref="H1094:H1100" si="238">I1094+J1094+K1094+L1094</f>
        <v>13969.9</v>
      </c>
      <c r="I1094" s="314">
        <f>I1095+I1098</f>
        <v>0</v>
      </c>
      <c r="J1094" s="314">
        <f>J1095+J1098</f>
        <v>13969.9</v>
      </c>
      <c r="K1094" s="314">
        <f>K1095+K1098</f>
        <v>0</v>
      </c>
      <c r="L1094" s="314">
        <f>L1095+L1098</f>
        <v>0</v>
      </c>
    </row>
    <row r="1095" spans="1:12" s="143" customFormat="1" ht="39.75" hidden="1" customHeight="1">
      <c r="A1095" s="213"/>
      <c r="B1095" s="210" t="s">
        <v>146</v>
      </c>
      <c r="C1095" s="275"/>
      <c r="D1095" s="139" t="s">
        <v>33</v>
      </c>
      <c r="E1095" s="139" t="s">
        <v>18</v>
      </c>
      <c r="F1095" s="139" t="s">
        <v>527</v>
      </c>
      <c r="G1095" s="139" t="s">
        <v>147</v>
      </c>
      <c r="H1095" s="313">
        <f t="shared" si="238"/>
        <v>0</v>
      </c>
      <c r="I1095" s="314">
        <f>I1096</f>
        <v>0</v>
      </c>
      <c r="J1095" s="314">
        <f t="shared" ref="J1095:L1096" si="239">J1096</f>
        <v>0</v>
      </c>
      <c r="K1095" s="314">
        <f t="shared" si="239"/>
        <v>0</v>
      </c>
      <c r="L1095" s="314">
        <f t="shared" si="239"/>
        <v>0</v>
      </c>
    </row>
    <row r="1096" spans="1:12" s="143" customFormat="1" ht="38.25" hidden="1">
      <c r="A1096" s="213"/>
      <c r="B1096" s="210" t="s">
        <v>148</v>
      </c>
      <c r="C1096" s="275"/>
      <c r="D1096" s="139" t="s">
        <v>33</v>
      </c>
      <c r="E1096" s="139" t="s">
        <v>18</v>
      </c>
      <c r="F1096" s="139" t="s">
        <v>527</v>
      </c>
      <c r="G1096" s="139" t="s">
        <v>149</v>
      </c>
      <c r="H1096" s="313">
        <f t="shared" si="238"/>
        <v>0</v>
      </c>
      <c r="I1096" s="314">
        <f>I1097</f>
        <v>0</v>
      </c>
      <c r="J1096" s="314">
        <f t="shared" si="239"/>
        <v>0</v>
      </c>
      <c r="K1096" s="314">
        <f t="shared" si="239"/>
        <v>0</v>
      </c>
      <c r="L1096" s="314">
        <f t="shared" si="239"/>
        <v>0</v>
      </c>
    </row>
    <row r="1097" spans="1:12" s="143" customFormat="1" ht="41.25" hidden="1" customHeight="1">
      <c r="A1097" s="213"/>
      <c r="B1097" s="210" t="s">
        <v>446</v>
      </c>
      <c r="C1097" s="275"/>
      <c r="D1097" s="139" t="s">
        <v>33</v>
      </c>
      <c r="E1097" s="139" t="s">
        <v>18</v>
      </c>
      <c r="F1097" s="139" t="s">
        <v>527</v>
      </c>
      <c r="G1097" s="139" t="s">
        <v>155</v>
      </c>
      <c r="H1097" s="313">
        <f t="shared" si="238"/>
        <v>0</v>
      </c>
      <c r="I1097" s="314">
        <v>0</v>
      </c>
      <c r="J1097" s="314"/>
      <c r="K1097" s="314">
        <v>0</v>
      </c>
      <c r="L1097" s="314">
        <v>0</v>
      </c>
    </row>
    <row r="1098" spans="1:12" s="143" customFormat="1" ht="44.25" customHeight="1">
      <c r="A1098" s="61"/>
      <c r="B1098" s="10" t="s">
        <v>343</v>
      </c>
      <c r="C1098" s="75"/>
      <c r="D1098" s="12" t="s">
        <v>33</v>
      </c>
      <c r="E1098" s="12" t="s">
        <v>18</v>
      </c>
      <c r="F1098" s="12" t="s">
        <v>527</v>
      </c>
      <c r="G1098" s="12" t="s">
        <v>77</v>
      </c>
      <c r="H1098" s="152">
        <f t="shared" si="238"/>
        <v>13969.9</v>
      </c>
      <c r="I1098" s="153">
        <f>I1099</f>
        <v>0</v>
      </c>
      <c r="J1098" s="153">
        <f t="shared" ref="J1098:L1099" si="240">J1099</f>
        <v>13969.9</v>
      </c>
      <c r="K1098" s="153">
        <f t="shared" si="240"/>
        <v>0</v>
      </c>
      <c r="L1098" s="153">
        <f t="shared" si="240"/>
        <v>0</v>
      </c>
    </row>
    <row r="1099" spans="1:12" s="143" customFormat="1">
      <c r="A1099" s="61"/>
      <c r="B1099" s="10" t="s">
        <v>35</v>
      </c>
      <c r="C1099" s="75"/>
      <c r="D1099" s="12" t="s">
        <v>33</v>
      </c>
      <c r="E1099" s="12" t="s">
        <v>18</v>
      </c>
      <c r="F1099" s="12" t="s">
        <v>527</v>
      </c>
      <c r="G1099" s="12" t="s">
        <v>78</v>
      </c>
      <c r="H1099" s="152">
        <f t="shared" si="238"/>
        <v>13969.9</v>
      </c>
      <c r="I1099" s="153">
        <f>I1100</f>
        <v>0</v>
      </c>
      <c r="J1099" s="153">
        <f t="shared" si="240"/>
        <v>13969.9</v>
      </c>
      <c r="K1099" s="153">
        <f t="shared" si="240"/>
        <v>0</v>
      </c>
      <c r="L1099" s="153">
        <f t="shared" si="240"/>
        <v>0</v>
      </c>
    </row>
    <row r="1100" spans="1:12" s="215" customFormat="1" ht="63.75">
      <c r="A1100" s="61"/>
      <c r="B1100" s="10" t="s">
        <v>142</v>
      </c>
      <c r="C1100" s="75"/>
      <c r="D1100" s="12" t="s">
        <v>33</v>
      </c>
      <c r="E1100" s="12" t="s">
        <v>18</v>
      </c>
      <c r="F1100" s="12" t="s">
        <v>527</v>
      </c>
      <c r="G1100" s="12" t="s">
        <v>143</v>
      </c>
      <c r="H1100" s="152">
        <f t="shared" si="238"/>
        <v>13969.9</v>
      </c>
      <c r="I1100" s="158">
        <v>0</v>
      </c>
      <c r="J1100" s="153">
        <f>13969.9</f>
        <v>13969.9</v>
      </c>
      <c r="K1100" s="158">
        <v>0</v>
      </c>
      <c r="L1100" s="158">
        <v>0</v>
      </c>
    </row>
    <row r="1101" spans="1:12" s="215" customFormat="1" ht="51">
      <c r="A1101" s="192"/>
      <c r="B1101" s="109" t="s">
        <v>98</v>
      </c>
      <c r="C1101" s="193"/>
      <c r="D1101" s="139" t="s">
        <v>33</v>
      </c>
      <c r="E1101" s="139" t="s">
        <v>18</v>
      </c>
      <c r="F1101" s="132" t="s">
        <v>249</v>
      </c>
      <c r="G1101" s="133"/>
      <c r="H1101" s="160">
        <f>SUM(I1101:L1101)</f>
        <v>-8392</v>
      </c>
      <c r="I1101" s="161">
        <f t="shared" ref="I1101:L1102" si="241">I1102</f>
        <v>0</v>
      </c>
      <c r="J1101" s="161">
        <f t="shared" si="241"/>
        <v>-8392</v>
      </c>
      <c r="K1101" s="161">
        <f t="shared" si="241"/>
        <v>0</v>
      </c>
      <c r="L1101" s="161">
        <f t="shared" si="241"/>
        <v>0</v>
      </c>
    </row>
    <row r="1102" spans="1:12" s="215" customFormat="1" ht="38.25">
      <c r="A1102" s="192"/>
      <c r="B1102" s="109" t="s">
        <v>250</v>
      </c>
      <c r="C1102" s="109"/>
      <c r="D1102" s="139" t="s">
        <v>33</v>
      </c>
      <c r="E1102" s="139" t="s">
        <v>18</v>
      </c>
      <c r="F1102" s="132" t="s">
        <v>251</v>
      </c>
      <c r="G1102" s="133"/>
      <c r="H1102" s="160">
        <f>SUM(I1102:L1102)</f>
        <v>-8392</v>
      </c>
      <c r="I1102" s="161">
        <f t="shared" si="241"/>
        <v>0</v>
      </c>
      <c r="J1102" s="161">
        <f t="shared" si="241"/>
        <v>-8392</v>
      </c>
      <c r="K1102" s="161">
        <f t="shared" si="241"/>
        <v>0</v>
      </c>
      <c r="L1102" s="161">
        <f t="shared" si="241"/>
        <v>0</v>
      </c>
    </row>
    <row r="1103" spans="1:12" s="215" customFormat="1" ht="153">
      <c r="A1103" s="213"/>
      <c r="B1103" s="210" t="s">
        <v>502</v>
      </c>
      <c r="C1103" s="275"/>
      <c r="D1103" s="139" t="s">
        <v>33</v>
      </c>
      <c r="E1103" s="139" t="s">
        <v>18</v>
      </c>
      <c r="F1103" s="139" t="s">
        <v>645</v>
      </c>
      <c r="G1103" s="139"/>
      <c r="H1103" s="160">
        <f t="shared" ref="H1103:H1109" si="242">I1103+J1103+K1103+L1103</f>
        <v>-8392</v>
      </c>
      <c r="I1103" s="314">
        <f>I1104+I1107</f>
        <v>0</v>
      </c>
      <c r="J1103" s="314">
        <f>J1104+J1107</f>
        <v>-8392</v>
      </c>
      <c r="K1103" s="314">
        <f>K1104+K1107</f>
        <v>0</v>
      </c>
      <c r="L1103" s="314">
        <f>L1104+L1107</f>
        <v>0</v>
      </c>
    </row>
    <row r="1104" spans="1:12" s="194" customFormat="1" ht="38.25">
      <c r="A1104" s="141"/>
      <c r="B1104" s="109" t="s">
        <v>86</v>
      </c>
      <c r="C1104" s="142"/>
      <c r="D1104" s="139" t="s">
        <v>33</v>
      </c>
      <c r="E1104" s="139" t="s">
        <v>18</v>
      </c>
      <c r="F1104" s="139" t="s">
        <v>645</v>
      </c>
      <c r="G1104" s="110" t="s">
        <v>57</v>
      </c>
      <c r="H1104" s="160">
        <f t="shared" si="242"/>
        <v>-9580</v>
      </c>
      <c r="I1104" s="161">
        <f t="shared" ref="I1104:L1105" si="243">I1105</f>
        <v>0</v>
      </c>
      <c r="J1104" s="161">
        <f t="shared" si="243"/>
        <v>-9580</v>
      </c>
      <c r="K1104" s="161">
        <f t="shared" si="243"/>
        <v>0</v>
      </c>
      <c r="L1104" s="161">
        <f t="shared" si="243"/>
        <v>0</v>
      </c>
    </row>
    <row r="1105" spans="1:13" s="194" customFormat="1" ht="38.25">
      <c r="A1105" s="141"/>
      <c r="B1105" s="109" t="s">
        <v>111</v>
      </c>
      <c r="C1105" s="142"/>
      <c r="D1105" s="139" t="s">
        <v>33</v>
      </c>
      <c r="E1105" s="139" t="s">
        <v>18</v>
      </c>
      <c r="F1105" s="139" t="s">
        <v>645</v>
      </c>
      <c r="G1105" s="110" t="s">
        <v>59</v>
      </c>
      <c r="H1105" s="160">
        <f t="shared" si="242"/>
        <v>-9580</v>
      </c>
      <c r="I1105" s="161">
        <f t="shared" si="243"/>
        <v>0</v>
      </c>
      <c r="J1105" s="161">
        <f t="shared" si="243"/>
        <v>-9580</v>
      </c>
      <c r="K1105" s="161">
        <f t="shared" si="243"/>
        <v>0</v>
      </c>
      <c r="L1105" s="161">
        <f t="shared" si="243"/>
        <v>0</v>
      </c>
    </row>
    <row r="1106" spans="1:13" s="144" customFormat="1" ht="51">
      <c r="A1106" s="141"/>
      <c r="B1106" s="109" t="s">
        <v>259</v>
      </c>
      <c r="C1106" s="142"/>
      <c r="D1106" s="139" t="s">
        <v>33</v>
      </c>
      <c r="E1106" s="139" t="s">
        <v>18</v>
      </c>
      <c r="F1106" s="139" t="s">
        <v>645</v>
      </c>
      <c r="G1106" s="110" t="s">
        <v>61</v>
      </c>
      <c r="H1106" s="160">
        <f t="shared" si="242"/>
        <v>-9580</v>
      </c>
      <c r="I1106" s="161">
        <v>0</v>
      </c>
      <c r="J1106" s="161">
        <f>-1338.4-6200-2041.6</f>
        <v>-9580</v>
      </c>
      <c r="K1106" s="161">
        <v>0</v>
      </c>
      <c r="L1106" s="161">
        <v>0</v>
      </c>
      <c r="M1106" s="222"/>
    </row>
    <row r="1107" spans="1:13" s="144" customFormat="1" ht="25.5">
      <c r="A1107" s="213"/>
      <c r="B1107" s="210" t="s">
        <v>146</v>
      </c>
      <c r="C1107" s="275"/>
      <c r="D1107" s="139" t="s">
        <v>33</v>
      </c>
      <c r="E1107" s="139" t="s">
        <v>18</v>
      </c>
      <c r="F1107" s="139" t="s">
        <v>645</v>
      </c>
      <c r="G1107" s="139" t="s">
        <v>147</v>
      </c>
      <c r="H1107" s="160">
        <f t="shared" si="242"/>
        <v>1188</v>
      </c>
      <c r="I1107" s="314">
        <f>I1108+I1110</f>
        <v>0</v>
      </c>
      <c r="J1107" s="314">
        <f>J1108+J1110</f>
        <v>1188</v>
      </c>
      <c r="K1107" s="314">
        <f>K1108+K1110</f>
        <v>0</v>
      </c>
      <c r="L1107" s="314">
        <f>L1108+L1110</f>
        <v>0</v>
      </c>
      <c r="M1107" s="222"/>
    </row>
    <row r="1108" spans="1:13" s="143" customFormat="1" ht="25.5">
      <c r="A1108" s="213"/>
      <c r="B1108" s="210" t="s">
        <v>163</v>
      </c>
      <c r="C1108" s="275"/>
      <c r="D1108" s="139" t="s">
        <v>33</v>
      </c>
      <c r="E1108" s="139" t="s">
        <v>18</v>
      </c>
      <c r="F1108" s="139" t="s">
        <v>645</v>
      </c>
      <c r="G1108" s="139" t="s">
        <v>164</v>
      </c>
      <c r="H1108" s="160">
        <f t="shared" si="242"/>
        <v>-20</v>
      </c>
      <c r="I1108" s="314">
        <f>I1109</f>
        <v>0</v>
      </c>
      <c r="J1108" s="314">
        <f>J1109</f>
        <v>-20</v>
      </c>
      <c r="K1108" s="314">
        <f>K1109</f>
        <v>0</v>
      </c>
      <c r="L1108" s="314">
        <f>L1109</f>
        <v>0</v>
      </c>
    </row>
    <row r="1109" spans="1:13" s="215" customFormat="1" ht="51">
      <c r="A1109" s="213"/>
      <c r="B1109" s="210" t="s">
        <v>447</v>
      </c>
      <c r="C1109" s="275"/>
      <c r="D1109" s="139" t="s">
        <v>33</v>
      </c>
      <c r="E1109" s="139" t="s">
        <v>18</v>
      </c>
      <c r="F1109" s="139" t="s">
        <v>645</v>
      </c>
      <c r="G1109" s="139" t="s">
        <v>448</v>
      </c>
      <c r="H1109" s="160">
        <f t="shared" si="242"/>
        <v>-20</v>
      </c>
      <c r="I1109" s="314">
        <v>0</v>
      </c>
      <c r="J1109" s="314">
        <f>-20</f>
        <v>-20</v>
      </c>
      <c r="K1109" s="314">
        <v>0</v>
      </c>
      <c r="L1109" s="314">
        <v>0</v>
      </c>
    </row>
    <row r="1110" spans="1:13" s="23" customFormat="1" ht="41.25" customHeight="1">
      <c r="A1110" s="61"/>
      <c r="B1110" s="10" t="s">
        <v>148</v>
      </c>
      <c r="C1110" s="75"/>
      <c r="D1110" s="139" t="s">
        <v>33</v>
      </c>
      <c r="E1110" s="139" t="s">
        <v>18</v>
      </c>
      <c r="F1110" s="139" t="s">
        <v>645</v>
      </c>
      <c r="G1110" s="12" t="s">
        <v>149</v>
      </c>
      <c r="H1110" s="152">
        <f>I1110+J1110+K1110+L1110</f>
        <v>1208</v>
      </c>
      <c r="I1110" s="153">
        <f>I1111</f>
        <v>0</v>
      </c>
      <c r="J1110" s="153">
        <f>J1111</f>
        <v>1208</v>
      </c>
      <c r="K1110" s="153">
        <f>K1111</f>
        <v>0</v>
      </c>
      <c r="L1110" s="153">
        <f>L1111</f>
        <v>0</v>
      </c>
    </row>
    <row r="1111" spans="1:13" s="143" customFormat="1" ht="44.25" customHeight="1">
      <c r="A1111" s="61"/>
      <c r="B1111" s="10" t="s">
        <v>446</v>
      </c>
      <c r="C1111" s="75"/>
      <c r="D1111" s="139" t="s">
        <v>33</v>
      </c>
      <c r="E1111" s="139" t="s">
        <v>18</v>
      </c>
      <c r="F1111" s="139" t="s">
        <v>645</v>
      </c>
      <c r="G1111" s="12" t="s">
        <v>155</v>
      </c>
      <c r="H1111" s="152">
        <f>I1111+J1111+K1111+L1111</f>
        <v>1208</v>
      </c>
      <c r="I1111" s="290">
        <v>0</v>
      </c>
      <c r="J1111" s="153">
        <f>1338.4-130.4</f>
        <v>1208</v>
      </c>
      <c r="K1111" s="290">
        <v>0</v>
      </c>
      <c r="L1111" s="290">
        <v>0</v>
      </c>
    </row>
    <row r="1112" spans="1:13" s="215" customFormat="1" ht="25.5">
      <c r="A1112" s="192"/>
      <c r="B1112" s="193" t="s">
        <v>156</v>
      </c>
      <c r="C1112" s="266"/>
      <c r="D1112" s="133" t="s">
        <v>33</v>
      </c>
      <c r="E1112" s="133" t="s">
        <v>114</v>
      </c>
      <c r="F1112" s="133"/>
      <c r="G1112" s="133"/>
      <c r="H1112" s="313">
        <f>SUM(I1112:L1112)</f>
        <v>165.5</v>
      </c>
      <c r="I1112" s="160">
        <f>I1113+I1135+I1139</f>
        <v>165.5</v>
      </c>
      <c r="J1112" s="160">
        <f>J1113+J1135+J1139</f>
        <v>0</v>
      </c>
      <c r="K1112" s="160">
        <f>K1113+K1135+K1139</f>
        <v>0</v>
      </c>
      <c r="L1112" s="160">
        <f>L1113+L1135+L1139</f>
        <v>0</v>
      </c>
    </row>
    <row r="1113" spans="1:13" s="215" customFormat="1" ht="38.25" hidden="1">
      <c r="A1113" s="213"/>
      <c r="B1113" s="109" t="s">
        <v>161</v>
      </c>
      <c r="C1113" s="193"/>
      <c r="D1113" s="139" t="s">
        <v>33</v>
      </c>
      <c r="E1113" s="139" t="s">
        <v>18</v>
      </c>
      <c r="F1113" s="110" t="s">
        <v>300</v>
      </c>
      <c r="G1113" s="139"/>
      <c r="H1113" s="313">
        <f>SUM(I1113:L1113)</f>
        <v>0</v>
      </c>
      <c r="I1113" s="314">
        <f>I1114</f>
        <v>0</v>
      </c>
      <c r="J1113" s="314">
        <f>J1114</f>
        <v>0</v>
      </c>
      <c r="K1113" s="314">
        <f>K1114</f>
        <v>0</v>
      </c>
      <c r="L1113" s="314">
        <f>L1114</f>
        <v>0</v>
      </c>
    </row>
    <row r="1114" spans="1:13" s="143" customFormat="1" ht="54.75" hidden="1" customHeight="1">
      <c r="A1114" s="213"/>
      <c r="B1114" s="210" t="s">
        <v>528</v>
      </c>
      <c r="C1114" s="275"/>
      <c r="D1114" s="139" t="s">
        <v>33</v>
      </c>
      <c r="E1114" s="139" t="s">
        <v>114</v>
      </c>
      <c r="F1114" s="139" t="s">
        <v>529</v>
      </c>
      <c r="G1114" s="139"/>
      <c r="H1114" s="313">
        <f>SUM(I1114:L1114)</f>
        <v>0</v>
      </c>
      <c r="I1114" s="314">
        <f>I1115+I1127</f>
        <v>0</v>
      </c>
      <c r="J1114" s="314">
        <f>J1115+J1127</f>
        <v>0</v>
      </c>
      <c r="K1114" s="314">
        <f>K1115+K1127</f>
        <v>0</v>
      </c>
      <c r="L1114" s="314">
        <f>L1115+L1127</f>
        <v>0</v>
      </c>
    </row>
    <row r="1115" spans="1:13" s="143" customFormat="1" ht="22.5" hidden="1" customHeight="1">
      <c r="A1115" s="213"/>
      <c r="B1115" s="210" t="s">
        <v>503</v>
      </c>
      <c r="C1115" s="210"/>
      <c r="D1115" s="139" t="s">
        <v>33</v>
      </c>
      <c r="E1115" s="139" t="s">
        <v>114</v>
      </c>
      <c r="F1115" s="223" t="s">
        <v>531</v>
      </c>
      <c r="G1115" s="139"/>
      <c r="H1115" s="160">
        <f t="shared" ref="H1115:H1134" si="244">I1115+J1115+K1115+L1115</f>
        <v>0</v>
      </c>
      <c r="I1115" s="314">
        <f>I1116+I1120+I1124</f>
        <v>0</v>
      </c>
      <c r="J1115" s="314">
        <f>J1116+J1120+J1124</f>
        <v>0</v>
      </c>
      <c r="K1115" s="314">
        <f>K1116+K1120+K1124</f>
        <v>0</v>
      </c>
      <c r="L1115" s="314">
        <f>L1116+L1120+L1124</f>
        <v>0</v>
      </c>
    </row>
    <row r="1116" spans="1:13" s="143" customFormat="1" ht="89.25" hidden="1">
      <c r="A1116" s="141"/>
      <c r="B1116" s="109" t="s">
        <v>55</v>
      </c>
      <c r="C1116" s="142"/>
      <c r="D1116" s="139" t="s">
        <v>33</v>
      </c>
      <c r="E1116" s="139" t="s">
        <v>114</v>
      </c>
      <c r="F1116" s="223" t="s">
        <v>531</v>
      </c>
      <c r="G1116" s="110" t="s">
        <v>56</v>
      </c>
      <c r="H1116" s="160">
        <f t="shared" si="244"/>
        <v>0</v>
      </c>
      <c r="I1116" s="161">
        <f>I1117</f>
        <v>0</v>
      </c>
      <c r="J1116" s="161">
        <f>J1117</f>
        <v>0</v>
      </c>
      <c r="K1116" s="161">
        <f>K1117</f>
        <v>0</v>
      </c>
      <c r="L1116" s="161">
        <f>L1117</f>
        <v>0</v>
      </c>
    </row>
    <row r="1117" spans="1:13" s="215" customFormat="1" ht="38.25" hidden="1">
      <c r="A1117" s="141"/>
      <c r="B1117" s="109" t="s">
        <v>104</v>
      </c>
      <c r="C1117" s="142"/>
      <c r="D1117" s="139" t="s">
        <v>33</v>
      </c>
      <c r="E1117" s="139" t="s">
        <v>114</v>
      </c>
      <c r="F1117" s="223" t="s">
        <v>531</v>
      </c>
      <c r="G1117" s="110" t="s">
        <v>105</v>
      </c>
      <c r="H1117" s="160">
        <f t="shared" si="244"/>
        <v>0</v>
      </c>
      <c r="I1117" s="161">
        <f>I1118+I1119</f>
        <v>0</v>
      </c>
      <c r="J1117" s="161">
        <f>J1118+J1119</f>
        <v>0</v>
      </c>
      <c r="K1117" s="161">
        <f>K1118+K1119</f>
        <v>0</v>
      </c>
      <c r="L1117" s="161">
        <f>L1118+L1119</f>
        <v>0</v>
      </c>
    </row>
    <row r="1118" spans="1:13" s="215" customFormat="1" ht="25.5" hidden="1">
      <c r="A1118" s="141"/>
      <c r="B1118" s="109" t="s">
        <v>213</v>
      </c>
      <c r="C1118" s="142"/>
      <c r="D1118" s="139" t="s">
        <v>33</v>
      </c>
      <c r="E1118" s="139" t="s">
        <v>114</v>
      </c>
      <c r="F1118" s="223" t="s">
        <v>531</v>
      </c>
      <c r="G1118" s="110" t="s">
        <v>107</v>
      </c>
      <c r="H1118" s="160">
        <f t="shared" si="244"/>
        <v>0</v>
      </c>
      <c r="I1118" s="161">
        <v>0</v>
      </c>
      <c r="J1118" s="161"/>
      <c r="K1118" s="161">
        <v>0</v>
      </c>
      <c r="L1118" s="161">
        <v>0</v>
      </c>
    </row>
    <row r="1119" spans="1:13" s="215" customFormat="1" ht="51" hidden="1">
      <c r="A1119" s="141"/>
      <c r="B1119" s="109" t="s">
        <v>108</v>
      </c>
      <c r="C1119" s="142"/>
      <c r="D1119" s="139" t="s">
        <v>33</v>
      </c>
      <c r="E1119" s="139" t="s">
        <v>114</v>
      </c>
      <c r="F1119" s="223" t="s">
        <v>531</v>
      </c>
      <c r="G1119" s="110" t="s">
        <v>109</v>
      </c>
      <c r="H1119" s="160">
        <f t="shared" si="244"/>
        <v>0</v>
      </c>
      <c r="I1119" s="161">
        <v>0</v>
      </c>
      <c r="J1119" s="161"/>
      <c r="K1119" s="161">
        <v>0</v>
      </c>
      <c r="L1119" s="161">
        <v>0</v>
      </c>
    </row>
    <row r="1120" spans="1:13" s="215" customFormat="1" ht="38.25" hidden="1">
      <c r="A1120" s="141"/>
      <c r="B1120" s="109" t="s">
        <v>86</v>
      </c>
      <c r="C1120" s="142"/>
      <c r="D1120" s="139" t="s">
        <v>33</v>
      </c>
      <c r="E1120" s="139" t="s">
        <v>114</v>
      </c>
      <c r="F1120" s="223" t="s">
        <v>531</v>
      </c>
      <c r="G1120" s="110" t="s">
        <v>57</v>
      </c>
      <c r="H1120" s="160">
        <f t="shared" si="244"/>
        <v>0</v>
      </c>
      <c r="I1120" s="161">
        <f>I1121</f>
        <v>0</v>
      </c>
      <c r="J1120" s="161">
        <f>J1121</f>
        <v>0</v>
      </c>
      <c r="K1120" s="161">
        <f>K1121</f>
        <v>0</v>
      </c>
      <c r="L1120" s="161">
        <f>L1121</f>
        <v>0</v>
      </c>
    </row>
    <row r="1121" spans="1:13" s="194" customFormat="1" ht="18.75" hidden="1" customHeight="1">
      <c r="A1121" s="141"/>
      <c r="B1121" s="109" t="s">
        <v>111</v>
      </c>
      <c r="C1121" s="142"/>
      <c r="D1121" s="139" t="s">
        <v>33</v>
      </c>
      <c r="E1121" s="139" t="s">
        <v>114</v>
      </c>
      <c r="F1121" s="223" t="s">
        <v>531</v>
      </c>
      <c r="G1121" s="110" t="s">
        <v>59</v>
      </c>
      <c r="H1121" s="160">
        <f t="shared" si="244"/>
        <v>0</v>
      </c>
      <c r="I1121" s="161">
        <f>I1122+I1123</f>
        <v>0</v>
      </c>
      <c r="J1121" s="161">
        <f>J1122+J1123</f>
        <v>0</v>
      </c>
      <c r="K1121" s="161">
        <f>K1122+K1123</f>
        <v>0</v>
      </c>
      <c r="L1121" s="161">
        <f>L1122+L1123</f>
        <v>0</v>
      </c>
    </row>
    <row r="1122" spans="1:13" s="143" customFormat="1" ht="38.25" hidden="1">
      <c r="A1122" s="141"/>
      <c r="B1122" s="109" t="s">
        <v>63</v>
      </c>
      <c r="C1122" s="142"/>
      <c r="D1122" s="139" t="s">
        <v>33</v>
      </c>
      <c r="E1122" s="139" t="s">
        <v>114</v>
      </c>
      <c r="F1122" s="223" t="s">
        <v>531</v>
      </c>
      <c r="G1122" s="110" t="s">
        <v>62</v>
      </c>
      <c r="H1122" s="160">
        <f t="shared" si="244"/>
        <v>0</v>
      </c>
      <c r="I1122" s="161">
        <v>0</v>
      </c>
      <c r="J1122" s="161"/>
      <c r="K1122" s="161">
        <v>0</v>
      </c>
      <c r="L1122" s="161">
        <v>0</v>
      </c>
    </row>
    <row r="1123" spans="1:13" s="215" customFormat="1" ht="51" hidden="1">
      <c r="A1123" s="141"/>
      <c r="B1123" s="109" t="s">
        <v>259</v>
      </c>
      <c r="C1123" s="142"/>
      <c r="D1123" s="139" t="s">
        <v>33</v>
      </c>
      <c r="E1123" s="139" t="s">
        <v>114</v>
      </c>
      <c r="F1123" s="223" t="s">
        <v>531</v>
      </c>
      <c r="G1123" s="110" t="s">
        <v>61</v>
      </c>
      <c r="H1123" s="160">
        <f t="shared" si="244"/>
        <v>0</v>
      </c>
      <c r="I1123" s="161">
        <v>0</v>
      </c>
      <c r="J1123" s="161"/>
      <c r="K1123" s="161">
        <v>0</v>
      </c>
      <c r="L1123" s="161">
        <v>0</v>
      </c>
    </row>
    <row r="1124" spans="1:13" s="215" customFormat="1" hidden="1">
      <c r="A1124" s="141"/>
      <c r="B1124" s="196" t="s">
        <v>71</v>
      </c>
      <c r="C1124" s="142"/>
      <c r="D1124" s="139" t="s">
        <v>33</v>
      </c>
      <c r="E1124" s="139" t="s">
        <v>114</v>
      </c>
      <c r="F1124" s="223" t="s">
        <v>531</v>
      </c>
      <c r="G1124" s="110" t="s">
        <v>72</v>
      </c>
      <c r="H1124" s="160">
        <f t="shared" si="244"/>
        <v>0</v>
      </c>
      <c r="I1124" s="161">
        <f>I1125</f>
        <v>0</v>
      </c>
      <c r="J1124" s="161">
        <f t="shared" ref="J1124:L1125" si="245">J1125</f>
        <v>0</v>
      </c>
      <c r="K1124" s="161">
        <f t="shared" si="245"/>
        <v>0</v>
      </c>
      <c r="L1124" s="161">
        <f t="shared" si="245"/>
        <v>0</v>
      </c>
    </row>
    <row r="1125" spans="1:13" s="215" customFormat="1" ht="25.5" hidden="1">
      <c r="A1125" s="141"/>
      <c r="B1125" s="196" t="s">
        <v>73</v>
      </c>
      <c r="C1125" s="142"/>
      <c r="D1125" s="139" t="s">
        <v>33</v>
      </c>
      <c r="E1125" s="139" t="s">
        <v>114</v>
      </c>
      <c r="F1125" s="223" t="s">
        <v>531</v>
      </c>
      <c r="G1125" s="110" t="s">
        <v>74</v>
      </c>
      <c r="H1125" s="160">
        <f t="shared" si="244"/>
        <v>0</v>
      </c>
      <c r="I1125" s="161">
        <f>I1126</f>
        <v>0</v>
      </c>
      <c r="J1125" s="161">
        <f t="shared" si="245"/>
        <v>0</v>
      </c>
      <c r="K1125" s="161">
        <f t="shared" si="245"/>
        <v>0</v>
      </c>
      <c r="L1125" s="161">
        <f t="shared" si="245"/>
        <v>0</v>
      </c>
    </row>
    <row r="1126" spans="1:13" s="143" customFormat="1" hidden="1">
      <c r="A1126" s="141"/>
      <c r="B1126" s="196" t="s">
        <v>260</v>
      </c>
      <c r="C1126" s="142"/>
      <c r="D1126" s="139" t="s">
        <v>33</v>
      </c>
      <c r="E1126" s="139" t="s">
        <v>114</v>
      </c>
      <c r="F1126" s="223" t="s">
        <v>531</v>
      </c>
      <c r="G1126" s="110" t="s">
        <v>76</v>
      </c>
      <c r="H1126" s="160">
        <f t="shared" si="244"/>
        <v>0</v>
      </c>
      <c r="I1126" s="161">
        <v>0</v>
      </c>
      <c r="J1126" s="161"/>
      <c r="K1126" s="161">
        <v>0</v>
      </c>
      <c r="L1126" s="161"/>
    </row>
    <row r="1127" spans="1:13" s="143" customFormat="1" ht="153" hidden="1">
      <c r="A1127" s="213"/>
      <c r="B1127" s="210" t="s">
        <v>504</v>
      </c>
      <c r="C1127" s="210"/>
      <c r="D1127" s="139" t="s">
        <v>33</v>
      </c>
      <c r="E1127" s="139" t="s">
        <v>114</v>
      </c>
      <c r="F1127" s="223" t="s">
        <v>532</v>
      </c>
      <c r="G1127" s="139"/>
      <c r="H1127" s="160">
        <f t="shared" si="244"/>
        <v>0</v>
      </c>
      <c r="I1127" s="314">
        <f>I1128+I1132</f>
        <v>0</v>
      </c>
      <c r="J1127" s="314">
        <f>J1128+J1132</f>
        <v>0</v>
      </c>
      <c r="K1127" s="314">
        <f>K1128+K1132</f>
        <v>0</v>
      </c>
      <c r="L1127" s="314">
        <f>L1128+L1132</f>
        <v>0</v>
      </c>
    </row>
    <row r="1128" spans="1:13" s="143" customFormat="1" ht="54.75" hidden="1" customHeight="1">
      <c r="A1128" s="141"/>
      <c r="B1128" s="109" t="s">
        <v>55</v>
      </c>
      <c r="C1128" s="142"/>
      <c r="D1128" s="139" t="s">
        <v>33</v>
      </c>
      <c r="E1128" s="139" t="s">
        <v>114</v>
      </c>
      <c r="F1128" s="223" t="s">
        <v>532</v>
      </c>
      <c r="G1128" s="110" t="s">
        <v>56</v>
      </c>
      <c r="H1128" s="160">
        <f t="shared" si="244"/>
        <v>0</v>
      </c>
      <c r="I1128" s="161">
        <f>I1129</f>
        <v>0</v>
      </c>
      <c r="J1128" s="161">
        <f>J1129</f>
        <v>0</v>
      </c>
      <c r="K1128" s="161">
        <f>K1129</f>
        <v>0</v>
      </c>
      <c r="L1128" s="161">
        <f>L1129</f>
        <v>0</v>
      </c>
    </row>
    <row r="1129" spans="1:13" s="143" customFormat="1" ht="22.5" hidden="1" customHeight="1">
      <c r="A1129" s="141"/>
      <c r="B1129" s="109" t="s">
        <v>104</v>
      </c>
      <c r="C1129" s="142"/>
      <c r="D1129" s="139" t="s">
        <v>33</v>
      </c>
      <c r="E1129" s="139" t="s">
        <v>114</v>
      </c>
      <c r="F1129" s="223" t="s">
        <v>532</v>
      </c>
      <c r="G1129" s="110" t="s">
        <v>105</v>
      </c>
      <c r="H1129" s="160">
        <f t="shared" si="244"/>
        <v>0</v>
      </c>
      <c r="I1129" s="161">
        <f>I1130+I1131</f>
        <v>0</v>
      </c>
      <c r="J1129" s="161">
        <f>J1130+J1131</f>
        <v>0</v>
      </c>
      <c r="K1129" s="161">
        <f>K1130+K1131</f>
        <v>0</v>
      </c>
      <c r="L1129" s="161">
        <f>L1130+L1131</f>
        <v>0</v>
      </c>
    </row>
    <row r="1130" spans="1:13" s="143" customFormat="1" ht="25.5" hidden="1">
      <c r="A1130" s="141"/>
      <c r="B1130" s="109" t="s">
        <v>213</v>
      </c>
      <c r="C1130" s="142"/>
      <c r="D1130" s="139" t="s">
        <v>33</v>
      </c>
      <c r="E1130" s="139" t="s">
        <v>114</v>
      </c>
      <c r="F1130" s="223" t="s">
        <v>532</v>
      </c>
      <c r="G1130" s="110" t="s">
        <v>107</v>
      </c>
      <c r="H1130" s="160">
        <f t="shared" si="244"/>
        <v>0</v>
      </c>
      <c r="I1130" s="161">
        <v>0</v>
      </c>
      <c r="J1130" s="161"/>
      <c r="K1130" s="161">
        <v>0</v>
      </c>
      <c r="L1130" s="161">
        <v>0</v>
      </c>
    </row>
    <row r="1131" spans="1:13" s="143" customFormat="1" ht="89.25" hidden="1">
      <c r="A1131" s="141"/>
      <c r="B1131" s="330" t="s">
        <v>659</v>
      </c>
      <c r="C1131" s="142"/>
      <c r="D1131" s="139" t="s">
        <v>33</v>
      </c>
      <c r="E1131" s="139" t="s">
        <v>114</v>
      </c>
      <c r="F1131" s="223" t="s">
        <v>532</v>
      </c>
      <c r="G1131" s="110" t="s">
        <v>649</v>
      </c>
      <c r="H1131" s="160">
        <f t="shared" si="244"/>
        <v>0</v>
      </c>
      <c r="I1131" s="316">
        <v>0</v>
      </c>
      <c r="J1131" s="161"/>
      <c r="K1131" s="316">
        <v>0</v>
      </c>
      <c r="L1131" s="316">
        <v>0</v>
      </c>
    </row>
    <row r="1132" spans="1:13" s="144" customFormat="1" ht="33" hidden="1" customHeight="1">
      <c r="A1132" s="141"/>
      <c r="B1132" s="109" t="s">
        <v>86</v>
      </c>
      <c r="C1132" s="142"/>
      <c r="D1132" s="139" t="s">
        <v>33</v>
      </c>
      <c r="E1132" s="139" t="s">
        <v>114</v>
      </c>
      <c r="F1132" s="223" t="s">
        <v>532</v>
      </c>
      <c r="G1132" s="110" t="s">
        <v>57</v>
      </c>
      <c r="H1132" s="160">
        <f t="shared" si="244"/>
        <v>0</v>
      </c>
      <c r="I1132" s="161">
        <f t="shared" ref="I1132:L1133" si="246">I1133</f>
        <v>0</v>
      </c>
      <c r="J1132" s="161">
        <f t="shared" si="246"/>
        <v>0</v>
      </c>
      <c r="K1132" s="161">
        <f t="shared" si="246"/>
        <v>0</v>
      </c>
      <c r="L1132" s="161">
        <f t="shared" si="246"/>
        <v>0</v>
      </c>
      <c r="M1132" s="270"/>
    </row>
    <row r="1133" spans="1:13" s="194" customFormat="1" ht="38.25" hidden="1">
      <c r="A1133" s="141"/>
      <c r="B1133" s="109" t="s">
        <v>111</v>
      </c>
      <c r="C1133" s="142"/>
      <c r="D1133" s="139" t="s">
        <v>33</v>
      </c>
      <c r="E1133" s="139" t="s">
        <v>114</v>
      </c>
      <c r="F1133" s="223" t="s">
        <v>532</v>
      </c>
      <c r="G1133" s="110" t="s">
        <v>59</v>
      </c>
      <c r="H1133" s="160">
        <f t="shared" si="244"/>
        <v>0</v>
      </c>
      <c r="I1133" s="161">
        <f t="shared" si="246"/>
        <v>0</v>
      </c>
      <c r="J1133" s="161">
        <f t="shared" si="246"/>
        <v>0</v>
      </c>
      <c r="K1133" s="161">
        <f t="shared" si="246"/>
        <v>0</v>
      </c>
      <c r="L1133" s="161">
        <f t="shared" si="246"/>
        <v>0</v>
      </c>
    </row>
    <row r="1134" spans="1:13" s="143" customFormat="1" ht="51" hidden="1">
      <c r="A1134" s="141"/>
      <c r="B1134" s="109" t="s">
        <v>259</v>
      </c>
      <c r="C1134" s="142"/>
      <c r="D1134" s="139" t="s">
        <v>33</v>
      </c>
      <c r="E1134" s="139" t="s">
        <v>114</v>
      </c>
      <c r="F1134" s="223" t="s">
        <v>532</v>
      </c>
      <c r="G1134" s="110" t="s">
        <v>61</v>
      </c>
      <c r="H1134" s="160">
        <f t="shared" si="244"/>
        <v>0</v>
      </c>
      <c r="I1134" s="161">
        <v>0</v>
      </c>
      <c r="J1134" s="161"/>
      <c r="K1134" s="161">
        <v>0</v>
      </c>
      <c r="L1134" s="161">
        <v>0</v>
      </c>
    </row>
    <row r="1135" spans="1:13" s="143" customFormat="1" ht="63.75">
      <c r="A1135" s="213"/>
      <c r="B1135" s="210" t="s">
        <v>157</v>
      </c>
      <c r="C1135" s="210"/>
      <c r="D1135" s="139" t="s">
        <v>33</v>
      </c>
      <c r="E1135" s="139" t="s">
        <v>114</v>
      </c>
      <c r="F1135" s="223" t="s">
        <v>224</v>
      </c>
      <c r="G1135" s="139"/>
      <c r="H1135" s="313">
        <f t="shared" ref="H1135:H1140" si="247">SUM(I1135:L1135)</f>
        <v>165.5</v>
      </c>
      <c r="I1135" s="335">
        <f>I1136</f>
        <v>165.5</v>
      </c>
      <c r="J1135" s="335">
        <f t="shared" ref="J1135:L1137" si="248">J1136</f>
        <v>0</v>
      </c>
      <c r="K1135" s="335">
        <f t="shared" si="248"/>
        <v>0</v>
      </c>
      <c r="L1135" s="335">
        <f t="shared" si="248"/>
        <v>0</v>
      </c>
    </row>
    <row r="1136" spans="1:13" s="143" customFormat="1" ht="25.5">
      <c r="A1136" s="213"/>
      <c r="B1136" s="210" t="s">
        <v>216</v>
      </c>
      <c r="C1136" s="210"/>
      <c r="D1136" s="139" t="s">
        <v>33</v>
      </c>
      <c r="E1136" s="139" t="s">
        <v>114</v>
      </c>
      <c r="F1136" s="223" t="s">
        <v>225</v>
      </c>
      <c r="G1136" s="139"/>
      <c r="H1136" s="313">
        <f t="shared" si="247"/>
        <v>165.5</v>
      </c>
      <c r="I1136" s="335">
        <f>I1137</f>
        <v>165.5</v>
      </c>
      <c r="J1136" s="335">
        <f t="shared" si="248"/>
        <v>0</v>
      </c>
      <c r="K1136" s="335">
        <f t="shared" si="248"/>
        <v>0</v>
      </c>
      <c r="L1136" s="335">
        <f t="shared" si="248"/>
        <v>0</v>
      </c>
    </row>
    <row r="1137" spans="1:13" s="143" customFormat="1" ht="51">
      <c r="A1137" s="213"/>
      <c r="B1137" s="210" t="s">
        <v>223</v>
      </c>
      <c r="C1137" s="210"/>
      <c r="D1137" s="139" t="s">
        <v>33</v>
      </c>
      <c r="E1137" s="139" t="s">
        <v>114</v>
      </c>
      <c r="F1137" s="223" t="s">
        <v>225</v>
      </c>
      <c r="G1137" s="139" t="s">
        <v>49</v>
      </c>
      <c r="H1137" s="313">
        <f t="shared" si="247"/>
        <v>165.5</v>
      </c>
      <c r="I1137" s="314">
        <f>I1138</f>
        <v>165.5</v>
      </c>
      <c r="J1137" s="314">
        <f t="shared" si="248"/>
        <v>0</v>
      </c>
      <c r="K1137" s="314">
        <f t="shared" si="248"/>
        <v>0</v>
      </c>
      <c r="L1137" s="314">
        <f t="shared" si="248"/>
        <v>0</v>
      </c>
    </row>
    <row r="1138" spans="1:13" s="143" customFormat="1" ht="51">
      <c r="A1138" s="213"/>
      <c r="B1138" s="210" t="s">
        <v>226</v>
      </c>
      <c r="C1138" s="210"/>
      <c r="D1138" s="139" t="s">
        <v>33</v>
      </c>
      <c r="E1138" s="139" t="s">
        <v>114</v>
      </c>
      <c r="F1138" s="223" t="s">
        <v>225</v>
      </c>
      <c r="G1138" s="139" t="s">
        <v>227</v>
      </c>
      <c r="H1138" s="313">
        <f t="shared" si="247"/>
        <v>165.5</v>
      </c>
      <c r="I1138" s="314">
        <f>165.5</f>
        <v>165.5</v>
      </c>
      <c r="J1138" s="314">
        <v>0</v>
      </c>
      <c r="K1138" s="314">
        <v>0</v>
      </c>
      <c r="L1138" s="314">
        <v>0</v>
      </c>
    </row>
    <row r="1139" spans="1:13" s="143" customFormat="1" ht="51" hidden="1">
      <c r="A1139" s="6"/>
      <c r="B1139" s="1" t="s">
        <v>141</v>
      </c>
      <c r="C1139" s="70"/>
      <c r="D1139" s="12" t="s">
        <v>33</v>
      </c>
      <c r="E1139" s="12" t="s">
        <v>114</v>
      </c>
      <c r="F1139" s="2" t="s">
        <v>249</v>
      </c>
      <c r="G1139" s="12"/>
      <c r="H1139" s="152">
        <f t="shared" si="247"/>
        <v>0</v>
      </c>
      <c r="I1139" s="153">
        <f>I1140</f>
        <v>0</v>
      </c>
      <c r="J1139" s="153">
        <f>J1140</f>
        <v>0</v>
      </c>
      <c r="K1139" s="153">
        <f>K1140</f>
        <v>0</v>
      </c>
      <c r="L1139" s="153">
        <f>L1140</f>
        <v>0</v>
      </c>
    </row>
    <row r="1140" spans="1:13" s="143" customFormat="1" ht="38.25" hidden="1">
      <c r="A1140" s="6"/>
      <c r="B1140" s="10" t="s">
        <v>250</v>
      </c>
      <c r="C1140" s="75"/>
      <c r="D1140" s="12" t="s">
        <v>33</v>
      </c>
      <c r="E1140" s="12" t="s">
        <v>114</v>
      </c>
      <c r="F1140" s="12" t="s">
        <v>251</v>
      </c>
      <c r="G1140" s="12"/>
      <c r="H1140" s="152">
        <f t="shared" si="247"/>
        <v>0</v>
      </c>
      <c r="I1140" s="153">
        <f>I1141+I1154</f>
        <v>0</v>
      </c>
      <c r="J1140" s="153">
        <f>J1141+J1154</f>
        <v>0</v>
      </c>
      <c r="K1140" s="153">
        <v>0</v>
      </c>
      <c r="L1140" s="153">
        <f>L1141+L1046</f>
        <v>0</v>
      </c>
    </row>
    <row r="1141" spans="1:13" s="143" customFormat="1" ht="89.25" hidden="1">
      <c r="A1141" s="6"/>
      <c r="B1141" s="10" t="s">
        <v>503</v>
      </c>
      <c r="C1141" s="10"/>
      <c r="D1141" s="12" t="s">
        <v>33</v>
      </c>
      <c r="E1141" s="12" t="s">
        <v>114</v>
      </c>
      <c r="F1141" s="12" t="s">
        <v>646</v>
      </c>
      <c r="G1141" s="12"/>
      <c r="H1141" s="159">
        <f t="shared" ref="H1141:H1153" si="249">I1141+J1141+K1141+L1141</f>
        <v>0</v>
      </c>
      <c r="I1141" s="153">
        <f>I1142+I1147+I1151</f>
        <v>0</v>
      </c>
      <c r="J1141" s="153">
        <f>J1142+J1147+J1151</f>
        <v>0</v>
      </c>
      <c r="K1141" s="153">
        <f>K1142+K1147+K1151</f>
        <v>0</v>
      </c>
      <c r="L1141" s="153">
        <f>L1142+L1147+L1151</f>
        <v>0</v>
      </c>
    </row>
    <row r="1142" spans="1:13" s="143" customFormat="1" ht="89.25" hidden="1">
      <c r="A1142" s="6"/>
      <c r="B1142" s="1" t="s">
        <v>55</v>
      </c>
      <c r="C1142" s="68"/>
      <c r="D1142" s="12" t="s">
        <v>33</v>
      </c>
      <c r="E1142" s="12" t="s">
        <v>114</v>
      </c>
      <c r="F1142" s="12" t="s">
        <v>647</v>
      </c>
      <c r="G1142" s="2" t="s">
        <v>56</v>
      </c>
      <c r="H1142" s="159">
        <f t="shared" si="249"/>
        <v>0</v>
      </c>
      <c r="I1142" s="301">
        <f>I1143</f>
        <v>0</v>
      </c>
      <c r="J1142" s="301">
        <f>J1143</f>
        <v>0</v>
      </c>
      <c r="K1142" s="301">
        <f>K1143</f>
        <v>0</v>
      </c>
      <c r="L1142" s="301">
        <f>L1143</f>
        <v>0</v>
      </c>
    </row>
    <row r="1143" spans="1:13" s="143" customFormat="1" ht="38.25" hidden="1">
      <c r="A1143" s="6"/>
      <c r="B1143" s="1" t="s">
        <v>104</v>
      </c>
      <c r="C1143" s="68"/>
      <c r="D1143" s="12" t="s">
        <v>33</v>
      </c>
      <c r="E1143" s="12" t="s">
        <v>114</v>
      </c>
      <c r="F1143" s="12" t="s">
        <v>647</v>
      </c>
      <c r="G1143" s="2" t="s">
        <v>105</v>
      </c>
      <c r="H1143" s="159">
        <f t="shared" si="249"/>
        <v>0</v>
      </c>
      <c r="I1143" s="301">
        <f>I1144+I1145</f>
        <v>0</v>
      </c>
      <c r="J1143" s="301">
        <f>J1144+J1145+J1146</f>
        <v>0</v>
      </c>
      <c r="K1143" s="301">
        <f>K1144+K1145</f>
        <v>0</v>
      </c>
      <c r="L1143" s="301">
        <f>L1144+L1145</f>
        <v>0</v>
      </c>
    </row>
    <row r="1144" spans="1:13" s="143" customFormat="1" ht="25.5" hidden="1">
      <c r="A1144" s="6"/>
      <c r="B1144" s="1" t="s">
        <v>213</v>
      </c>
      <c r="C1144" s="68"/>
      <c r="D1144" s="12" t="s">
        <v>33</v>
      </c>
      <c r="E1144" s="12" t="s">
        <v>114</v>
      </c>
      <c r="F1144" s="12" t="s">
        <v>647</v>
      </c>
      <c r="G1144" s="2" t="s">
        <v>107</v>
      </c>
      <c r="H1144" s="159">
        <f t="shared" si="249"/>
        <v>0</v>
      </c>
      <c r="I1144" s="301">
        <v>0</v>
      </c>
      <c r="J1144" s="301"/>
      <c r="K1144" s="301">
        <v>0</v>
      </c>
      <c r="L1144" s="301">
        <v>0</v>
      </c>
    </row>
    <row r="1145" spans="1:13" s="143" customFormat="1" ht="51" hidden="1">
      <c r="A1145" s="6"/>
      <c r="B1145" s="1" t="s">
        <v>108</v>
      </c>
      <c r="C1145" s="68"/>
      <c r="D1145" s="12" t="s">
        <v>33</v>
      </c>
      <c r="E1145" s="12" t="s">
        <v>114</v>
      </c>
      <c r="F1145" s="12" t="s">
        <v>647</v>
      </c>
      <c r="G1145" s="2" t="s">
        <v>109</v>
      </c>
      <c r="H1145" s="159">
        <f t="shared" si="249"/>
        <v>0</v>
      </c>
      <c r="I1145" s="301">
        <v>0</v>
      </c>
      <c r="J1145" s="301"/>
      <c r="K1145" s="301">
        <v>0</v>
      </c>
      <c r="L1145" s="301">
        <v>0</v>
      </c>
    </row>
    <row r="1146" spans="1:13" s="143" customFormat="1" ht="76.5" hidden="1">
      <c r="A1146" s="6"/>
      <c r="B1146" s="1" t="s">
        <v>648</v>
      </c>
      <c r="C1146" s="68"/>
      <c r="D1146" s="12" t="s">
        <v>33</v>
      </c>
      <c r="E1146" s="12" t="s">
        <v>114</v>
      </c>
      <c r="F1146" s="12" t="s">
        <v>647</v>
      </c>
      <c r="G1146" s="2" t="s">
        <v>649</v>
      </c>
      <c r="H1146" s="159">
        <f>I1146+J1146+K1146+L1146</f>
        <v>0</v>
      </c>
      <c r="I1146" s="301">
        <v>0</v>
      </c>
      <c r="J1146" s="301"/>
      <c r="K1146" s="301">
        <v>0</v>
      </c>
      <c r="L1146" s="301">
        <v>0</v>
      </c>
    </row>
    <row r="1147" spans="1:13" s="143" customFormat="1" ht="38.25" hidden="1">
      <c r="A1147" s="6"/>
      <c r="B1147" s="1" t="s">
        <v>650</v>
      </c>
      <c r="C1147" s="68"/>
      <c r="D1147" s="12" t="s">
        <v>33</v>
      </c>
      <c r="E1147" s="12" t="s">
        <v>114</v>
      </c>
      <c r="F1147" s="12" t="s">
        <v>647</v>
      </c>
      <c r="G1147" s="2" t="s">
        <v>57</v>
      </c>
      <c r="H1147" s="159">
        <f t="shared" si="249"/>
        <v>0</v>
      </c>
      <c r="I1147" s="301">
        <f>I1148</f>
        <v>0</v>
      </c>
      <c r="J1147" s="301">
        <f>J1148</f>
        <v>0</v>
      </c>
      <c r="K1147" s="301">
        <f>K1148</f>
        <v>0</v>
      </c>
      <c r="L1147" s="301">
        <f>L1148</f>
        <v>0</v>
      </c>
    </row>
    <row r="1148" spans="1:13" s="143" customFormat="1" ht="38.25" hidden="1">
      <c r="A1148" s="6"/>
      <c r="B1148" s="1" t="s">
        <v>111</v>
      </c>
      <c r="C1148" s="68"/>
      <c r="D1148" s="12" t="s">
        <v>33</v>
      </c>
      <c r="E1148" s="12" t="s">
        <v>114</v>
      </c>
      <c r="F1148" s="12" t="s">
        <v>647</v>
      </c>
      <c r="G1148" s="2" t="s">
        <v>59</v>
      </c>
      <c r="H1148" s="159">
        <f t="shared" si="249"/>
        <v>0</v>
      </c>
      <c r="I1148" s="301">
        <f>I1149+I1150</f>
        <v>0</v>
      </c>
      <c r="J1148" s="301">
        <f>J1149+J1150</f>
        <v>0</v>
      </c>
      <c r="K1148" s="301">
        <f>K1149+K1150</f>
        <v>0</v>
      </c>
      <c r="L1148" s="301">
        <f>L1149+L1150</f>
        <v>0</v>
      </c>
    </row>
    <row r="1149" spans="1:13" s="143" customFormat="1" ht="38.25" hidden="1">
      <c r="A1149" s="6"/>
      <c r="B1149" s="1" t="s">
        <v>63</v>
      </c>
      <c r="C1149" s="68"/>
      <c r="D1149" s="12" t="s">
        <v>33</v>
      </c>
      <c r="E1149" s="12" t="s">
        <v>114</v>
      </c>
      <c r="F1149" s="12" t="s">
        <v>647</v>
      </c>
      <c r="G1149" s="2" t="s">
        <v>62</v>
      </c>
      <c r="H1149" s="159">
        <f t="shared" si="249"/>
        <v>0</v>
      </c>
      <c r="I1149" s="301">
        <v>0</v>
      </c>
      <c r="J1149" s="301"/>
      <c r="K1149" s="301">
        <v>0</v>
      </c>
      <c r="L1149" s="301">
        <v>0</v>
      </c>
    </row>
    <row r="1150" spans="1:13" s="144" customFormat="1" ht="62.25" hidden="1" customHeight="1">
      <c r="A1150" s="6"/>
      <c r="B1150" s="1" t="s">
        <v>259</v>
      </c>
      <c r="C1150" s="68"/>
      <c r="D1150" s="12" t="s">
        <v>33</v>
      </c>
      <c r="E1150" s="12" t="s">
        <v>114</v>
      </c>
      <c r="F1150" s="12" t="s">
        <v>647</v>
      </c>
      <c r="G1150" s="2" t="s">
        <v>61</v>
      </c>
      <c r="H1150" s="159">
        <f t="shared" si="249"/>
        <v>0</v>
      </c>
      <c r="I1150" s="301">
        <v>0</v>
      </c>
      <c r="J1150" s="301"/>
      <c r="K1150" s="301">
        <v>0</v>
      </c>
      <c r="L1150" s="301">
        <v>0</v>
      </c>
      <c r="M1150" s="270"/>
    </row>
    <row r="1151" spans="1:13" s="194" customFormat="1" ht="15" hidden="1" customHeight="1">
      <c r="A1151" s="6"/>
      <c r="B1151" s="20" t="s">
        <v>71</v>
      </c>
      <c r="C1151" s="68"/>
      <c r="D1151" s="12" t="s">
        <v>33</v>
      </c>
      <c r="E1151" s="12" t="s">
        <v>114</v>
      </c>
      <c r="F1151" s="12" t="s">
        <v>647</v>
      </c>
      <c r="G1151" s="2" t="s">
        <v>72</v>
      </c>
      <c r="H1151" s="159">
        <f t="shared" si="249"/>
        <v>0</v>
      </c>
      <c r="I1151" s="301">
        <f>I1152</f>
        <v>0</v>
      </c>
      <c r="J1151" s="301">
        <f t="shared" ref="J1151:L1152" si="250">J1152</f>
        <v>0</v>
      </c>
      <c r="K1151" s="301">
        <f t="shared" si="250"/>
        <v>0</v>
      </c>
      <c r="L1151" s="301">
        <f t="shared" si="250"/>
        <v>0</v>
      </c>
    </row>
    <row r="1152" spans="1:13" s="143" customFormat="1" ht="25.5" hidden="1">
      <c r="A1152" s="6"/>
      <c r="B1152" s="20" t="s">
        <v>73</v>
      </c>
      <c r="C1152" s="68"/>
      <c r="D1152" s="12" t="s">
        <v>33</v>
      </c>
      <c r="E1152" s="12" t="s">
        <v>114</v>
      </c>
      <c r="F1152" s="12" t="s">
        <v>647</v>
      </c>
      <c r="G1152" s="2" t="s">
        <v>74</v>
      </c>
      <c r="H1152" s="159">
        <f t="shared" si="249"/>
        <v>0</v>
      </c>
      <c r="I1152" s="301">
        <f>I1153</f>
        <v>0</v>
      </c>
      <c r="J1152" s="301">
        <f t="shared" si="250"/>
        <v>0</v>
      </c>
      <c r="K1152" s="301">
        <f t="shared" si="250"/>
        <v>0</v>
      </c>
      <c r="L1152" s="301">
        <f t="shared" si="250"/>
        <v>0</v>
      </c>
    </row>
    <row r="1153" spans="1:15" s="143" customFormat="1" hidden="1">
      <c r="A1153" s="6"/>
      <c r="B1153" s="20" t="s">
        <v>260</v>
      </c>
      <c r="C1153" s="68"/>
      <c r="D1153" s="12" t="s">
        <v>33</v>
      </c>
      <c r="E1153" s="12" t="s">
        <v>114</v>
      </c>
      <c r="F1153" s="12" t="s">
        <v>647</v>
      </c>
      <c r="G1153" s="2" t="s">
        <v>76</v>
      </c>
      <c r="H1153" s="159">
        <f t="shared" si="249"/>
        <v>0</v>
      </c>
      <c r="I1153" s="301">
        <v>0</v>
      </c>
      <c r="J1153" s="301"/>
      <c r="K1153" s="301">
        <v>0</v>
      </c>
      <c r="L1153" s="301"/>
    </row>
    <row r="1154" spans="1:15" s="234" customFormat="1" ht="54.75" hidden="1" customHeight="1">
      <c r="A1154" s="6"/>
      <c r="B1154" s="10" t="s">
        <v>504</v>
      </c>
      <c r="C1154" s="10"/>
      <c r="D1154" s="12" t="s">
        <v>33</v>
      </c>
      <c r="E1154" s="12" t="s">
        <v>114</v>
      </c>
      <c r="F1154" s="19" t="s">
        <v>651</v>
      </c>
      <c r="G1154" s="12"/>
      <c r="H1154" s="159">
        <f>I1154+J1154+K1154+L1154</f>
        <v>0</v>
      </c>
      <c r="I1154" s="153">
        <f>I1155+I1159</f>
        <v>0</v>
      </c>
      <c r="J1154" s="153">
        <f>J1155+J1159</f>
        <v>0</v>
      </c>
      <c r="K1154" s="153">
        <f>K1155+K1159</f>
        <v>0</v>
      </c>
      <c r="L1154" s="153">
        <f>L1155+L1159</f>
        <v>0</v>
      </c>
    </row>
    <row r="1155" spans="1:15" s="215" customFormat="1" ht="89.25" hidden="1">
      <c r="A1155" s="6"/>
      <c r="B1155" s="1" t="s">
        <v>55</v>
      </c>
      <c r="C1155" s="68"/>
      <c r="D1155" s="12" t="s">
        <v>33</v>
      </c>
      <c r="E1155" s="12" t="s">
        <v>114</v>
      </c>
      <c r="F1155" s="19" t="s">
        <v>651</v>
      </c>
      <c r="G1155" s="2" t="s">
        <v>56</v>
      </c>
      <c r="H1155" s="159">
        <f t="shared" ref="H1155:H1161" si="251">I1155+J1155+K1155+L1155</f>
        <v>0</v>
      </c>
      <c r="I1155" s="301">
        <f t="shared" ref="I1155:L1156" si="252">I1156</f>
        <v>0</v>
      </c>
      <c r="J1155" s="301">
        <f t="shared" si="252"/>
        <v>0</v>
      </c>
      <c r="K1155" s="301">
        <f t="shared" si="252"/>
        <v>0</v>
      </c>
      <c r="L1155" s="301">
        <f t="shared" si="252"/>
        <v>0</v>
      </c>
    </row>
    <row r="1156" spans="1:15" s="215" customFormat="1" ht="38.25" hidden="1">
      <c r="A1156" s="6"/>
      <c r="B1156" s="1" t="s">
        <v>104</v>
      </c>
      <c r="C1156" s="68"/>
      <c r="D1156" s="12" t="s">
        <v>33</v>
      </c>
      <c r="E1156" s="12" t="s">
        <v>114</v>
      </c>
      <c r="F1156" s="19" t="s">
        <v>651</v>
      </c>
      <c r="G1156" s="2" t="s">
        <v>105</v>
      </c>
      <c r="H1156" s="159">
        <f t="shared" si="251"/>
        <v>0</v>
      </c>
      <c r="I1156" s="301">
        <f t="shared" si="252"/>
        <v>0</v>
      </c>
      <c r="J1156" s="301">
        <f>J1157+J1158</f>
        <v>0</v>
      </c>
      <c r="K1156" s="301">
        <f t="shared" si="252"/>
        <v>0</v>
      </c>
      <c r="L1156" s="301">
        <f t="shared" si="252"/>
        <v>0</v>
      </c>
    </row>
    <row r="1157" spans="1:15" s="144" customFormat="1" ht="25.5" hidden="1">
      <c r="A1157" s="6"/>
      <c r="B1157" s="1" t="s">
        <v>213</v>
      </c>
      <c r="C1157" s="68"/>
      <c r="D1157" s="12" t="s">
        <v>33</v>
      </c>
      <c r="E1157" s="12" t="s">
        <v>114</v>
      </c>
      <c r="F1157" s="19" t="s">
        <v>651</v>
      </c>
      <c r="G1157" s="2" t="s">
        <v>107</v>
      </c>
      <c r="H1157" s="159">
        <f t="shared" si="251"/>
        <v>0</v>
      </c>
      <c r="I1157" s="301">
        <v>0</v>
      </c>
      <c r="J1157" s="301"/>
      <c r="K1157" s="301">
        <v>0</v>
      </c>
      <c r="L1157" s="301">
        <v>0</v>
      </c>
      <c r="M1157" s="270"/>
      <c r="O1157" s="270"/>
    </row>
    <row r="1158" spans="1:15" s="144" customFormat="1" ht="76.5" hidden="1">
      <c r="A1158" s="6"/>
      <c r="B1158" s="1" t="s">
        <v>648</v>
      </c>
      <c r="C1158" s="68"/>
      <c r="D1158" s="12" t="s">
        <v>33</v>
      </c>
      <c r="E1158" s="12" t="s">
        <v>114</v>
      </c>
      <c r="F1158" s="19" t="s">
        <v>651</v>
      </c>
      <c r="G1158" s="2" t="s">
        <v>649</v>
      </c>
      <c r="H1158" s="159">
        <f t="shared" si="251"/>
        <v>0</v>
      </c>
      <c r="I1158" s="301">
        <v>0</v>
      </c>
      <c r="J1158" s="301"/>
      <c r="K1158" s="301">
        <v>0</v>
      </c>
      <c r="L1158" s="301">
        <v>0</v>
      </c>
    </row>
    <row r="1159" spans="1:15" s="144" customFormat="1" ht="38.25" hidden="1">
      <c r="A1159" s="6"/>
      <c r="B1159" s="1" t="s">
        <v>650</v>
      </c>
      <c r="C1159" s="68"/>
      <c r="D1159" s="12" t="s">
        <v>33</v>
      </c>
      <c r="E1159" s="12" t="s">
        <v>114</v>
      </c>
      <c r="F1159" s="19" t="s">
        <v>651</v>
      </c>
      <c r="G1159" s="2" t="s">
        <v>57</v>
      </c>
      <c r="H1159" s="159">
        <f t="shared" si="251"/>
        <v>0</v>
      </c>
      <c r="I1159" s="301">
        <f t="shared" ref="I1159:L1160" si="253">I1160</f>
        <v>0</v>
      </c>
      <c r="J1159" s="301">
        <f t="shared" si="253"/>
        <v>0</v>
      </c>
      <c r="K1159" s="301">
        <f t="shared" si="253"/>
        <v>0</v>
      </c>
      <c r="L1159" s="301">
        <f t="shared" si="253"/>
        <v>0</v>
      </c>
    </row>
    <row r="1160" spans="1:15" s="144" customFormat="1" ht="38.25" hidden="1">
      <c r="A1160" s="6"/>
      <c r="B1160" s="1" t="s">
        <v>111</v>
      </c>
      <c r="C1160" s="68"/>
      <c r="D1160" s="12" t="s">
        <v>33</v>
      </c>
      <c r="E1160" s="12" t="s">
        <v>114</v>
      </c>
      <c r="F1160" s="19" t="s">
        <v>651</v>
      </c>
      <c r="G1160" s="2" t="s">
        <v>59</v>
      </c>
      <c r="H1160" s="159">
        <f t="shared" si="251"/>
        <v>0</v>
      </c>
      <c r="I1160" s="301">
        <f t="shared" si="253"/>
        <v>0</v>
      </c>
      <c r="J1160" s="301">
        <f t="shared" si="253"/>
        <v>0</v>
      </c>
      <c r="K1160" s="301">
        <f t="shared" si="253"/>
        <v>0</v>
      </c>
      <c r="L1160" s="301">
        <f t="shared" si="253"/>
        <v>0</v>
      </c>
    </row>
    <row r="1161" spans="1:15" s="144" customFormat="1" ht="51" hidden="1">
      <c r="A1161" s="6"/>
      <c r="B1161" s="1" t="s">
        <v>259</v>
      </c>
      <c r="C1161" s="68"/>
      <c r="D1161" s="12" t="s">
        <v>33</v>
      </c>
      <c r="E1161" s="12" t="s">
        <v>114</v>
      </c>
      <c r="F1161" s="19" t="s">
        <v>651</v>
      </c>
      <c r="G1161" s="2" t="s">
        <v>61</v>
      </c>
      <c r="H1161" s="159">
        <f t="shared" si="251"/>
        <v>0</v>
      </c>
      <c r="I1161" s="301">
        <v>0</v>
      </c>
      <c r="J1161" s="301"/>
      <c r="K1161" s="301">
        <v>0</v>
      </c>
      <c r="L1161" s="301">
        <v>0</v>
      </c>
    </row>
    <row r="1162" spans="1:15" s="144" customFormat="1">
      <c r="A1162" s="192"/>
      <c r="B1162" s="193" t="s">
        <v>36</v>
      </c>
      <c r="C1162" s="266"/>
      <c r="D1162" s="133" t="s">
        <v>41</v>
      </c>
      <c r="E1162" s="133" t="s">
        <v>15</v>
      </c>
      <c r="F1162" s="133"/>
      <c r="G1162" s="133"/>
      <c r="H1162" s="160">
        <f>SUM(I1162:L1162)</f>
        <v>0</v>
      </c>
      <c r="I1162" s="160">
        <f>I1163</f>
        <v>0</v>
      </c>
      <c r="J1162" s="160">
        <f>J1163</f>
        <v>0</v>
      </c>
      <c r="K1162" s="160">
        <f>K1163</f>
        <v>0</v>
      </c>
      <c r="L1162" s="160">
        <f>L1163</f>
        <v>0</v>
      </c>
    </row>
    <row r="1163" spans="1:15" s="144" customFormat="1">
      <c r="A1163" s="192"/>
      <c r="B1163" s="193" t="s">
        <v>44</v>
      </c>
      <c r="C1163" s="266"/>
      <c r="D1163" s="133" t="s">
        <v>41</v>
      </c>
      <c r="E1163" s="133" t="s">
        <v>16</v>
      </c>
      <c r="F1163" s="133"/>
      <c r="G1163" s="133"/>
      <c r="H1163" s="160">
        <f>SUM(I1163:L1163)</f>
        <v>0</v>
      </c>
      <c r="I1163" s="160">
        <f>I1164+I1176</f>
        <v>0</v>
      </c>
      <c r="J1163" s="160">
        <f>J1164+J1176</f>
        <v>0</v>
      </c>
      <c r="K1163" s="160">
        <f>K1164+K1176</f>
        <v>0</v>
      </c>
      <c r="L1163" s="160">
        <f>L1164+L1176</f>
        <v>0</v>
      </c>
    </row>
    <row r="1164" spans="1:15" s="144" customFormat="1" ht="51">
      <c r="A1164" s="141"/>
      <c r="B1164" s="109" t="s">
        <v>515</v>
      </c>
      <c r="C1164" s="109"/>
      <c r="D1164" s="110" t="s">
        <v>41</v>
      </c>
      <c r="E1164" s="110" t="s">
        <v>16</v>
      </c>
      <c r="F1164" s="110" t="s">
        <v>220</v>
      </c>
      <c r="G1164" s="110"/>
      <c r="H1164" s="160">
        <f>I1164+J1164+K1164+L1164</f>
        <v>0</v>
      </c>
      <c r="I1164" s="161">
        <f t="shared" ref="I1164:L1165" si="254">I1165</f>
        <v>0</v>
      </c>
      <c r="J1164" s="161">
        <f t="shared" si="254"/>
        <v>0</v>
      </c>
      <c r="K1164" s="161">
        <f t="shared" si="254"/>
        <v>0</v>
      </c>
      <c r="L1164" s="161">
        <f t="shared" si="254"/>
        <v>0</v>
      </c>
    </row>
    <row r="1165" spans="1:15" s="144" customFormat="1" ht="38.25">
      <c r="A1165" s="141"/>
      <c r="B1165" s="109" t="s">
        <v>240</v>
      </c>
      <c r="C1165" s="109"/>
      <c r="D1165" s="110" t="s">
        <v>41</v>
      </c>
      <c r="E1165" s="110" t="s">
        <v>16</v>
      </c>
      <c r="F1165" s="110" t="s">
        <v>222</v>
      </c>
      <c r="G1165" s="110"/>
      <c r="H1165" s="160">
        <f>SUM(I1165:L1165)</f>
        <v>0</v>
      </c>
      <c r="I1165" s="161">
        <f t="shared" si="254"/>
        <v>0</v>
      </c>
      <c r="J1165" s="161">
        <f t="shared" si="254"/>
        <v>0</v>
      </c>
      <c r="K1165" s="161">
        <f t="shared" si="254"/>
        <v>0</v>
      </c>
      <c r="L1165" s="161">
        <f t="shared" si="254"/>
        <v>0</v>
      </c>
    </row>
    <row r="1166" spans="1:15" s="144" customFormat="1" ht="25.5">
      <c r="A1166" s="192"/>
      <c r="B1166" s="109" t="s">
        <v>538</v>
      </c>
      <c r="C1166" s="109"/>
      <c r="D1166" s="110" t="s">
        <v>41</v>
      </c>
      <c r="E1166" s="110" t="s">
        <v>16</v>
      </c>
      <c r="F1166" s="110" t="s">
        <v>548</v>
      </c>
      <c r="G1166" s="110"/>
      <c r="H1166" s="160">
        <f t="shared" ref="H1166:H1174" si="255">I1166+J1166+K1166+L1166</f>
        <v>0</v>
      </c>
      <c r="I1166" s="161">
        <f>I1167+I1170+I1173</f>
        <v>0</v>
      </c>
      <c r="J1166" s="161">
        <f>J1167+J1170+J1173</f>
        <v>0</v>
      </c>
      <c r="K1166" s="161">
        <f>K1167+K1170+K1173</f>
        <v>0</v>
      </c>
      <c r="L1166" s="161">
        <f>L1167+L1170+L1173</f>
        <v>0</v>
      </c>
    </row>
    <row r="1167" spans="1:15" s="144" customFormat="1" ht="38.25">
      <c r="A1167" s="141"/>
      <c r="B1167" s="109" t="s">
        <v>86</v>
      </c>
      <c r="C1167" s="142"/>
      <c r="D1167" s="110" t="s">
        <v>41</v>
      </c>
      <c r="E1167" s="110" t="s">
        <v>16</v>
      </c>
      <c r="F1167" s="110" t="s">
        <v>548</v>
      </c>
      <c r="G1167" s="110" t="s">
        <v>57</v>
      </c>
      <c r="H1167" s="160">
        <f t="shared" si="255"/>
        <v>990.4</v>
      </c>
      <c r="I1167" s="161">
        <f t="shared" ref="I1167:L1168" si="256">I1168</f>
        <v>990.4</v>
      </c>
      <c r="J1167" s="161">
        <f t="shared" si="256"/>
        <v>0</v>
      </c>
      <c r="K1167" s="161">
        <f t="shared" si="256"/>
        <v>0</v>
      </c>
      <c r="L1167" s="161">
        <f t="shared" si="256"/>
        <v>0</v>
      </c>
    </row>
    <row r="1168" spans="1:15" s="144" customFormat="1" ht="38.25">
      <c r="A1168" s="141"/>
      <c r="B1168" s="109" t="s">
        <v>111</v>
      </c>
      <c r="C1168" s="142"/>
      <c r="D1168" s="110" t="s">
        <v>41</v>
      </c>
      <c r="E1168" s="110" t="s">
        <v>16</v>
      </c>
      <c r="F1168" s="110" t="s">
        <v>548</v>
      </c>
      <c r="G1168" s="110" t="s">
        <v>59</v>
      </c>
      <c r="H1168" s="160">
        <f t="shared" si="255"/>
        <v>990.4</v>
      </c>
      <c r="I1168" s="161">
        <f t="shared" si="256"/>
        <v>990.4</v>
      </c>
      <c r="J1168" s="161">
        <f t="shared" si="256"/>
        <v>0</v>
      </c>
      <c r="K1168" s="161">
        <f t="shared" si="256"/>
        <v>0</v>
      </c>
      <c r="L1168" s="161">
        <f t="shared" si="256"/>
        <v>0</v>
      </c>
    </row>
    <row r="1169" spans="1:12" s="144" customFormat="1" ht="51">
      <c r="A1169" s="141"/>
      <c r="B1169" s="109" t="s">
        <v>259</v>
      </c>
      <c r="C1169" s="142"/>
      <c r="D1169" s="110" t="s">
        <v>41</v>
      </c>
      <c r="E1169" s="110" t="s">
        <v>16</v>
      </c>
      <c r="F1169" s="110" t="s">
        <v>548</v>
      </c>
      <c r="G1169" s="110" t="s">
        <v>61</v>
      </c>
      <c r="H1169" s="160">
        <f t="shared" si="255"/>
        <v>990.4</v>
      </c>
      <c r="I1169" s="161">
        <f>990.4</f>
        <v>990.4</v>
      </c>
      <c r="J1169" s="161">
        <v>0</v>
      </c>
      <c r="K1169" s="161">
        <v>0</v>
      </c>
      <c r="L1169" s="161">
        <v>0</v>
      </c>
    </row>
    <row r="1170" spans="1:12" s="144" customFormat="1" ht="38.25">
      <c r="A1170" s="219"/>
      <c r="B1170" s="210" t="s">
        <v>343</v>
      </c>
      <c r="C1170" s="131"/>
      <c r="D1170" s="110" t="s">
        <v>41</v>
      </c>
      <c r="E1170" s="110" t="s">
        <v>16</v>
      </c>
      <c r="F1170" s="110" t="s">
        <v>548</v>
      </c>
      <c r="G1170" s="139" t="s">
        <v>77</v>
      </c>
      <c r="H1170" s="313">
        <f t="shared" si="255"/>
        <v>-990.4</v>
      </c>
      <c r="I1170" s="314">
        <f>I1171</f>
        <v>-990.4</v>
      </c>
      <c r="J1170" s="314">
        <f t="shared" ref="J1170:L1171" si="257">J1171</f>
        <v>0</v>
      </c>
      <c r="K1170" s="314">
        <f t="shared" si="257"/>
        <v>0</v>
      </c>
      <c r="L1170" s="314">
        <f t="shared" si="257"/>
        <v>0</v>
      </c>
    </row>
    <row r="1171" spans="1:12" s="144" customFormat="1">
      <c r="A1171" s="219"/>
      <c r="B1171" s="210" t="s">
        <v>35</v>
      </c>
      <c r="C1171" s="131"/>
      <c r="D1171" s="110" t="s">
        <v>41</v>
      </c>
      <c r="E1171" s="110" t="s">
        <v>16</v>
      </c>
      <c r="F1171" s="110" t="s">
        <v>548</v>
      </c>
      <c r="G1171" s="139" t="s">
        <v>78</v>
      </c>
      <c r="H1171" s="313">
        <f t="shared" si="255"/>
        <v>-990.4</v>
      </c>
      <c r="I1171" s="314">
        <f>I1172</f>
        <v>-990.4</v>
      </c>
      <c r="J1171" s="314">
        <f t="shared" si="257"/>
        <v>0</v>
      </c>
      <c r="K1171" s="314">
        <f t="shared" si="257"/>
        <v>0</v>
      </c>
      <c r="L1171" s="314">
        <f t="shared" si="257"/>
        <v>0</v>
      </c>
    </row>
    <row r="1172" spans="1:12" s="194" customFormat="1" ht="51">
      <c r="A1172" s="219"/>
      <c r="B1172" s="210" t="s">
        <v>90</v>
      </c>
      <c r="C1172" s="131"/>
      <c r="D1172" s="110" t="s">
        <v>41</v>
      </c>
      <c r="E1172" s="110" t="s">
        <v>16</v>
      </c>
      <c r="F1172" s="110" t="s">
        <v>548</v>
      </c>
      <c r="G1172" s="139" t="s">
        <v>91</v>
      </c>
      <c r="H1172" s="313">
        <f t="shared" si="255"/>
        <v>-990.4</v>
      </c>
      <c r="I1172" s="314">
        <f>-990.4</f>
        <v>-990.4</v>
      </c>
      <c r="J1172" s="314">
        <v>0</v>
      </c>
      <c r="K1172" s="314">
        <v>0</v>
      </c>
      <c r="L1172" s="314">
        <v>0</v>
      </c>
    </row>
    <row r="1173" spans="1:12" s="215" customFormat="1" ht="51" hidden="1">
      <c r="A1173" s="141"/>
      <c r="B1173" s="210" t="s">
        <v>247</v>
      </c>
      <c r="C1173" s="272"/>
      <c r="D1173" s="110" t="s">
        <v>41</v>
      </c>
      <c r="E1173" s="110" t="s">
        <v>16</v>
      </c>
      <c r="F1173" s="110" t="s">
        <v>548</v>
      </c>
      <c r="G1173" s="110" t="s">
        <v>49</v>
      </c>
      <c r="H1173" s="160">
        <f t="shared" si="255"/>
        <v>0</v>
      </c>
      <c r="I1173" s="161">
        <f t="shared" ref="I1173:L1174" si="258">I1174</f>
        <v>0</v>
      </c>
      <c r="J1173" s="161">
        <f t="shared" si="258"/>
        <v>0</v>
      </c>
      <c r="K1173" s="161">
        <f t="shared" si="258"/>
        <v>0</v>
      </c>
      <c r="L1173" s="161">
        <f t="shared" si="258"/>
        <v>0</v>
      </c>
    </row>
    <row r="1174" spans="1:12" s="215" customFormat="1" hidden="1">
      <c r="A1174" s="141"/>
      <c r="B1174" s="210" t="s">
        <v>51</v>
      </c>
      <c r="C1174" s="272"/>
      <c r="D1174" s="110" t="s">
        <v>41</v>
      </c>
      <c r="E1174" s="110" t="s">
        <v>16</v>
      </c>
      <c r="F1174" s="110" t="s">
        <v>548</v>
      </c>
      <c r="G1174" s="110" t="s">
        <v>50</v>
      </c>
      <c r="H1174" s="160">
        <f t="shared" si="255"/>
        <v>0</v>
      </c>
      <c r="I1174" s="161">
        <f t="shared" si="258"/>
        <v>0</v>
      </c>
      <c r="J1174" s="161">
        <f t="shared" si="258"/>
        <v>0</v>
      </c>
      <c r="K1174" s="161">
        <f t="shared" si="258"/>
        <v>0</v>
      </c>
      <c r="L1174" s="161">
        <f t="shared" si="258"/>
        <v>0</v>
      </c>
    </row>
    <row r="1175" spans="1:12" s="224" customFormat="1" ht="25.5" hidden="1">
      <c r="A1175" s="141"/>
      <c r="B1175" s="210" t="s">
        <v>54</v>
      </c>
      <c r="C1175" s="272"/>
      <c r="D1175" s="110" t="s">
        <v>41</v>
      </c>
      <c r="E1175" s="110" t="s">
        <v>16</v>
      </c>
      <c r="F1175" s="110" t="s">
        <v>548</v>
      </c>
      <c r="G1175" s="110" t="s">
        <v>48</v>
      </c>
      <c r="H1175" s="160">
        <f>I1175+J1175+K1175+L1175</f>
        <v>0</v>
      </c>
      <c r="I1175" s="161">
        <v>0</v>
      </c>
      <c r="J1175" s="316">
        <v>0</v>
      </c>
      <c r="K1175" s="316">
        <v>0</v>
      </c>
      <c r="L1175" s="316">
        <v>0</v>
      </c>
    </row>
    <row r="1176" spans="1:12" s="144" customFormat="1" ht="63.75" hidden="1">
      <c r="A1176" s="213"/>
      <c r="B1176" s="210" t="s">
        <v>157</v>
      </c>
      <c r="C1176" s="210"/>
      <c r="D1176" s="139" t="s">
        <v>41</v>
      </c>
      <c r="E1176" s="139" t="s">
        <v>16</v>
      </c>
      <c r="F1176" s="223" t="s">
        <v>224</v>
      </c>
      <c r="G1176" s="139"/>
      <c r="H1176" s="313">
        <f>SUM(I1176:L1176)</f>
        <v>0</v>
      </c>
      <c r="I1176" s="335">
        <f>I1177</f>
        <v>0</v>
      </c>
      <c r="J1176" s="335">
        <f t="shared" ref="J1176:L1178" si="259">J1177</f>
        <v>0</v>
      </c>
      <c r="K1176" s="335">
        <f t="shared" si="259"/>
        <v>0</v>
      </c>
      <c r="L1176" s="335">
        <f t="shared" si="259"/>
        <v>0</v>
      </c>
    </row>
    <row r="1177" spans="1:12" s="144" customFormat="1" ht="25.5" hidden="1">
      <c r="A1177" s="213"/>
      <c r="B1177" s="210" t="s">
        <v>216</v>
      </c>
      <c r="C1177" s="210"/>
      <c r="D1177" s="139" t="s">
        <v>41</v>
      </c>
      <c r="E1177" s="139" t="s">
        <v>16</v>
      </c>
      <c r="F1177" s="223" t="s">
        <v>225</v>
      </c>
      <c r="G1177" s="139"/>
      <c r="H1177" s="313">
        <f>SUM(I1177:L1177)</f>
        <v>0</v>
      </c>
      <c r="I1177" s="335">
        <f>I1178</f>
        <v>0</v>
      </c>
      <c r="J1177" s="335">
        <f t="shared" si="259"/>
        <v>0</v>
      </c>
      <c r="K1177" s="335">
        <f t="shared" si="259"/>
        <v>0</v>
      </c>
      <c r="L1177" s="335">
        <f t="shared" si="259"/>
        <v>0</v>
      </c>
    </row>
    <row r="1178" spans="1:12" s="144" customFormat="1" ht="51" hidden="1">
      <c r="A1178" s="213"/>
      <c r="B1178" s="210" t="s">
        <v>223</v>
      </c>
      <c r="C1178" s="210"/>
      <c r="D1178" s="139" t="s">
        <v>41</v>
      </c>
      <c r="E1178" s="139" t="s">
        <v>16</v>
      </c>
      <c r="F1178" s="223" t="s">
        <v>225</v>
      </c>
      <c r="G1178" s="139" t="s">
        <v>49</v>
      </c>
      <c r="H1178" s="313">
        <f>SUM(I1178:L1178)</f>
        <v>0</v>
      </c>
      <c r="I1178" s="314">
        <f>I1179</f>
        <v>0</v>
      </c>
      <c r="J1178" s="314">
        <f t="shared" si="259"/>
        <v>0</v>
      </c>
      <c r="K1178" s="314">
        <f t="shared" si="259"/>
        <v>0</v>
      </c>
      <c r="L1178" s="314">
        <f t="shared" si="259"/>
        <v>0</v>
      </c>
    </row>
    <row r="1179" spans="1:12" s="144" customFormat="1" ht="51" hidden="1">
      <c r="A1179" s="213"/>
      <c r="B1179" s="210" t="s">
        <v>226</v>
      </c>
      <c r="C1179" s="210"/>
      <c r="D1179" s="139" t="s">
        <v>41</v>
      </c>
      <c r="E1179" s="139" t="s">
        <v>16</v>
      </c>
      <c r="F1179" s="223" t="s">
        <v>225</v>
      </c>
      <c r="G1179" s="139" t="s">
        <v>227</v>
      </c>
      <c r="H1179" s="313">
        <f>SUM(I1179:L1179)</f>
        <v>0</v>
      </c>
      <c r="I1179" s="314"/>
      <c r="J1179" s="314">
        <v>0</v>
      </c>
      <c r="K1179" s="314">
        <v>0</v>
      </c>
      <c r="L1179" s="314">
        <v>0</v>
      </c>
    </row>
    <row r="1180" spans="1:12" s="144" customFormat="1">
      <c r="A1180" s="219"/>
      <c r="B1180" s="262" t="s">
        <v>85</v>
      </c>
      <c r="C1180" s="131"/>
      <c r="D1180" s="264" t="s">
        <v>38</v>
      </c>
      <c r="E1180" s="264" t="s">
        <v>15</v>
      </c>
      <c r="F1180" s="264"/>
      <c r="G1180" s="264"/>
      <c r="H1180" s="313">
        <f t="shared" ref="H1180:L1184" si="260">H1181</f>
        <v>150</v>
      </c>
      <c r="I1180" s="313">
        <f t="shared" si="260"/>
        <v>0</v>
      </c>
      <c r="J1180" s="313">
        <f t="shared" si="260"/>
        <v>0</v>
      </c>
      <c r="K1180" s="313">
        <f t="shared" si="260"/>
        <v>0</v>
      </c>
      <c r="L1180" s="313">
        <f t="shared" si="260"/>
        <v>150</v>
      </c>
    </row>
    <row r="1181" spans="1:12" ht="25.5">
      <c r="A1181" s="219"/>
      <c r="B1181" s="262" t="s">
        <v>32</v>
      </c>
      <c r="C1181" s="131"/>
      <c r="D1181" s="264" t="s">
        <v>38</v>
      </c>
      <c r="E1181" s="264" t="s">
        <v>16</v>
      </c>
      <c r="F1181" s="264"/>
      <c r="G1181" s="264"/>
      <c r="H1181" s="313">
        <f>SUM(I1181:L1181)</f>
        <v>150</v>
      </c>
      <c r="I1181" s="313">
        <f>I1182</f>
        <v>0</v>
      </c>
      <c r="J1181" s="313">
        <f t="shared" si="260"/>
        <v>0</v>
      </c>
      <c r="K1181" s="313">
        <f t="shared" si="260"/>
        <v>0</v>
      </c>
      <c r="L1181" s="313">
        <f t="shared" si="260"/>
        <v>150</v>
      </c>
    </row>
    <row r="1182" spans="1:12" s="144" customFormat="1" ht="38.25">
      <c r="A1182" s="213"/>
      <c r="B1182" s="210" t="s">
        <v>243</v>
      </c>
      <c r="C1182" s="275"/>
      <c r="D1182" s="139" t="s">
        <v>38</v>
      </c>
      <c r="E1182" s="139" t="s">
        <v>16</v>
      </c>
      <c r="F1182" s="139" t="s">
        <v>244</v>
      </c>
      <c r="G1182" s="139"/>
      <c r="H1182" s="313">
        <f t="shared" ref="H1182:H1192" si="261">I1182+J1182+K1182+L1182</f>
        <v>150</v>
      </c>
      <c r="I1182" s="314">
        <f>I1183+I1187</f>
        <v>0</v>
      </c>
      <c r="J1182" s="314">
        <f>J1183+J1187</f>
        <v>0</v>
      </c>
      <c r="K1182" s="314">
        <f>K1183+K1187</f>
        <v>0</v>
      </c>
      <c r="L1182" s="314">
        <f>L1183+L1187</f>
        <v>150</v>
      </c>
    </row>
    <row r="1183" spans="1:12" s="143" customFormat="1" ht="41.25" hidden="1" customHeight="1">
      <c r="A1183" s="219"/>
      <c r="B1183" s="210" t="s">
        <v>200</v>
      </c>
      <c r="C1183" s="262"/>
      <c r="D1183" s="139" t="s">
        <v>38</v>
      </c>
      <c r="E1183" s="139" t="s">
        <v>16</v>
      </c>
      <c r="F1183" s="223" t="s">
        <v>245</v>
      </c>
      <c r="G1183" s="139"/>
      <c r="H1183" s="313">
        <f t="shared" si="261"/>
        <v>0</v>
      </c>
      <c r="I1183" s="314">
        <f>I1184</f>
        <v>0</v>
      </c>
      <c r="J1183" s="314">
        <f t="shared" si="260"/>
        <v>0</v>
      </c>
      <c r="K1183" s="314">
        <f t="shared" si="260"/>
        <v>0</v>
      </c>
      <c r="L1183" s="314">
        <f t="shared" si="260"/>
        <v>0</v>
      </c>
    </row>
    <row r="1184" spans="1:12" s="143" customFormat="1" ht="66" hidden="1" customHeight="1">
      <c r="A1184" s="213"/>
      <c r="B1184" s="210" t="s">
        <v>88</v>
      </c>
      <c r="C1184" s="237"/>
      <c r="D1184" s="139" t="s">
        <v>38</v>
      </c>
      <c r="E1184" s="139" t="s">
        <v>16</v>
      </c>
      <c r="F1184" s="223" t="s">
        <v>245</v>
      </c>
      <c r="G1184" s="139" t="s">
        <v>49</v>
      </c>
      <c r="H1184" s="313">
        <f t="shared" si="261"/>
        <v>0</v>
      </c>
      <c r="I1184" s="314">
        <f>I1185</f>
        <v>0</v>
      </c>
      <c r="J1184" s="314">
        <f t="shared" si="260"/>
        <v>0</v>
      </c>
      <c r="K1184" s="314">
        <f t="shared" si="260"/>
        <v>0</v>
      </c>
      <c r="L1184" s="314">
        <f t="shared" si="260"/>
        <v>0</v>
      </c>
    </row>
    <row r="1185" spans="1:16" s="143" customFormat="1" hidden="1">
      <c r="A1185" s="213"/>
      <c r="B1185" s="210" t="s">
        <v>51</v>
      </c>
      <c r="C1185" s="237"/>
      <c r="D1185" s="139" t="s">
        <v>38</v>
      </c>
      <c r="E1185" s="139" t="s">
        <v>16</v>
      </c>
      <c r="F1185" s="223" t="s">
        <v>245</v>
      </c>
      <c r="G1185" s="139" t="s">
        <v>50</v>
      </c>
      <c r="H1185" s="313">
        <f t="shared" si="261"/>
        <v>0</v>
      </c>
      <c r="I1185" s="314">
        <f>I1186</f>
        <v>0</v>
      </c>
      <c r="J1185" s="314">
        <f>J1186</f>
        <v>0</v>
      </c>
      <c r="K1185" s="314">
        <f>K1186</f>
        <v>0</v>
      </c>
      <c r="L1185" s="314">
        <f>L1186</f>
        <v>0</v>
      </c>
    </row>
    <row r="1186" spans="1:16" s="144" customFormat="1" ht="76.5" hidden="1">
      <c r="A1186" s="213"/>
      <c r="B1186" s="210" t="s">
        <v>52</v>
      </c>
      <c r="C1186" s="237"/>
      <c r="D1186" s="139" t="s">
        <v>38</v>
      </c>
      <c r="E1186" s="139" t="s">
        <v>16</v>
      </c>
      <c r="F1186" s="223" t="s">
        <v>245</v>
      </c>
      <c r="G1186" s="139" t="s">
        <v>53</v>
      </c>
      <c r="H1186" s="313">
        <f t="shared" si="261"/>
        <v>0</v>
      </c>
      <c r="I1186" s="314">
        <v>0</v>
      </c>
      <c r="J1186" s="334">
        <v>0</v>
      </c>
      <c r="K1186" s="334">
        <v>0</v>
      </c>
      <c r="L1186" s="334">
        <v>0</v>
      </c>
    </row>
    <row r="1187" spans="1:16" s="62" customFormat="1" ht="63" customHeight="1">
      <c r="A1187" s="63"/>
      <c r="B1187" s="210" t="s">
        <v>587</v>
      </c>
      <c r="C1187" s="15"/>
      <c r="D1187" s="12" t="s">
        <v>38</v>
      </c>
      <c r="E1187" s="12" t="s">
        <v>16</v>
      </c>
      <c r="F1187" s="19" t="s">
        <v>691</v>
      </c>
      <c r="G1187" s="12"/>
      <c r="H1187" s="152">
        <f>I1187+J1187+K1187+L1187</f>
        <v>150</v>
      </c>
      <c r="I1187" s="153">
        <f>I1188</f>
        <v>0</v>
      </c>
      <c r="J1187" s="153">
        <f t="shared" ref="J1187:L1188" si="262">J1188</f>
        <v>0</v>
      </c>
      <c r="K1187" s="153">
        <f t="shared" si="262"/>
        <v>0</v>
      </c>
      <c r="L1187" s="153">
        <f t="shared" si="262"/>
        <v>150</v>
      </c>
      <c r="M1187" s="336"/>
    </row>
    <row r="1188" spans="1:16" s="62" customFormat="1" ht="51">
      <c r="A1188" s="63"/>
      <c r="B1188" s="10" t="s">
        <v>88</v>
      </c>
      <c r="C1188" s="11"/>
      <c r="D1188" s="12" t="s">
        <v>38</v>
      </c>
      <c r="E1188" s="12" t="s">
        <v>16</v>
      </c>
      <c r="F1188" s="19" t="s">
        <v>691</v>
      </c>
      <c r="G1188" s="12" t="s">
        <v>49</v>
      </c>
      <c r="H1188" s="152">
        <f>I1188+J1188+K1188+L1188</f>
        <v>150</v>
      </c>
      <c r="I1188" s="153">
        <f>I1189</f>
        <v>0</v>
      </c>
      <c r="J1188" s="153">
        <f t="shared" si="262"/>
        <v>0</v>
      </c>
      <c r="K1188" s="153">
        <f t="shared" si="262"/>
        <v>0</v>
      </c>
      <c r="L1188" s="153">
        <f t="shared" si="262"/>
        <v>150</v>
      </c>
      <c r="M1188" s="336"/>
    </row>
    <row r="1189" spans="1:16" s="62" customFormat="1">
      <c r="A1189" s="63"/>
      <c r="B1189" s="10" t="s">
        <v>51</v>
      </c>
      <c r="C1189" s="11"/>
      <c r="D1189" s="12" t="s">
        <v>38</v>
      </c>
      <c r="E1189" s="12" t="s">
        <v>16</v>
      </c>
      <c r="F1189" s="19" t="s">
        <v>691</v>
      </c>
      <c r="G1189" s="12" t="s">
        <v>50</v>
      </c>
      <c r="H1189" s="152">
        <f>I1189+J1189+K1189+L1189</f>
        <v>150</v>
      </c>
      <c r="I1189" s="153">
        <f>I1190</f>
        <v>0</v>
      </c>
      <c r="J1189" s="153">
        <f>J1190</f>
        <v>0</v>
      </c>
      <c r="K1189" s="153">
        <f>K1190</f>
        <v>0</v>
      </c>
      <c r="L1189" s="153">
        <f>L1190</f>
        <v>150</v>
      </c>
      <c r="M1189" s="336"/>
    </row>
    <row r="1190" spans="1:16" s="62" customFormat="1" ht="25.5">
      <c r="A1190" s="63"/>
      <c r="B1190" s="10" t="s">
        <v>54</v>
      </c>
      <c r="C1190" s="10"/>
      <c r="D1190" s="12" t="s">
        <v>38</v>
      </c>
      <c r="E1190" s="12" t="s">
        <v>16</v>
      </c>
      <c r="F1190" s="19" t="s">
        <v>691</v>
      </c>
      <c r="G1190" s="12" t="s">
        <v>48</v>
      </c>
      <c r="H1190" s="152">
        <f>I1190+J1190+K1190+L1190</f>
        <v>150</v>
      </c>
      <c r="I1190" s="153"/>
      <c r="J1190" s="158">
        <v>0</v>
      </c>
      <c r="K1190" s="158">
        <v>0</v>
      </c>
      <c r="L1190" s="158">
        <v>150</v>
      </c>
      <c r="M1190" s="336"/>
    </row>
    <row r="1191" spans="1:16" s="144" customFormat="1" ht="25.5">
      <c r="A1191" s="192" t="s">
        <v>158</v>
      </c>
      <c r="B1191" s="193" t="s">
        <v>159</v>
      </c>
      <c r="C1191" s="193">
        <v>231</v>
      </c>
      <c r="D1191" s="133"/>
      <c r="E1191" s="133"/>
      <c r="F1191" s="133"/>
      <c r="G1191" s="133"/>
      <c r="H1191" s="160">
        <f t="shared" si="261"/>
        <v>-3436.3</v>
      </c>
      <c r="I1191" s="160">
        <f>I1209+I1223+I1230+I1424+I1192</f>
        <v>1548.3999999999999</v>
      </c>
      <c r="J1191" s="160">
        <f>J1209+J1223+J1230+J1424+J1192</f>
        <v>-5494</v>
      </c>
      <c r="K1191" s="160">
        <f>K1209+K1223+K1230+K1424+K1192</f>
        <v>-1528</v>
      </c>
      <c r="L1191" s="160">
        <f>L1209+L1223+L1230+L1424+L1192</f>
        <v>2037.3</v>
      </c>
    </row>
    <row r="1192" spans="1:16" s="144" customFormat="1" ht="42" hidden="1" customHeight="1">
      <c r="A1192" s="192"/>
      <c r="B1192" s="193" t="s">
        <v>45</v>
      </c>
      <c r="C1192" s="142"/>
      <c r="D1192" s="133" t="s">
        <v>17</v>
      </c>
      <c r="E1192" s="133" t="s">
        <v>39</v>
      </c>
      <c r="F1192" s="133"/>
      <c r="G1192" s="133"/>
      <c r="H1192" s="160">
        <f t="shared" si="261"/>
        <v>0</v>
      </c>
      <c r="I1192" s="160">
        <f>I1193</f>
        <v>0</v>
      </c>
      <c r="J1192" s="160">
        <f>J1193</f>
        <v>0</v>
      </c>
      <c r="K1192" s="160">
        <f>K1193</f>
        <v>0</v>
      </c>
      <c r="L1192" s="160">
        <f>L1193</f>
        <v>0</v>
      </c>
    </row>
    <row r="1193" spans="1:16" s="144" customFormat="1" ht="51" hidden="1">
      <c r="A1193" s="141"/>
      <c r="B1193" s="109" t="s">
        <v>127</v>
      </c>
      <c r="C1193" s="269"/>
      <c r="D1193" s="110" t="s">
        <v>17</v>
      </c>
      <c r="E1193" s="110" t="s">
        <v>39</v>
      </c>
      <c r="F1193" s="110" t="s">
        <v>263</v>
      </c>
      <c r="G1193" s="110"/>
      <c r="H1193" s="160">
        <f>SUM(I1193:L1193)</f>
        <v>0</v>
      </c>
      <c r="I1193" s="161">
        <f>I1194+I1199+I1204</f>
        <v>0</v>
      </c>
      <c r="J1193" s="161">
        <f>J1194+J1199</f>
        <v>0</v>
      </c>
      <c r="K1193" s="161">
        <f>K1194+K1199</f>
        <v>0</v>
      </c>
      <c r="L1193" s="161">
        <f>L1194+L1199</f>
        <v>0</v>
      </c>
    </row>
    <row r="1194" spans="1:16" s="144" customFormat="1" ht="49.5" hidden="1" customHeight="1">
      <c r="A1194" s="141"/>
      <c r="B1194" s="109" t="s">
        <v>264</v>
      </c>
      <c r="C1194" s="269"/>
      <c r="D1194" s="110" t="s">
        <v>17</v>
      </c>
      <c r="E1194" s="110" t="s">
        <v>39</v>
      </c>
      <c r="F1194" s="110" t="s">
        <v>265</v>
      </c>
      <c r="G1194" s="110"/>
      <c r="H1194" s="160">
        <f>SUM(I1194:L1194)</f>
        <v>0</v>
      </c>
      <c r="I1194" s="161">
        <f>I1195</f>
        <v>0</v>
      </c>
      <c r="J1194" s="161">
        <f t="shared" ref="J1194:L1195" si="263">J1195</f>
        <v>0</v>
      </c>
      <c r="K1194" s="161">
        <f t="shared" si="263"/>
        <v>0</v>
      </c>
      <c r="L1194" s="161">
        <f t="shared" si="263"/>
        <v>0</v>
      </c>
    </row>
    <row r="1195" spans="1:16" s="144" customFormat="1" ht="25.5" hidden="1">
      <c r="A1195" s="141"/>
      <c r="B1195" s="109" t="s">
        <v>538</v>
      </c>
      <c r="C1195" s="266"/>
      <c r="D1195" s="110" t="s">
        <v>17</v>
      </c>
      <c r="E1195" s="110" t="s">
        <v>39</v>
      </c>
      <c r="F1195" s="110" t="s">
        <v>547</v>
      </c>
      <c r="G1195" s="110"/>
      <c r="H1195" s="160">
        <f>SUM(I1195:L1195)</f>
        <v>0</v>
      </c>
      <c r="I1195" s="161">
        <f>I1196</f>
        <v>0</v>
      </c>
      <c r="J1195" s="161">
        <f t="shared" si="263"/>
        <v>0</v>
      </c>
      <c r="K1195" s="161">
        <f t="shared" si="263"/>
        <v>0</v>
      </c>
      <c r="L1195" s="161">
        <f t="shared" si="263"/>
        <v>0</v>
      </c>
    </row>
    <row r="1196" spans="1:16" s="144" customFormat="1" ht="55.5" hidden="1" customHeight="1">
      <c r="A1196" s="213"/>
      <c r="B1196" s="210" t="s">
        <v>223</v>
      </c>
      <c r="C1196" s="210"/>
      <c r="D1196" s="110" t="s">
        <v>17</v>
      </c>
      <c r="E1196" s="110" t="s">
        <v>39</v>
      </c>
      <c r="F1196" s="110" t="s">
        <v>547</v>
      </c>
      <c r="G1196" s="139" t="s">
        <v>49</v>
      </c>
      <c r="H1196" s="313">
        <f>H1197</f>
        <v>0</v>
      </c>
      <c r="I1196" s="314">
        <f t="shared" ref="I1196:L1197" si="264">I1197</f>
        <v>0</v>
      </c>
      <c r="J1196" s="314">
        <f t="shared" si="264"/>
        <v>0</v>
      </c>
      <c r="K1196" s="314">
        <f t="shared" si="264"/>
        <v>0</v>
      </c>
      <c r="L1196" s="314">
        <f t="shared" si="264"/>
        <v>0</v>
      </c>
    </row>
    <row r="1197" spans="1:16" s="306" customFormat="1" hidden="1">
      <c r="A1197" s="213"/>
      <c r="B1197" s="210" t="s">
        <v>51</v>
      </c>
      <c r="C1197" s="210"/>
      <c r="D1197" s="110" t="s">
        <v>17</v>
      </c>
      <c r="E1197" s="110" t="s">
        <v>39</v>
      </c>
      <c r="F1197" s="110" t="s">
        <v>547</v>
      </c>
      <c r="G1197" s="139" t="s">
        <v>50</v>
      </c>
      <c r="H1197" s="313">
        <f>I1197+J1197+K1197+L1197</f>
        <v>0</v>
      </c>
      <c r="I1197" s="314">
        <f t="shared" si="264"/>
        <v>0</v>
      </c>
      <c r="J1197" s="314">
        <f t="shared" si="264"/>
        <v>0</v>
      </c>
      <c r="K1197" s="314">
        <f t="shared" si="264"/>
        <v>0</v>
      </c>
      <c r="L1197" s="314">
        <f t="shared" si="264"/>
        <v>0</v>
      </c>
      <c r="M1197" s="305"/>
      <c r="N1197" s="305"/>
      <c r="O1197" s="305"/>
      <c r="P1197" s="305"/>
    </row>
    <row r="1198" spans="1:16" s="306" customFormat="1" ht="25.5" hidden="1">
      <c r="A1198" s="213"/>
      <c r="B1198" s="210" t="s">
        <v>54</v>
      </c>
      <c r="C1198" s="210"/>
      <c r="D1198" s="110" t="s">
        <v>17</v>
      </c>
      <c r="E1198" s="110" t="s">
        <v>39</v>
      </c>
      <c r="F1198" s="110" t="s">
        <v>547</v>
      </c>
      <c r="G1198" s="139" t="s">
        <v>48</v>
      </c>
      <c r="H1198" s="313">
        <f>I1198+J1198+K1198+L1198</f>
        <v>0</v>
      </c>
      <c r="I1198" s="335">
        <v>0</v>
      </c>
      <c r="J1198" s="335">
        <v>0</v>
      </c>
      <c r="K1198" s="335">
        <v>0</v>
      </c>
      <c r="L1198" s="335">
        <v>0</v>
      </c>
      <c r="M1198" s="305"/>
      <c r="N1198" s="305"/>
      <c r="O1198" s="305"/>
      <c r="P1198" s="305"/>
    </row>
    <row r="1199" spans="1:16" s="306" customFormat="1" ht="51" hidden="1">
      <c r="A1199" s="213"/>
      <c r="B1199" s="210" t="s">
        <v>284</v>
      </c>
      <c r="C1199" s="210"/>
      <c r="D1199" s="110" t="s">
        <v>17</v>
      </c>
      <c r="E1199" s="110" t="s">
        <v>39</v>
      </c>
      <c r="F1199" s="110" t="s">
        <v>285</v>
      </c>
      <c r="G1199" s="139"/>
      <c r="H1199" s="313">
        <f>SUM(I1199:L1199)</f>
        <v>0</v>
      </c>
      <c r="I1199" s="335">
        <f>I1200</f>
        <v>0</v>
      </c>
      <c r="J1199" s="335">
        <f t="shared" ref="J1199:L1201" si="265">J1200</f>
        <v>0</v>
      </c>
      <c r="K1199" s="335">
        <f t="shared" si="265"/>
        <v>0</v>
      </c>
      <c r="L1199" s="335">
        <f t="shared" si="265"/>
        <v>0</v>
      </c>
      <c r="M1199" s="305"/>
      <c r="N1199" s="305"/>
      <c r="O1199" s="305"/>
      <c r="P1199" s="305"/>
    </row>
    <row r="1200" spans="1:16" s="306" customFormat="1" ht="25.5" hidden="1">
      <c r="A1200" s="213"/>
      <c r="B1200" s="109" t="s">
        <v>538</v>
      </c>
      <c r="C1200" s="210"/>
      <c r="D1200" s="110" t="s">
        <v>17</v>
      </c>
      <c r="E1200" s="110" t="s">
        <v>39</v>
      </c>
      <c r="F1200" s="110" t="s">
        <v>546</v>
      </c>
      <c r="G1200" s="139"/>
      <c r="H1200" s="313">
        <f>SUM(I1200:L1200)</f>
        <v>0</v>
      </c>
      <c r="I1200" s="335">
        <f>I1201</f>
        <v>0</v>
      </c>
      <c r="J1200" s="335">
        <f t="shared" si="265"/>
        <v>0</v>
      </c>
      <c r="K1200" s="335">
        <f t="shared" si="265"/>
        <v>0</v>
      </c>
      <c r="L1200" s="335">
        <f t="shared" si="265"/>
        <v>0</v>
      </c>
      <c r="M1200" s="305"/>
      <c r="N1200" s="305"/>
      <c r="O1200" s="305"/>
      <c r="P1200" s="305"/>
    </row>
    <row r="1201" spans="1:12" s="306" customFormat="1" ht="51" hidden="1">
      <c r="A1201" s="213"/>
      <c r="B1201" s="210" t="s">
        <v>223</v>
      </c>
      <c r="C1201" s="210"/>
      <c r="D1201" s="110" t="s">
        <v>17</v>
      </c>
      <c r="E1201" s="110" t="s">
        <v>39</v>
      </c>
      <c r="F1201" s="110" t="s">
        <v>546</v>
      </c>
      <c r="G1201" s="139" t="s">
        <v>49</v>
      </c>
      <c r="H1201" s="313">
        <f>H1202</f>
        <v>0</v>
      </c>
      <c r="I1201" s="314">
        <f>I1202</f>
        <v>0</v>
      </c>
      <c r="J1201" s="314">
        <f t="shared" si="265"/>
        <v>0</v>
      </c>
      <c r="K1201" s="314">
        <f t="shared" si="265"/>
        <v>0</v>
      </c>
      <c r="L1201" s="314">
        <f t="shared" si="265"/>
        <v>0</v>
      </c>
    </row>
    <row r="1202" spans="1:12" s="144" customFormat="1" hidden="1">
      <c r="A1202" s="213"/>
      <c r="B1202" s="210" t="s">
        <v>51</v>
      </c>
      <c r="C1202" s="210"/>
      <c r="D1202" s="110" t="s">
        <v>17</v>
      </c>
      <c r="E1202" s="110" t="s">
        <v>39</v>
      </c>
      <c r="F1202" s="110" t="s">
        <v>546</v>
      </c>
      <c r="G1202" s="139" t="s">
        <v>50</v>
      </c>
      <c r="H1202" s="313">
        <f>I1202+J1202+K1202+L1202</f>
        <v>0</v>
      </c>
      <c r="I1202" s="314">
        <f>I1203</f>
        <v>0</v>
      </c>
      <c r="J1202" s="314">
        <f>J1203</f>
        <v>0</v>
      </c>
      <c r="K1202" s="314">
        <f>K1203</f>
        <v>0</v>
      </c>
      <c r="L1202" s="314">
        <f>L1203</f>
        <v>0</v>
      </c>
    </row>
    <row r="1203" spans="1:12" s="144" customFormat="1" ht="25.5" hidden="1">
      <c r="A1203" s="213"/>
      <c r="B1203" s="210" t="s">
        <v>54</v>
      </c>
      <c r="C1203" s="210"/>
      <c r="D1203" s="110" t="s">
        <v>17</v>
      </c>
      <c r="E1203" s="110" t="s">
        <v>39</v>
      </c>
      <c r="F1203" s="110" t="s">
        <v>546</v>
      </c>
      <c r="G1203" s="139" t="s">
        <v>48</v>
      </c>
      <c r="H1203" s="313">
        <f>I1203+J1203+K1203+L1203</f>
        <v>0</v>
      </c>
      <c r="I1203" s="335">
        <v>0</v>
      </c>
      <c r="J1203" s="335">
        <v>0</v>
      </c>
      <c r="K1203" s="335">
        <v>0</v>
      </c>
      <c r="L1203" s="335">
        <v>0</v>
      </c>
    </row>
    <row r="1204" spans="1:12" ht="25.5" hidden="1">
      <c r="A1204" s="213"/>
      <c r="B1204" s="210" t="s">
        <v>286</v>
      </c>
      <c r="C1204" s="210"/>
      <c r="D1204" s="110" t="s">
        <v>17</v>
      </c>
      <c r="E1204" s="110" t="s">
        <v>39</v>
      </c>
      <c r="F1204" s="110" t="s">
        <v>287</v>
      </c>
      <c r="G1204" s="139"/>
      <c r="H1204" s="313">
        <f>SUM(I1204:L1204)</f>
        <v>0</v>
      </c>
      <c r="I1204" s="335">
        <f>I1205</f>
        <v>0</v>
      </c>
      <c r="J1204" s="335">
        <f t="shared" ref="J1204:L1206" si="266">J1205</f>
        <v>0</v>
      </c>
      <c r="K1204" s="335">
        <f t="shared" si="266"/>
        <v>0</v>
      </c>
      <c r="L1204" s="335">
        <f t="shared" si="266"/>
        <v>0</v>
      </c>
    </row>
    <row r="1205" spans="1:12" s="144" customFormat="1" ht="25.5" hidden="1">
      <c r="A1205" s="213"/>
      <c r="B1205" s="109" t="s">
        <v>538</v>
      </c>
      <c r="C1205" s="210"/>
      <c r="D1205" s="110" t="s">
        <v>17</v>
      </c>
      <c r="E1205" s="110" t="s">
        <v>39</v>
      </c>
      <c r="F1205" s="110" t="s">
        <v>545</v>
      </c>
      <c r="G1205" s="139"/>
      <c r="H1205" s="313">
        <f>SUM(I1205:L1205)</f>
        <v>0</v>
      </c>
      <c r="I1205" s="335">
        <f>I1206</f>
        <v>0</v>
      </c>
      <c r="J1205" s="335">
        <f t="shared" si="266"/>
        <v>0</v>
      </c>
      <c r="K1205" s="335">
        <f t="shared" si="266"/>
        <v>0</v>
      </c>
      <c r="L1205" s="335">
        <f t="shared" si="266"/>
        <v>0</v>
      </c>
    </row>
    <row r="1206" spans="1:12" s="144" customFormat="1" ht="51" hidden="1">
      <c r="A1206" s="213"/>
      <c r="B1206" s="210" t="s">
        <v>223</v>
      </c>
      <c r="C1206" s="210"/>
      <c r="D1206" s="110" t="s">
        <v>17</v>
      </c>
      <c r="E1206" s="110" t="s">
        <v>39</v>
      </c>
      <c r="F1206" s="110" t="s">
        <v>545</v>
      </c>
      <c r="G1206" s="139" t="s">
        <v>49</v>
      </c>
      <c r="H1206" s="313">
        <f>H1207</f>
        <v>0</v>
      </c>
      <c r="I1206" s="314">
        <f>I1207</f>
        <v>0</v>
      </c>
      <c r="J1206" s="314">
        <f t="shared" si="266"/>
        <v>0</v>
      </c>
      <c r="K1206" s="314">
        <f t="shared" si="266"/>
        <v>0</v>
      </c>
      <c r="L1206" s="314">
        <f t="shared" si="266"/>
        <v>0</v>
      </c>
    </row>
    <row r="1207" spans="1:12" s="144" customFormat="1" hidden="1">
      <c r="A1207" s="213"/>
      <c r="B1207" s="210" t="s">
        <v>51</v>
      </c>
      <c r="C1207" s="210"/>
      <c r="D1207" s="110" t="s">
        <v>17</v>
      </c>
      <c r="E1207" s="110" t="s">
        <v>39</v>
      </c>
      <c r="F1207" s="110" t="s">
        <v>545</v>
      </c>
      <c r="G1207" s="139" t="s">
        <v>50</v>
      </c>
      <c r="H1207" s="313">
        <f t="shared" ref="H1207:H1220" si="267">I1207+J1207+K1207+L1207</f>
        <v>0</v>
      </c>
      <c r="I1207" s="314">
        <f>I1208</f>
        <v>0</v>
      </c>
      <c r="J1207" s="314">
        <f>J1208</f>
        <v>0</v>
      </c>
      <c r="K1207" s="314">
        <f>K1208</f>
        <v>0</v>
      </c>
      <c r="L1207" s="314">
        <f>L1208</f>
        <v>0</v>
      </c>
    </row>
    <row r="1208" spans="1:12" s="144" customFormat="1" ht="25.5" hidden="1">
      <c r="A1208" s="213"/>
      <c r="B1208" s="210" t="s">
        <v>54</v>
      </c>
      <c r="C1208" s="210"/>
      <c r="D1208" s="110" t="s">
        <v>17</v>
      </c>
      <c r="E1208" s="110" t="s">
        <v>39</v>
      </c>
      <c r="F1208" s="110" t="s">
        <v>545</v>
      </c>
      <c r="G1208" s="139" t="s">
        <v>48</v>
      </c>
      <c r="H1208" s="313">
        <f t="shared" si="267"/>
        <v>0</v>
      </c>
      <c r="I1208" s="335">
        <v>0</v>
      </c>
      <c r="J1208" s="335">
        <v>0</v>
      </c>
      <c r="K1208" s="335">
        <v>0</v>
      </c>
      <c r="L1208" s="335">
        <v>0</v>
      </c>
    </row>
    <row r="1209" spans="1:12" s="144" customFormat="1">
      <c r="A1209" s="192"/>
      <c r="B1209" s="266" t="s">
        <v>40</v>
      </c>
      <c r="C1209" s="142"/>
      <c r="D1209" s="133" t="s">
        <v>18</v>
      </c>
      <c r="E1209" s="133" t="s">
        <v>15</v>
      </c>
      <c r="F1209" s="133"/>
      <c r="G1209" s="133"/>
      <c r="H1209" s="160">
        <f t="shared" si="267"/>
        <v>-72.7</v>
      </c>
      <c r="I1209" s="160">
        <f>I1210+I1217</f>
        <v>0</v>
      </c>
      <c r="J1209" s="160">
        <f>J1210+J1217</f>
        <v>0</v>
      </c>
      <c r="K1209" s="160">
        <f>K1210+K1217</f>
        <v>0</v>
      </c>
      <c r="L1209" s="160">
        <f>L1210+L1217</f>
        <v>-72.7</v>
      </c>
    </row>
    <row r="1210" spans="1:12" s="144" customFormat="1">
      <c r="A1210" s="63"/>
      <c r="B1210" s="266" t="s">
        <v>47</v>
      </c>
      <c r="C1210" s="142"/>
      <c r="D1210" s="133" t="s">
        <v>18</v>
      </c>
      <c r="E1210" s="133" t="s">
        <v>14</v>
      </c>
      <c r="F1210" s="133"/>
      <c r="G1210" s="133"/>
      <c r="H1210" s="152">
        <f t="shared" si="267"/>
        <v>-72.7</v>
      </c>
      <c r="I1210" s="290">
        <f t="shared" ref="I1210:L1215" si="268">I1211</f>
        <v>0</v>
      </c>
      <c r="J1210" s="290">
        <f t="shared" si="268"/>
        <v>0</v>
      </c>
      <c r="K1210" s="290">
        <f t="shared" si="268"/>
        <v>0</v>
      </c>
      <c r="L1210" s="290">
        <f t="shared" si="268"/>
        <v>-72.7</v>
      </c>
    </row>
    <row r="1211" spans="1:12" s="144" customFormat="1" ht="51">
      <c r="A1211" s="63"/>
      <c r="B1211" s="109" t="s">
        <v>98</v>
      </c>
      <c r="C1211" s="142"/>
      <c r="D1211" s="110" t="s">
        <v>18</v>
      </c>
      <c r="E1211" s="110" t="s">
        <v>14</v>
      </c>
      <c r="F1211" s="110" t="s">
        <v>249</v>
      </c>
      <c r="G1211" s="133"/>
      <c r="H1211" s="152">
        <f t="shared" si="267"/>
        <v>-72.7</v>
      </c>
      <c r="I1211" s="290">
        <f t="shared" si="268"/>
        <v>0</v>
      </c>
      <c r="J1211" s="290">
        <f t="shared" si="268"/>
        <v>0</v>
      </c>
      <c r="K1211" s="290">
        <f t="shared" si="268"/>
        <v>0</v>
      </c>
      <c r="L1211" s="290">
        <f t="shared" si="268"/>
        <v>-72.7</v>
      </c>
    </row>
    <row r="1212" spans="1:12" s="144" customFormat="1" ht="38.25">
      <c r="A1212" s="63"/>
      <c r="B1212" s="109" t="s">
        <v>250</v>
      </c>
      <c r="C1212" s="142"/>
      <c r="D1212" s="110" t="s">
        <v>18</v>
      </c>
      <c r="E1212" s="110" t="s">
        <v>14</v>
      </c>
      <c r="F1212" s="110" t="s">
        <v>251</v>
      </c>
      <c r="G1212" s="133"/>
      <c r="H1212" s="152">
        <f t="shared" si="267"/>
        <v>-72.7</v>
      </c>
      <c r="I1212" s="290">
        <f t="shared" si="268"/>
        <v>0</v>
      </c>
      <c r="J1212" s="290">
        <f t="shared" si="268"/>
        <v>0</v>
      </c>
      <c r="K1212" s="290">
        <f t="shared" si="268"/>
        <v>0</v>
      </c>
      <c r="L1212" s="290">
        <f t="shared" si="268"/>
        <v>-72.7</v>
      </c>
    </row>
    <row r="1213" spans="1:12" s="144" customFormat="1" ht="114.75">
      <c r="A1213" s="63"/>
      <c r="B1213" s="109" t="s">
        <v>472</v>
      </c>
      <c r="C1213" s="142"/>
      <c r="D1213" s="110" t="s">
        <v>18</v>
      </c>
      <c r="E1213" s="110" t="s">
        <v>14</v>
      </c>
      <c r="F1213" s="110" t="s">
        <v>252</v>
      </c>
      <c r="G1213" s="133"/>
      <c r="H1213" s="152">
        <f t="shared" si="267"/>
        <v>-72.7</v>
      </c>
      <c r="I1213" s="290">
        <f t="shared" si="268"/>
        <v>0</v>
      </c>
      <c r="J1213" s="290">
        <f t="shared" si="268"/>
        <v>0</v>
      </c>
      <c r="K1213" s="290">
        <f t="shared" si="268"/>
        <v>0</v>
      </c>
      <c r="L1213" s="290">
        <f t="shared" si="268"/>
        <v>-72.7</v>
      </c>
    </row>
    <row r="1214" spans="1:12" s="144" customFormat="1" ht="51">
      <c r="A1214" s="63"/>
      <c r="B1214" s="109" t="s">
        <v>246</v>
      </c>
      <c r="C1214" s="272"/>
      <c r="D1214" s="110" t="s">
        <v>18</v>
      </c>
      <c r="E1214" s="110" t="s">
        <v>14</v>
      </c>
      <c r="F1214" s="110" t="s">
        <v>252</v>
      </c>
      <c r="G1214" s="110" t="s">
        <v>49</v>
      </c>
      <c r="H1214" s="152">
        <f t="shared" si="267"/>
        <v>-72.7</v>
      </c>
      <c r="I1214" s="290">
        <f t="shared" si="268"/>
        <v>0</v>
      </c>
      <c r="J1214" s="290">
        <f t="shared" si="268"/>
        <v>0</v>
      </c>
      <c r="K1214" s="290">
        <f t="shared" si="268"/>
        <v>0</v>
      </c>
      <c r="L1214" s="290">
        <f t="shared" si="268"/>
        <v>-72.7</v>
      </c>
    </row>
    <row r="1215" spans="1:12" s="144" customFormat="1">
      <c r="A1215" s="63"/>
      <c r="B1215" s="109" t="s">
        <v>51</v>
      </c>
      <c r="C1215" s="272"/>
      <c r="D1215" s="110" t="s">
        <v>18</v>
      </c>
      <c r="E1215" s="110" t="s">
        <v>14</v>
      </c>
      <c r="F1215" s="110" t="s">
        <v>252</v>
      </c>
      <c r="G1215" s="110" t="s">
        <v>50</v>
      </c>
      <c r="H1215" s="152">
        <f t="shared" si="267"/>
        <v>-72.7</v>
      </c>
      <c r="I1215" s="290">
        <f t="shared" si="268"/>
        <v>0</v>
      </c>
      <c r="J1215" s="290">
        <f t="shared" si="268"/>
        <v>0</v>
      </c>
      <c r="K1215" s="290">
        <f t="shared" si="268"/>
        <v>0</v>
      </c>
      <c r="L1215" s="290">
        <f t="shared" si="268"/>
        <v>-72.7</v>
      </c>
    </row>
    <row r="1216" spans="1:12" s="144" customFormat="1" ht="25.5">
      <c r="A1216" s="63"/>
      <c r="B1216" s="109" t="s">
        <v>54</v>
      </c>
      <c r="C1216" s="272"/>
      <c r="D1216" s="110" t="s">
        <v>18</v>
      </c>
      <c r="E1216" s="110" t="s">
        <v>14</v>
      </c>
      <c r="F1216" s="110" t="s">
        <v>252</v>
      </c>
      <c r="G1216" s="110" t="s">
        <v>48</v>
      </c>
      <c r="H1216" s="152">
        <f t="shared" si="267"/>
        <v>-72.7</v>
      </c>
      <c r="I1216" s="290">
        <v>0</v>
      </c>
      <c r="J1216" s="153">
        <v>0</v>
      </c>
      <c r="K1216" s="290">
        <v>0</v>
      </c>
      <c r="L1216" s="290">
        <f>-72.7</f>
        <v>-72.7</v>
      </c>
    </row>
    <row r="1217" spans="1:12" s="144" customFormat="1" hidden="1">
      <c r="A1217" s="192"/>
      <c r="B1217" s="193" t="s">
        <v>42</v>
      </c>
      <c r="C1217" s="142"/>
      <c r="D1217" s="133" t="s">
        <v>18</v>
      </c>
      <c r="E1217" s="133" t="s">
        <v>33</v>
      </c>
      <c r="F1217" s="133"/>
      <c r="G1217" s="133"/>
      <c r="H1217" s="160">
        <f t="shared" si="267"/>
        <v>0</v>
      </c>
      <c r="I1217" s="160">
        <f t="shared" ref="I1217:L1221" si="269">I1218</f>
        <v>0</v>
      </c>
      <c r="J1217" s="160">
        <f t="shared" si="269"/>
        <v>0</v>
      </c>
      <c r="K1217" s="160">
        <f t="shared" si="269"/>
        <v>0</v>
      </c>
      <c r="L1217" s="160">
        <f t="shared" si="269"/>
        <v>0</v>
      </c>
    </row>
    <row r="1218" spans="1:12" s="144" customFormat="1" ht="38.25" hidden="1">
      <c r="A1218" s="141"/>
      <c r="B1218" s="109" t="s">
        <v>243</v>
      </c>
      <c r="C1218" s="269"/>
      <c r="D1218" s="110" t="s">
        <v>18</v>
      </c>
      <c r="E1218" s="110" t="s">
        <v>33</v>
      </c>
      <c r="F1218" s="110" t="s">
        <v>244</v>
      </c>
      <c r="G1218" s="110"/>
      <c r="H1218" s="160">
        <f t="shared" si="267"/>
        <v>0</v>
      </c>
      <c r="I1218" s="161">
        <f t="shared" si="269"/>
        <v>0</v>
      </c>
      <c r="J1218" s="161">
        <f t="shared" si="269"/>
        <v>0</v>
      </c>
      <c r="K1218" s="161">
        <f t="shared" si="269"/>
        <v>0</v>
      </c>
      <c r="L1218" s="161">
        <f t="shared" si="269"/>
        <v>0</v>
      </c>
    </row>
    <row r="1219" spans="1:12" s="144" customFormat="1" ht="25.5" hidden="1">
      <c r="A1219" s="192"/>
      <c r="B1219" s="109" t="s">
        <v>538</v>
      </c>
      <c r="C1219" s="193"/>
      <c r="D1219" s="110" t="s">
        <v>18</v>
      </c>
      <c r="E1219" s="110" t="s">
        <v>33</v>
      </c>
      <c r="F1219" s="132" t="s">
        <v>248</v>
      </c>
      <c r="G1219" s="110"/>
      <c r="H1219" s="160">
        <f t="shared" si="267"/>
        <v>0</v>
      </c>
      <c r="I1219" s="161">
        <f t="shared" si="269"/>
        <v>0</v>
      </c>
      <c r="J1219" s="161">
        <f t="shared" si="269"/>
        <v>0</v>
      </c>
      <c r="K1219" s="161">
        <f t="shared" si="269"/>
        <v>0</v>
      </c>
      <c r="L1219" s="161">
        <f t="shared" si="269"/>
        <v>0</v>
      </c>
    </row>
    <row r="1220" spans="1:12" s="144" customFormat="1" ht="51" hidden="1">
      <c r="A1220" s="216"/>
      <c r="B1220" s="210" t="s">
        <v>246</v>
      </c>
      <c r="C1220" s="237"/>
      <c r="D1220" s="110" t="s">
        <v>18</v>
      </c>
      <c r="E1220" s="110" t="s">
        <v>33</v>
      </c>
      <c r="F1220" s="132" t="s">
        <v>248</v>
      </c>
      <c r="G1220" s="139" t="s">
        <v>49</v>
      </c>
      <c r="H1220" s="313">
        <f t="shared" si="267"/>
        <v>0</v>
      </c>
      <c r="I1220" s="314">
        <f t="shared" si="269"/>
        <v>0</v>
      </c>
      <c r="J1220" s="314">
        <f t="shared" si="269"/>
        <v>0</v>
      </c>
      <c r="K1220" s="314">
        <f t="shared" si="269"/>
        <v>0</v>
      </c>
      <c r="L1220" s="314">
        <f t="shared" si="269"/>
        <v>0</v>
      </c>
    </row>
    <row r="1221" spans="1:12" s="144" customFormat="1" hidden="1">
      <c r="A1221" s="213"/>
      <c r="B1221" s="210" t="s">
        <v>66</v>
      </c>
      <c r="C1221" s="237"/>
      <c r="D1221" s="110" t="s">
        <v>18</v>
      </c>
      <c r="E1221" s="110" t="s">
        <v>33</v>
      </c>
      <c r="F1221" s="132" t="s">
        <v>248</v>
      </c>
      <c r="G1221" s="139" t="s">
        <v>64</v>
      </c>
      <c r="H1221" s="313">
        <f>SUM(I1221:L1221)</f>
        <v>0</v>
      </c>
      <c r="I1221" s="314">
        <f t="shared" si="269"/>
        <v>0</v>
      </c>
      <c r="J1221" s="314">
        <f t="shared" si="269"/>
        <v>0</v>
      </c>
      <c r="K1221" s="314">
        <f t="shared" si="269"/>
        <v>0</v>
      </c>
      <c r="L1221" s="314">
        <f t="shared" si="269"/>
        <v>0</v>
      </c>
    </row>
    <row r="1222" spans="1:12" s="144" customFormat="1" ht="25.5" hidden="1">
      <c r="A1222" s="213"/>
      <c r="B1222" s="210" t="s">
        <v>84</v>
      </c>
      <c r="C1222" s="237"/>
      <c r="D1222" s="110" t="s">
        <v>18</v>
      </c>
      <c r="E1222" s="110" t="s">
        <v>33</v>
      </c>
      <c r="F1222" s="132" t="s">
        <v>248</v>
      </c>
      <c r="G1222" s="139" t="s">
        <v>82</v>
      </c>
      <c r="H1222" s="313">
        <f>SUM(I1222:L1222)</f>
        <v>0</v>
      </c>
      <c r="I1222" s="314">
        <v>0</v>
      </c>
      <c r="J1222" s="314">
        <v>0</v>
      </c>
      <c r="K1222" s="314">
        <v>0</v>
      </c>
      <c r="L1222" s="314">
        <v>0</v>
      </c>
    </row>
    <row r="1223" spans="1:12" s="144" customFormat="1" hidden="1">
      <c r="A1223" s="255"/>
      <c r="B1223" s="193" t="s">
        <v>400</v>
      </c>
      <c r="C1223" s="193"/>
      <c r="D1223" s="256" t="s">
        <v>114</v>
      </c>
      <c r="E1223" s="256" t="s">
        <v>15</v>
      </c>
      <c r="F1223" s="256"/>
      <c r="G1223" s="256"/>
      <c r="H1223" s="160">
        <f>I1223+J1223+K1223+L1223</f>
        <v>0</v>
      </c>
      <c r="I1223" s="331">
        <f t="shared" ref="I1223:L1227" si="270">I1224</f>
        <v>0</v>
      </c>
      <c r="J1223" s="331">
        <f t="shared" si="270"/>
        <v>0</v>
      </c>
      <c r="K1223" s="331">
        <f t="shared" si="270"/>
        <v>0</v>
      </c>
      <c r="L1223" s="331">
        <f t="shared" si="270"/>
        <v>0</v>
      </c>
    </row>
    <row r="1224" spans="1:12" s="144" customFormat="1" ht="25.5" hidden="1">
      <c r="A1224" s="255"/>
      <c r="B1224" s="193" t="s">
        <v>401</v>
      </c>
      <c r="C1224" s="193"/>
      <c r="D1224" s="256" t="s">
        <v>114</v>
      </c>
      <c r="E1224" s="256" t="s">
        <v>19</v>
      </c>
      <c r="F1224" s="256"/>
      <c r="G1224" s="256"/>
      <c r="H1224" s="160">
        <f>I1224+J1224+K1224+L1224</f>
        <v>0</v>
      </c>
      <c r="I1224" s="331">
        <f t="shared" si="270"/>
        <v>0</v>
      </c>
      <c r="J1224" s="331">
        <f t="shared" si="270"/>
        <v>0</v>
      </c>
      <c r="K1224" s="331">
        <f t="shared" si="270"/>
        <v>0</v>
      </c>
      <c r="L1224" s="331">
        <f t="shared" si="270"/>
        <v>0</v>
      </c>
    </row>
    <row r="1225" spans="1:12" s="144" customFormat="1" ht="38.25" hidden="1">
      <c r="A1225" s="141"/>
      <c r="B1225" s="210" t="s">
        <v>402</v>
      </c>
      <c r="C1225" s="131"/>
      <c r="D1225" s="139" t="s">
        <v>114</v>
      </c>
      <c r="E1225" s="139" t="s">
        <v>19</v>
      </c>
      <c r="F1225" s="139" t="s">
        <v>403</v>
      </c>
      <c r="G1225" s="139"/>
      <c r="H1225" s="313">
        <f>SUM(I1225:L1225)</f>
        <v>0</v>
      </c>
      <c r="I1225" s="314">
        <f t="shared" si="270"/>
        <v>0</v>
      </c>
      <c r="J1225" s="314">
        <f t="shared" si="270"/>
        <v>0</v>
      </c>
      <c r="K1225" s="314">
        <f t="shared" si="270"/>
        <v>0</v>
      </c>
      <c r="L1225" s="314">
        <f t="shared" si="270"/>
        <v>0</v>
      </c>
    </row>
    <row r="1226" spans="1:12" s="144" customFormat="1" ht="25.5" hidden="1">
      <c r="A1226" s="141"/>
      <c r="B1226" s="109" t="s">
        <v>538</v>
      </c>
      <c r="C1226" s="131"/>
      <c r="D1226" s="139" t="s">
        <v>114</v>
      </c>
      <c r="E1226" s="139" t="s">
        <v>19</v>
      </c>
      <c r="F1226" s="139" t="s">
        <v>404</v>
      </c>
      <c r="G1226" s="139"/>
      <c r="H1226" s="313">
        <f>SUM(I1226:L1226)</f>
        <v>0</v>
      </c>
      <c r="I1226" s="314">
        <f>I1227</f>
        <v>0</v>
      </c>
      <c r="J1226" s="314">
        <f t="shared" si="270"/>
        <v>0</v>
      </c>
      <c r="K1226" s="314">
        <f t="shared" si="270"/>
        <v>0</v>
      </c>
      <c r="L1226" s="314">
        <f t="shared" si="270"/>
        <v>0</v>
      </c>
    </row>
    <row r="1227" spans="1:12" s="234" customFormat="1" ht="51" hidden="1">
      <c r="A1227" s="141"/>
      <c r="B1227" s="109" t="s">
        <v>88</v>
      </c>
      <c r="C1227" s="272"/>
      <c r="D1227" s="139" t="s">
        <v>114</v>
      </c>
      <c r="E1227" s="139" t="s">
        <v>19</v>
      </c>
      <c r="F1227" s="139" t="s">
        <v>404</v>
      </c>
      <c r="G1227" s="110" t="s">
        <v>49</v>
      </c>
      <c r="H1227" s="160">
        <f t="shared" ref="H1227:H1233" si="271">I1227+J1227+K1227+L1227</f>
        <v>0</v>
      </c>
      <c r="I1227" s="161">
        <f>I1228</f>
        <v>0</v>
      </c>
      <c r="J1227" s="161">
        <f t="shared" si="270"/>
        <v>0</v>
      </c>
      <c r="K1227" s="161">
        <f t="shared" si="270"/>
        <v>0</v>
      </c>
      <c r="L1227" s="161">
        <f t="shared" si="270"/>
        <v>0</v>
      </c>
    </row>
    <row r="1228" spans="1:12" s="144" customFormat="1" ht="57" hidden="1" customHeight="1">
      <c r="A1228" s="141"/>
      <c r="B1228" s="109" t="s">
        <v>51</v>
      </c>
      <c r="C1228" s="272"/>
      <c r="D1228" s="139" t="s">
        <v>114</v>
      </c>
      <c r="E1228" s="139" t="s">
        <v>19</v>
      </c>
      <c r="F1228" s="139" t="s">
        <v>404</v>
      </c>
      <c r="G1228" s="110" t="s">
        <v>50</v>
      </c>
      <c r="H1228" s="160">
        <f t="shared" si="271"/>
        <v>0</v>
      </c>
      <c r="I1228" s="161">
        <f>I1229</f>
        <v>0</v>
      </c>
      <c r="J1228" s="161">
        <f>J1229</f>
        <v>0</v>
      </c>
      <c r="K1228" s="161">
        <f>K1229</f>
        <v>0</v>
      </c>
      <c r="L1228" s="161">
        <f>L1229</f>
        <v>0</v>
      </c>
    </row>
    <row r="1229" spans="1:12" s="144" customFormat="1" ht="25.5" hidden="1">
      <c r="A1229" s="141"/>
      <c r="B1229" s="109" t="s">
        <v>54</v>
      </c>
      <c r="C1229" s="272"/>
      <c r="D1229" s="139" t="s">
        <v>114</v>
      </c>
      <c r="E1229" s="139" t="s">
        <v>19</v>
      </c>
      <c r="F1229" s="139" t="s">
        <v>404</v>
      </c>
      <c r="G1229" s="110" t="s">
        <v>48</v>
      </c>
      <c r="H1229" s="160">
        <f t="shared" si="271"/>
        <v>0</v>
      </c>
      <c r="I1229" s="161"/>
      <c r="J1229" s="316">
        <v>0</v>
      </c>
      <c r="K1229" s="316">
        <v>0</v>
      </c>
      <c r="L1229" s="316">
        <v>0</v>
      </c>
    </row>
    <row r="1230" spans="1:12" s="144" customFormat="1">
      <c r="A1230" s="192"/>
      <c r="B1230" s="193" t="s">
        <v>29</v>
      </c>
      <c r="C1230" s="193"/>
      <c r="D1230" s="133" t="s">
        <v>20</v>
      </c>
      <c r="E1230" s="133" t="s">
        <v>15</v>
      </c>
      <c r="F1230" s="133"/>
      <c r="G1230" s="133"/>
      <c r="H1230" s="160">
        <f t="shared" si="271"/>
        <v>1389.3999999999999</v>
      </c>
      <c r="I1230" s="160">
        <f>I1231+I1272+I1336+I1374</f>
        <v>1548.3999999999999</v>
      </c>
      <c r="J1230" s="160">
        <f>J1231+J1272+J1336+J1374</f>
        <v>-741</v>
      </c>
      <c r="K1230" s="160">
        <f>K1231+K1272+K1336+K1374</f>
        <v>-1528</v>
      </c>
      <c r="L1230" s="160">
        <f>L1231+L1272+L1336+L1374</f>
        <v>2110</v>
      </c>
    </row>
    <row r="1231" spans="1:12" s="143" customFormat="1">
      <c r="A1231" s="192"/>
      <c r="B1231" s="193" t="s">
        <v>160</v>
      </c>
      <c r="C1231" s="193"/>
      <c r="D1231" s="133" t="s">
        <v>20</v>
      </c>
      <c r="E1231" s="133" t="s">
        <v>14</v>
      </c>
      <c r="F1231" s="133"/>
      <c r="G1231" s="133"/>
      <c r="H1231" s="160">
        <f t="shared" si="271"/>
        <v>-2054.1999999999998</v>
      </c>
      <c r="I1231" s="160">
        <f>I1232</f>
        <v>835.8</v>
      </c>
      <c r="J1231" s="160">
        <f>J1232</f>
        <v>-4040</v>
      </c>
      <c r="K1231" s="160">
        <f>K1232</f>
        <v>0</v>
      </c>
      <c r="L1231" s="160">
        <f>L1232</f>
        <v>1150</v>
      </c>
    </row>
    <row r="1232" spans="1:12" s="143" customFormat="1" ht="38.25">
      <c r="A1232" s="192"/>
      <c r="B1232" s="109" t="s">
        <v>161</v>
      </c>
      <c r="C1232" s="193"/>
      <c r="D1232" s="110" t="s">
        <v>20</v>
      </c>
      <c r="E1232" s="110" t="s">
        <v>14</v>
      </c>
      <c r="F1232" s="110" t="s">
        <v>300</v>
      </c>
      <c r="G1232" s="133"/>
      <c r="H1232" s="160">
        <f t="shared" si="271"/>
        <v>-2054.1999999999998</v>
      </c>
      <c r="I1232" s="161">
        <f>I1233+I1251+I1260</f>
        <v>835.8</v>
      </c>
      <c r="J1232" s="161">
        <f>J1233+J1251+J1260</f>
        <v>-4040</v>
      </c>
      <c r="K1232" s="161">
        <f>K1233+K1251+K1260</f>
        <v>0</v>
      </c>
      <c r="L1232" s="161">
        <f>L1233+L1251+L1260</f>
        <v>1150</v>
      </c>
    </row>
    <row r="1233" spans="1:22" ht="25.5">
      <c r="A1233" s="192"/>
      <c r="B1233" s="109" t="s">
        <v>301</v>
      </c>
      <c r="C1233" s="109"/>
      <c r="D1233" s="110" t="s">
        <v>20</v>
      </c>
      <c r="E1233" s="110" t="s">
        <v>14</v>
      </c>
      <c r="F1233" s="110" t="s">
        <v>302</v>
      </c>
      <c r="G1233" s="133"/>
      <c r="H1233" s="160">
        <f t="shared" si="271"/>
        <v>-3790</v>
      </c>
      <c r="I1233" s="161">
        <f>I1234</f>
        <v>0</v>
      </c>
      <c r="J1233" s="161">
        <f>J1234</f>
        <v>-4040</v>
      </c>
      <c r="K1233" s="161">
        <f>K1234</f>
        <v>0</v>
      </c>
      <c r="L1233" s="161">
        <f>L1234</f>
        <v>250</v>
      </c>
    </row>
    <row r="1234" spans="1:22" s="144" customFormat="1" ht="25.5">
      <c r="A1234" s="192"/>
      <c r="B1234" s="109" t="s">
        <v>303</v>
      </c>
      <c r="C1234" s="109"/>
      <c r="D1234" s="110" t="s">
        <v>20</v>
      </c>
      <c r="E1234" s="110" t="s">
        <v>14</v>
      </c>
      <c r="F1234" s="110" t="s">
        <v>304</v>
      </c>
      <c r="G1234" s="133"/>
      <c r="H1234" s="160">
        <f>SUM(I1234:L1234)</f>
        <v>-3790</v>
      </c>
      <c r="I1234" s="161">
        <f>I1235+I1239+I1247+I1243</f>
        <v>0</v>
      </c>
      <c r="J1234" s="161">
        <f>J1235+J1239+J1247+J1243</f>
        <v>-4040</v>
      </c>
      <c r="K1234" s="161">
        <f>K1235+K1239+K1247+K1243</f>
        <v>0</v>
      </c>
      <c r="L1234" s="161">
        <f>L1235+L1239+L1247+L1243</f>
        <v>250</v>
      </c>
    </row>
    <row r="1235" spans="1:22" s="144" customFormat="1" ht="38.25" hidden="1">
      <c r="A1235" s="141"/>
      <c r="B1235" s="109" t="s">
        <v>200</v>
      </c>
      <c r="C1235" s="109"/>
      <c r="D1235" s="110" t="s">
        <v>14</v>
      </c>
      <c r="E1235" s="110" t="s">
        <v>14</v>
      </c>
      <c r="F1235" s="110" t="s">
        <v>305</v>
      </c>
      <c r="G1235" s="110"/>
      <c r="H1235" s="160">
        <f t="shared" ref="H1235:H1242" si="272">I1235+J1235+K1235+L1235</f>
        <v>0</v>
      </c>
      <c r="I1235" s="161">
        <f t="shared" ref="I1235:L1237" si="273">I1236</f>
        <v>0</v>
      </c>
      <c r="J1235" s="161">
        <f t="shared" si="273"/>
        <v>0</v>
      </c>
      <c r="K1235" s="161">
        <f t="shared" si="273"/>
        <v>0</v>
      </c>
      <c r="L1235" s="161">
        <f t="shared" si="273"/>
        <v>0</v>
      </c>
    </row>
    <row r="1236" spans="1:22" s="144" customFormat="1" ht="51" hidden="1">
      <c r="A1236" s="141"/>
      <c r="B1236" s="109" t="s">
        <v>88</v>
      </c>
      <c r="C1236" s="109"/>
      <c r="D1236" s="110" t="s">
        <v>20</v>
      </c>
      <c r="E1236" s="110" t="s">
        <v>14</v>
      </c>
      <c r="F1236" s="110" t="s">
        <v>305</v>
      </c>
      <c r="G1236" s="110" t="s">
        <v>49</v>
      </c>
      <c r="H1236" s="160">
        <f t="shared" si="272"/>
        <v>0</v>
      </c>
      <c r="I1236" s="161">
        <f>I1237</f>
        <v>0</v>
      </c>
      <c r="J1236" s="161">
        <f t="shared" si="273"/>
        <v>0</v>
      </c>
      <c r="K1236" s="161">
        <f t="shared" si="273"/>
        <v>0</v>
      </c>
      <c r="L1236" s="161">
        <f t="shared" si="273"/>
        <v>0</v>
      </c>
    </row>
    <row r="1237" spans="1:22" s="144" customFormat="1" hidden="1">
      <c r="A1237" s="141"/>
      <c r="B1237" s="109" t="s">
        <v>51</v>
      </c>
      <c r="C1237" s="109"/>
      <c r="D1237" s="110" t="s">
        <v>20</v>
      </c>
      <c r="E1237" s="110" t="s">
        <v>14</v>
      </c>
      <c r="F1237" s="110" t="s">
        <v>305</v>
      </c>
      <c r="G1237" s="110" t="s">
        <v>50</v>
      </c>
      <c r="H1237" s="160">
        <f t="shared" si="272"/>
        <v>0</v>
      </c>
      <c r="I1237" s="161">
        <f>I1238</f>
        <v>0</v>
      </c>
      <c r="J1237" s="161">
        <f t="shared" si="273"/>
        <v>0</v>
      </c>
      <c r="K1237" s="161">
        <f t="shared" si="273"/>
        <v>0</v>
      </c>
      <c r="L1237" s="161">
        <f t="shared" si="273"/>
        <v>0</v>
      </c>
    </row>
    <row r="1238" spans="1:22" s="144" customFormat="1" ht="76.5" hidden="1">
      <c r="A1238" s="141"/>
      <c r="B1238" s="109" t="s">
        <v>52</v>
      </c>
      <c r="C1238" s="109"/>
      <c r="D1238" s="110" t="s">
        <v>20</v>
      </c>
      <c r="E1238" s="110" t="s">
        <v>14</v>
      </c>
      <c r="F1238" s="110" t="s">
        <v>305</v>
      </c>
      <c r="G1238" s="110" t="s">
        <v>53</v>
      </c>
      <c r="H1238" s="160">
        <f t="shared" si="272"/>
        <v>0</v>
      </c>
      <c r="I1238" s="161"/>
      <c r="J1238" s="161">
        <v>0</v>
      </c>
      <c r="K1238" s="161">
        <v>0</v>
      </c>
      <c r="L1238" s="161">
        <v>0</v>
      </c>
    </row>
    <row r="1239" spans="1:22" s="144" customFormat="1" ht="140.25">
      <c r="A1239" s="141"/>
      <c r="B1239" s="268" t="s">
        <v>505</v>
      </c>
      <c r="C1239" s="109"/>
      <c r="D1239" s="110" t="s">
        <v>20</v>
      </c>
      <c r="E1239" s="110" t="s">
        <v>14</v>
      </c>
      <c r="F1239" s="110" t="s">
        <v>306</v>
      </c>
      <c r="G1239" s="110"/>
      <c r="H1239" s="160">
        <f t="shared" si="272"/>
        <v>-4040</v>
      </c>
      <c r="I1239" s="161">
        <f>I1240</f>
        <v>0</v>
      </c>
      <c r="J1239" s="161">
        <f>J1240</f>
        <v>-4040</v>
      </c>
      <c r="K1239" s="161">
        <f>K1240</f>
        <v>0</v>
      </c>
      <c r="L1239" s="161">
        <f>L1240</f>
        <v>0</v>
      </c>
    </row>
    <row r="1240" spans="1:22" s="144" customFormat="1" ht="51">
      <c r="A1240" s="141"/>
      <c r="B1240" s="109" t="s">
        <v>88</v>
      </c>
      <c r="C1240" s="109"/>
      <c r="D1240" s="110" t="s">
        <v>20</v>
      </c>
      <c r="E1240" s="110" t="s">
        <v>14</v>
      </c>
      <c r="F1240" s="110" t="s">
        <v>306</v>
      </c>
      <c r="G1240" s="110" t="s">
        <v>49</v>
      </c>
      <c r="H1240" s="160">
        <f t="shared" si="272"/>
        <v>-4040</v>
      </c>
      <c r="I1240" s="161">
        <f>I1241</f>
        <v>0</v>
      </c>
      <c r="J1240" s="161">
        <f t="shared" ref="J1240:L1241" si="274">J1241</f>
        <v>-4040</v>
      </c>
      <c r="K1240" s="161">
        <f t="shared" si="274"/>
        <v>0</v>
      </c>
      <c r="L1240" s="161">
        <f t="shared" si="274"/>
        <v>0</v>
      </c>
    </row>
    <row r="1241" spans="1:22" s="144" customFormat="1">
      <c r="A1241" s="141"/>
      <c r="B1241" s="109" t="s">
        <v>51</v>
      </c>
      <c r="C1241" s="109"/>
      <c r="D1241" s="110" t="s">
        <v>20</v>
      </c>
      <c r="E1241" s="110" t="s">
        <v>14</v>
      </c>
      <c r="F1241" s="110" t="s">
        <v>306</v>
      </c>
      <c r="G1241" s="110" t="s">
        <v>50</v>
      </c>
      <c r="H1241" s="160">
        <f t="shared" si="272"/>
        <v>-4040</v>
      </c>
      <c r="I1241" s="161">
        <f>I1242</f>
        <v>0</v>
      </c>
      <c r="J1241" s="161">
        <f t="shared" si="274"/>
        <v>-4040</v>
      </c>
      <c r="K1241" s="161">
        <f t="shared" si="274"/>
        <v>0</v>
      </c>
      <c r="L1241" s="161">
        <f t="shared" si="274"/>
        <v>0</v>
      </c>
    </row>
    <row r="1242" spans="1:22" s="144" customFormat="1" ht="76.5">
      <c r="A1242" s="141"/>
      <c r="B1242" s="109" t="s">
        <v>52</v>
      </c>
      <c r="C1242" s="109"/>
      <c r="D1242" s="110" t="s">
        <v>20</v>
      </c>
      <c r="E1242" s="110" t="s">
        <v>14</v>
      </c>
      <c r="F1242" s="110" t="s">
        <v>306</v>
      </c>
      <c r="G1242" s="110" t="s">
        <v>53</v>
      </c>
      <c r="H1242" s="160">
        <f t="shared" si="272"/>
        <v>-4040</v>
      </c>
      <c r="I1242" s="161">
        <v>0</v>
      </c>
      <c r="J1242" s="161">
        <f>-4040</f>
        <v>-4040</v>
      </c>
      <c r="K1242" s="161">
        <v>0</v>
      </c>
      <c r="L1242" s="161">
        <v>0</v>
      </c>
    </row>
    <row r="1243" spans="1:22" s="23" customFormat="1" ht="76.5">
      <c r="A1243" s="73"/>
      <c r="B1243" s="94" t="s">
        <v>680</v>
      </c>
      <c r="C1243" s="11"/>
      <c r="D1243" s="12" t="s">
        <v>20</v>
      </c>
      <c r="E1243" s="12" t="s">
        <v>14</v>
      </c>
      <c r="F1243" s="12" t="s">
        <v>681</v>
      </c>
      <c r="G1243" s="16"/>
      <c r="H1243" s="152">
        <f>SUM(I1243:L1243)</f>
        <v>250</v>
      </c>
      <c r="I1243" s="153">
        <v>0</v>
      </c>
      <c r="J1243" s="153">
        <v>0</v>
      </c>
      <c r="K1243" s="153">
        <v>0</v>
      </c>
      <c r="L1243" s="153">
        <f>L1244</f>
        <v>250</v>
      </c>
      <c r="M1243" s="303"/>
      <c r="N1243" s="303"/>
      <c r="O1243" s="303"/>
      <c r="P1243" s="303"/>
      <c r="Q1243" s="303"/>
      <c r="R1243" s="303"/>
      <c r="S1243" s="303"/>
      <c r="T1243" s="303"/>
      <c r="U1243" s="303"/>
      <c r="V1243" s="303"/>
    </row>
    <row r="1244" spans="1:22" s="23" customFormat="1" ht="51">
      <c r="A1244" s="73"/>
      <c r="B1244" s="10" t="s">
        <v>88</v>
      </c>
      <c r="C1244" s="11"/>
      <c r="D1244" s="12" t="s">
        <v>20</v>
      </c>
      <c r="E1244" s="12" t="s">
        <v>14</v>
      </c>
      <c r="F1244" s="12" t="s">
        <v>681</v>
      </c>
      <c r="G1244" s="12" t="s">
        <v>49</v>
      </c>
      <c r="H1244" s="152">
        <f>SUM(I1244:L1244)</f>
        <v>250</v>
      </c>
      <c r="I1244" s="153">
        <v>0</v>
      </c>
      <c r="J1244" s="153">
        <v>0</v>
      </c>
      <c r="K1244" s="153">
        <v>0</v>
      </c>
      <c r="L1244" s="153">
        <f>L1245</f>
        <v>250</v>
      </c>
      <c r="M1244" s="303"/>
      <c r="N1244" s="303"/>
      <c r="O1244" s="303"/>
      <c r="P1244" s="303"/>
      <c r="Q1244" s="303"/>
      <c r="R1244" s="303"/>
      <c r="S1244" s="303"/>
      <c r="T1244" s="303"/>
      <c r="U1244" s="303"/>
      <c r="V1244" s="303"/>
    </row>
    <row r="1245" spans="1:22" s="23" customFormat="1">
      <c r="A1245" s="73"/>
      <c r="B1245" s="10" t="s">
        <v>51</v>
      </c>
      <c r="C1245" s="11"/>
      <c r="D1245" s="12" t="s">
        <v>20</v>
      </c>
      <c r="E1245" s="12" t="s">
        <v>14</v>
      </c>
      <c r="F1245" s="12" t="s">
        <v>681</v>
      </c>
      <c r="G1245" s="12" t="s">
        <v>50</v>
      </c>
      <c r="H1245" s="152">
        <f>SUM(I1245:L1245)</f>
        <v>250</v>
      </c>
      <c r="I1245" s="153">
        <v>0</v>
      </c>
      <c r="J1245" s="153">
        <v>0</v>
      </c>
      <c r="K1245" s="153">
        <v>0</v>
      </c>
      <c r="L1245" s="153">
        <f>L1246</f>
        <v>250</v>
      </c>
      <c r="M1245" s="303"/>
      <c r="N1245" s="303"/>
      <c r="O1245" s="303"/>
      <c r="P1245" s="303"/>
      <c r="Q1245" s="303"/>
      <c r="R1245" s="303"/>
      <c r="S1245" s="303"/>
      <c r="T1245" s="303"/>
      <c r="U1245" s="303"/>
      <c r="V1245" s="303"/>
    </row>
    <row r="1246" spans="1:22" s="23" customFormat="1" ht="76.5">
      <c r="A1246" s="73"/>
      <c r="B1246" s="10" t="s">
        <v>52</v>
      </c>
      <c r="C1246" s="11"/>
      <c r="D1246" s="12" t="s">
        <v>20</v>
      </c>
      <c r="E1246" s="12" t="s">
        <v>14</v>
      </c>
      <c r="F1246" s="12" t="s">
        <v>681</v>
      </c>
      <c r="G1246" s="12" t="s">
        <v>53</v>
      </c>
      <c r="H1246" s="152">
        <f>SUM(I1246:L1246)</f>
        <v>250</v>
      </c>
      <c r="I1246" s="153">
        <v>0</v>
      </c>
      <c r="J1246" s="153">
        <v>0</v>
      </c>
      <c r="K1246" s="153">
        <v>0</v>
      </c>
      <c r="L1246" s="153">
        <f>300-50</f>
        <v>250</v>
      </c>
      <c r="M1246" s="303"/>
      <c r="N1246" s="303"/>
      <c r="O1246" s="303"/>
      <c r="P1246" s="303"/>
      <c r="Q1246" s="303"/>
      <c r="R1246" s="303"/>
      <c r="S1246" s="303"/>
      <c r="T1246" s="303"/>
      <c r="U1246" s="303"/>
      <c r="V1246" s="303"/>
    </row>
    <row r="1247" spans="1:22" s="144" customFormat="1" ht="25.5" hidden="1">
      <c r="A1247" s="141"/>
      <c r="B1247" s="109" t="s">
        <v>538</v>
      </c>
      <c r="C1247" s="109"/>
      <c r="D1247" s="110" t="s">
        <v>20</v>
      </c>
      <c r="E1247" s="110" t="s">
        <v>14</v>
      </c>
      <c r="F1247" s="110" t="s">
        <v>544</v>
      </c>
      <c r="G1247" s="110"/>
      <c r="H1247" s="160">
        <f t="shared" ref="H1247:H1255" si="275">SUM(I1247:L1247)</f>
        <v>0</v>
      </c>
      <c r="I1247" s="161">
        <f>I1248</f>
        <v>0</v>
      </c>
      <c r="J1247" s="161">
        <f t="shared" ref="J1247:L1249" si="276">J1248</f>
        <v>0</v>
      </c>
      <c r="K1247" s="161">
        <f t="shared" si="276"/>
        <v>0</v>
      </c>
      <c r="L1247" s="161">
        <f t="shared" si="276"/>
        <v>0</v>
      </c>
    </row>
    <row r="1248" spans="1:22" s="144" customFormat="1" ht="51" hidden="1">
      <c r="A1248" s="141"/>
      <c r="B1248" s="109" t="s">
        <v>88</v>
      </c>
      <c r="C1248" s="109"/>
      <c r="D1248" s="110" t="s">
        <v>20</v>
      </c>
      <c r="E1248" s="110" t="s">
        <v>14</v>
      </c>
      <c r="F1248" s="110" t="s">
        <v>544</v>
      </c>
      <c r="G1248" s="110" t="s">
        <v>49</v>
      </c>
      <c r="H1248" s="160">
        <f t="shared" si="275"/>
        <v>0</v>
      </c>
      <c r="I1248" s="161">
        <f>I1249</f>
        <v>0</v>
      </c>
      <c r="J1248" s="161">
        <f t="shared" si="276"/>
        <v>0</v>
      </c>
      <c r="K1248" s="161">
        <f t="shared" si="276"/>
        <v>0</v>
      </c>
      <c r="L1248" s="161">
        <f t="shared" si="276"/>
        <v>0</v>
      </c>
    </row>
    <row r="1249" spans="1:14" s="144" customFormat="1" hidden="1">
      <c r="A1249" s="141"/>
      <c r="B1249" s="109" t="s">
        <v>51</v>
      </c>
      <c r="C1249" s="109"/>
      <c r="D1249" s="110" t="s">
        <v>20</v>
      </c>
      <c r="E1249" s="110" t="s">
        <v>14</v>
      </c>
      <c r="F1249" s="110" t="s">
        <v>544</v>
      </c>
      <c r="G1249" s="110" t="s">
        <v>50</v>
      </c>
      <c r="H1249" s="160">
        <f t="shared" si="275"/>
        <v>0</v>
      </c>
      <c r="I1249" s="161">
        <f>I1250</f>
        <v>0</v>
      </c>
      <c r="J1249" s="161">
        <f t="shared" si="276"/>
        <v>0</v>
      </c>
      <c r="K1249" s="161">
        <f t="shared" si="276"/>
        <v>0</v>
      </c>
      <c r="L1249" s="161">
        <f t="shared" si="276"/>
        <v>0</v>
      </c>
    </row>
    <row r="1250" spans="1:14" s="144" customFormat="1" ht="25.5" hidden="1">
      <c r="A1250" s="141"/>
      <c r="B1250" s="109" t="s">
        <v>54</v>
      </c>
      <c r="C1250" s="109"/>
      <c r="D1250" s="110" t="s">
        <v>20</v>
      </c>
      <c r="E1250" s="110" t="s">
        <v>14</v>
      </c>
      <c r="F1250" s="110" t="s">
        <v>544</v>
      </c>
      <c r="G1250" s="110" t="s">
        <v>48</v>
      </c>
      <c r="H1250" s="160">
        <f t="shared" si="275"/>
        <v>0</v>
      </c>
      <c r="I1250" s="161">
        <v>0</v>
      </c>
      <c r="J1250" s="161">
        <v>0</v>
      </c>
      <c r="K1250" s="161">
        <v>0</v>
      </c>
      <c r="L1250" s="161">
        <v>0</v>
      </c>
    </row>
    <row r="1251" spans="1:14" s="144" customFormat="1" ht="25.5">
      <c r="A1251" s="141"/>
      <c r="B1251" s="109" t="s">
        <v>326</v>
      </c>
      <c r="C1251" s="109"/>
      <c r="D1251" s="110" t="s">
        <v>20</v>
      </c>
      <c r="E1251" s="110" t="s">
        <v>14</v>
      </c>
      <c r="F1251" s="110" t="s">
        <v>327</v>
      </c>
      <c r="G1251" s="110"/>
      <c r="H1251" s="160">
        <f t="shared" si="275"/>
        <v>37.4</v>
      </c>
      <c r="I1251" s="161">
        <f>I1252+I1256</f>
        <v>-12.6</v>
      </c>
      <c r="J1251" s="161">
        <f>J1252+J1256</f>
        <v>0</v>
      </c>
      <c r="K1251" s="161">
        <f>K1252+K1256</f>
        <v>0</v>
      </c>
      <c r="L1251" s="161">
        <f>L1252+L1256</f>
        <v>50</v>
      </c>
    </row>
    <row r="1252" spans="1:14" s="144" customFormat="1" ht="30" customHeight="1">
      <c r="A1252" s="141"/>
      <c r="B1252" s="109" t="s">
        <v>538</v>
      </c>
      <c r="C1252" s="109"/>
      <c r="D1252" s="110" t="s">
        <v>20</v>
      </c>
      <c r="E1252" s="110" t="s">
        <v>14</v>
      </c>
      <c r="F1252" s="110" t="s">
        <v>540</v>
      </c>
      <c r="G1252" s="110"/>
      <c r="H1252" s="160">
        <f t="shared" si="275"/>
        <v>-12.6</v>
      </c>
      <c r="I1252" s="161">
        <f>I1253</f>
        <v>-12.6</v>
      </c>
      <c r="J1252" s="161">
        <f t="shared" ref="J1252:L1253" si="277">J1253</f>
        <v>0</v>
      </c>
      <c r="K1252" s="161">
        <f t="shared" si="277"/>
        <v>0</v>
      </c>
      <c r="L1252" s="301">
        <f t="shared" si="277"/>
        <v>0</v>
      </c>
    </row>
    <row r="1253" spans="1:14" s="144" customFormat="1" ht="51">
      <c r="A1253" s="141"/>
      <c r="B1253" s="109" t="s">
        <v>88</v>
      </c>
      <c r="C1253" s="109"/>
      <c r="D1253" s="110" t="s">
        <v>20</v>
      </c>
      <c r="E1253" s="110" t="s">
        <v>14</v>
      </c>
      <c r="F1253" s="110" t="s">
        <v>540</v>
      </c>
      <c r="G1253" s="110" t="s">
        <v>49</v>
      </c>
      <c r="H1253" s="160">
        <f t="shared" si="275"/>
        <v>-12.6</v>
      </c>
      <c r="I1253" s="161">
        <f>I1254</f>
        <v>-12.6</v>
      </c>
      <c r="J1253" s="161">
        <f t="shared" si="277"/>
        <v>0</v>
      </c>
      <c r="K1253" s="161">
        <f t="shared" si="277"/>
        <v>0</v>
      </c>
      <c r="L1253" s="161">
        <f t="shared" si="277"/>
        <v>0</v>
      </c>
    </row>
    <row r="1254" spans="1:14" s="144" customFormat="1">
      <c r="A1254" s="141"/>
      <c r="B1254" s="109" t="s">
        <v>51</v>
      </c>
      <c r="C1254" s="109"/>
      <c r="D1254" s="110" t="s">
        <v>20</v>
      </c>
      <c r="E1254" s="110" t="s">
        <v>14</v>
      </c>
      <c r="F1254" s="110" t="s">
        <v>540</v>
      </c>
      <c r="G1254" s="110" t="s">
        <v>50</v>
      </c>
      <c r="H1254" s="160">
        <f t="shared" si="275"/>
        <v>-12.6</v>
      </c>
      <c r="I1254" s="161">
        <f>I1255</f>
        <v>-12.6</v>
      </c>
      <c r="J1254" s="161">
        <f>J1255</f>
        <v>0</v>
      </c>
      <c r="K1254" s="161">
        <f>K1255</f>
        <v>0</v>
      </c>
      <c r="L1254" s="301">
        <f>L1255</f>
        <v>0</v>
      </c>
    </row>
    <row r="1255" spans="1:14" s="144" customFormat="1" ht="25.5">
      <c r="A1255" s="141"/>
      <c r="B1255" s="109" t="s">
        <v>54</v>
      </c>
      <c r="C1255" s="109"/>
      <c r="D1255" s="110" t="s">
        <v>20</v>
      </c>
      <c r="E1255" s="110" t="s">
        <v>14</v>
      </c>
      <c r="F1255" s="110" t="s">
        <v>540</v>
      </c>
      <c r="G1255" s="110" t="s">
        <v>48</v>
      </c>
      <c r="H1255" s="160">
        <f t="shared" si="275"/>
        <v>-12.6</v>
      </c>
      <c r="I1255" s="161">
        <f>-12.6</f>
        <v>-12.6</v>
      </c>
      <c r="J1255" s="161">
        <v>0</v>
      </c>
      <c r="K1255" s="161">
        <v>0</v>
      </c>
      <c r="L1255" s="161">
        <v>0</v>
      </c>
    </row>
    <row r="1256" spans="1:14" s="348" customFormat="1" ht="76.5">
      <c r="A1256" s="340"/>
      <c r="B1256" s="341" t="s">
        <v>680</v>
      </c>
      <c r="C1256" s="342"/>
      <c r="D1256" s="343" t="s">
        <v>20</v>
      </c>
      <c r="E1256" s="343" t="s">
        <v>14</v>
      </c>
      <c r="F1256" s="343" t="s">
        <v>699</v>
      </c>
      <c r="G1256" s="344"/>
      <c r="H1256" s="345">
        <f>SUM(I1256:L1256)</f>
        <v>50</v>
      </c>
      <c r="I1256" s="346">
        <v>0</v>
      </c>
      <c r="J1256" s="346">
        <v>0</v>
      </c>
      <c r="K1256" s="346">
        <v>0</v>
      </c>
      <c r="L1256" s="346">
        <f>L1257</f>
        <v>50</v>
      </c>
      <c r="M1256" s="347"/>
      <c r="N1256" s="347"/>
    </row>
    <row r="1257" spans="1:14" s="348" customFormat="1" ht="51">
      <c r="A1257" s="340"/>
      <c r="B1257" s="349" t="s">
        <v>88</v>
      </c>
      <c r="C1257" s="350"/>
      <c r="D1257" s="343" t="s">
        <v>20</v>
      </c>
      <c r="E1257" s="343" t="s">
        <v>14</v>
      </c>
      <c r="F1257" s="343" t="s">
        <v>699</v>
      </c>
      <c r="G1257" s="351" t="s">
        <v>49</v>
      </c>
      <c r="H1257" s="345">
        <f>SUM(I1257:L1257)</f>
        <v>50</v>
      </c>
      <c r="I1257" s="346">
        <v>0</v>
      </c>
      <c r="J1257" s="346">
        <v>0</v>
      </c>
      <c r="K1257" s="346">
        <v>0</v>
      </c>
      <c r="L1257" s="346">
        <f>L1258</f>
        <v>50</v>
      </c>
      <c r="M1257" s="347"/>
      <c r="N1257" s="347"/>
    </row>
    <row r="1258" spans="1:14" s="348" customFormat="1">
      <c r="A1258" s="340"/>
      <c r="B1258" s="349" t="s">
        <v>51</v>
      </c>
      <c r="C1258" s="350"/>
      <c r="D1258" s="343" t="s">
        <v>20</v>
      </c>
      <c r="E1258" s="343" t="s">
        <v>14</v>
      </c>
      <c r="F1258" s="343" t="s">
        <v>699</v>
      </c>
      <c r="G1258" s="351" t="s">
        <v>50</v>
      </c>
      <c r="H1258" s="345">
        <f>SUM(I1258:L1258)</f>
        <v>50</v>
      </c>
      <c r="I1258" s="346">
        <v>0</v>
      </c>
      <c r="J1258" s="346">
        <v>0</v>
      </c>
      <c r="K1258" s="346">
        <v>0</v>
      </c>
      <c r="L1258" s="346">
        <f>L1259</f>
        <v>50</v>
      </c>
      <c r="M1258" s="347"/>
      <c r="N1258" s="347"/>
    </row>
    <row r="1259" spans="1:14" s="348" customFormat="1" ht="76.5">
      <c r="A1259" s="340"/>
      <c r="B1259" s="349" t="s">
        <v>52</v>
      </c>
      <c r="C1259" s="350"/>
      <c r="D1259" s="343" t="s">
        <v>20</v>
      </c>
      <c r="E1259" s="343" t="s">
        <v>14</v>
      </c>
      <c r="F1259" s="343" t="s">
        <v>699</v>
      </c>
      <c r="G1259" s="351" t="s">
        <v>53</v>
      </c>
      <c r="H1259" s="345">
        <f>SUM(I1259:L1259)</f>
        <v>50</v>
      </c>
      <c r="I1259" s="346">
        <v>0</v>
      </c>
      <c r="J1259" s="346">
        <v>0</v>
      </c>
      <c r="K1259" s="346">
        <v>0</v>
      </c>
      <c r="L1259" s="346">
        <v>50</v>
      </c>
      <c r="M1259" s="347"/>
      <c r="N1259" s="347"/>
    </row>
    <row r="1260" spans="1:14" s="144" customFormat="1" ht="38.25">
      <c r="A1260" s="141"/>
      <c r="B1260" s="109" t="s">
        <v>315</v>
      </c>
      <c r="C1260" s="109"/>
      <c r="D1260" s="110" t="s">
        <v>20</v>
      </c>
      <c r="E1260" s="110" t="s">
        <v>14</v>
      </c>
      <c r="F1260" s="110" t="s">
        <v>316</v>
      </c>
      <c r="G1260" s="110"/>
      <c r="H1260" s="160">
        <f>I1260+J1260+K1260+L1260</f>
        <v>1698.4</v>
      </c>
      <c r="I1260" s="161">
        <f>I1261+I1268</f>
        <v>848.4</v>
      </c>
      <c r="J1260" s="161">
        <f>J1261+J1268</f>
        <v>0</v>
      </c>
      <c r="K1260" s="161">
        <f>K1261+K1268</f>
        <v>0</v>
      </c>
      <c r="L1260" s="161">
        <f>L1261+L1268</f>
        <v>850</v>
      </c>
    </row>
    <row r="1261" spans="1:14" s="144" customFormat="1" ht="25.5">
      <c r="A1261" s="141"/>
      <c r="B1261" s="109" t="s">
        <v>538</v>
      </c>
      <c r="C1261" s="109"/>
      <c r="D1261" s="110" t="s">
        <v>20</v>
      </c>
      <c r="E1261" s="110" t="s">
        <v>14</v>
      </c>
      <c r="F1261" s="110" t="s">
        <v>543</v>
      </c>
      <c r="G1261" s="110"/>
      <c r="H1261" s="160">
        <f>SUM(I1261:L1261)</f>
        <v>848.4</v>
      </c>
      <c r="I1261" s="161">
        <f>I1262+I1265</f>
        <v>848.4</v>
      </c>
      <c r="J1261" s="161">
        <f>J1262+J1265</f>
        <v>0</v>
      </c>
      <c r="K1261" s="161">
        <f>K1262+K1265</f>
        <v>0</v>
      </c>
      <c r="L1261" s="161">
        <f>L1262+L1265</f>
        <v>0</v>
      </c>
    </row>
    <row r="1262" spans="1:14" s="144" customFormat="1" ht="38.25" hidden="1">
      <c r="A1262" s="141"/>
      <c r="B1262" s="109" t="s">
        <v>86</v>
      </c>
      <c r="C1262" s="142"/>
      <c r="D1262" s="110" t="s">
        <v>20</v>
      </c>
      <c r="E1262" s="110" t="s">
        <v>14</v>
      </c>
      <c r="F1262" s="110" t="s">
        <v>543</v>
      </c>
      <c r="G1262" s="110" t="s">
        <v>57</v>
      </c>
      <c r="H1262" s="160">
        <f t="shared" ref="H1262:H1267" si="278">I1262+J1262+K1262+L1262</f>
        <v>0</v>
      </c>
      <c r="I1262" s="161">
        <f t="shared" ref="I1262:L1263" si="279">I1263</f>
        <v>0</v>
      </c>
      <c r="J1262" s="161">
        <f t="shared" si="279"/>
        <v>0</v>
      </c>
      <c r="K1262" s="161">
        <f t="shared" si="279"/>
        <v>0</v>
      </c>
      <c r="L1262" s="161">
        <f t="shared" si="279"/>
        <v>0</v>
      </c>
      <c r="N1262" s="270"/>
    </row>
    <row r="1263" spans="1:14" s="144" customFormat="1" ht="38.25" hidden="1">
      <c r="A1263" s="141"/>
      <c r="B1263" s="109" t="s">
        <v>111</v>
      </c>
      <c r="C1263" s="142"/>
      <c r="D1263" s="110" t="s">
        <v>20</v>
      </c>
      <c r="E1263" s="110" t="s">
        <v>14</v>
      </c>
      <c r="F1263" s="110" t="s">
        <v>543</v>
      </c>
      <c r="G1263" s="110" t="s">
        <v>59</v>
      </c>
      <c r="H1263" s="160">
        <f t="shared" si="278"/>
        <v>0</v>
      </c>
      <c r="I1263" s="161">
        <f t="shared" si="279"/>
        <v>0</v>
      </c>
      <c r="J1263" s="161">
        <f t="shared" si="279"/>
        <v>0</v>
      </c>
      <c r="K1263" s="161">
        <f t="shared" si="279"/>
        <v>0</v>
      </c>
      <c r="L1263" s="161">
        <f t="shared" si="279"/>
        <v>0</v>
      </c>
      <c r="N1263" s="270"/>
    </row>
    <row r="1264" spans="1:14" s="144" customFormat="1" ht="51" hidden="1">
      <c r="A1264" s="141"/>
      <c r="B1264" s="109" t="s">
        <v>259</v>
      </c>
      <c r="C1264" s="142"/>
      <c r="D1264" s="110" t="s">
        <v>20</v>
      </c>
      <c r="E1264" s="110" t="s">
        <v>14</v>
      </c>
      <c r="F1264" s="110" t="s">
        <v>543</v>
      </c>
      <c r="G1264" s="110" t="s">
        <v>61</v>
      </c>
      <c r="H1264" s="160">
        <f t="shared" si="278"/>
        <v>0</v>
      </c>
      <c r="I1264" s="161">
        <v>0</v>
      </c>
      <c r="J1264" s="161">
        <v>0</v>
      </c>
      <c r="K1264" s="161">
        <v>0</v>
      </c>
      <c r="L1264" s="161">
        <v>0</v>
      </c>
    </row>
    <row r="1265" spans="1:12" s="144" customFormat="1" ht="51">
      <c r="A1265" s="141"/>
      <c r="B1265" s="109" t="s">
        <v>88</v>
      </c>
      <c r="C1265" s="109"/>
      <c r="D1265" s="110" t="s">
        <v>20</v>
      </c>
      <c r="E1265" s="110" t="s">
        <v>14</v>
      </c>
      <c r="F1265" s="110" t="s">
        <v>543</v>
      </c>
      <c r="G1265" s="110" t="s">
        <v>49</v>
      </c>
      <c r="H1265" s="160">
        <f t="shared" si="278"/>
        <v>848.4</v>
      </c>
      <c r="I1265" s="161">
        <f t="shared" ref="I1265:L1266" si="280">I1266</f>
        <v>848.4</v>
      </c>
      <c r="J1265" s="161">
        <f t="shared" si="280"/>
        <v>0</v>
      </c>
      <c r="K1265" s="161">
        <f t="shared" si="280"/>
        <v>0</v>
      </c>
      <c r="L1265" s="161">
        <f t="shared" si="280"/>
        <v>0</v>
      </c>
    </row>
    <row r="1266" spans="1:12" s="144" customFormat="1">
      <c r="A1266" s="141"/>
      <c r="B1266" s="109" t="s">
        <v>51</v>
      </c>
      <c r="C1266" s="109"/>
      <c r="D1266" s="110" t="s">
        <v>20</v>
      </c>
      <c r="E1266" s="110" t="s">
        <v>14</v>
      </c>
      <c r="F1266" s="110" t="s">
        <v>543</v>
      </c>
      <c r="G1266" s="110" t="s">
        <v>50</v>
      </c>
      <c r="H1266" s="160">
        <f t="shared" si="278"/>
        <v>848.4</v>
      </c>
      <c r="I1266" s="161">
        <f t="shared" si="280"/>
        <v>848.4</v>
      </c>
      <c r="J1266" s="161">
        <f t="shared" si="280"/>
        <v>0</v>
      </c>
      <c r="K1266" s="161">
        <f t="shared" si="280"/>
        <v>0</v>
      </c>
      <c r="L1266" s="161">
        <f t="shared" si="280"/>
        <v>0</v>
      </c>
    </row>
    <row r="1267" spans="1:12" s="144" customFormat="1" ht="25.5">
      <c r="A1267" s="141"/>
      <c r="B1267" s="109" t="s">
        <v>54</v>
      </c>
      <c r="C1267" s="109"/>
      <c r="D1267" s="110" t="s">
        <v>20</v>
      </c>
      <c r="E1267" s="110" t="s">
        <v>14</v>
      </c>
      <c r="F1267" s="110" t="s">
        <v>543</v>
      </c>
      <c r="G1267" s="110" t="s">
        <v>48</v>
      </c>
      <c r="H1267" s="160">
        <f t="shared" si="278"/>
        <v>848.4</v>
      </c>
      <c r="I1267" s="161">
        <f>800+48.4</f>
        <v>848.4</v>
      </c>
      <c r="J1267" s="161">
        <v>0</v>
      </c>
      <c r="K1267" s="161">
        <v>0</v>
      </c>
      <c r="L1267" s="161">
        <v>0</v>
      </c>
    </row>
    <row r="1268" spans="1:12" s="144" customFormat="1" ht="63.75">
      <c r="A1268" s="141"/>
      <c r="B1268" s="210" t="s">
        <v>587</v>
      </c>
      <c r="C1268" s="109"/>
      <c r="D1268" s="110" t="s">
        <v>20</v>
      </c>
      <c r="E1268" s="110" t="s">
        <v>14</v>
      </c>
      <c r="F1268" s="110" t="s">
        <v>592</v>
      </c>
      <c r="G1268" s="110"/>
      <c r="H1268" s="160">
        <f>SUM(I1268:L1268)</f>
        <v>850</v>
      </c>
      <c r="I1268" s="161">
        <f t="shared" ref="I1268:L1270" si="281">I1269</f>
        <v>0</v>
      </c>
      <c r="J1268" s="161">
        <f t="shared" si="281"/>
        <v>0</v>
      </c>
      <c r="K1268" s="161">
        <f t="shared" si="281"/>
        <v>0</v>
      </c>
      <c r="L1268" s="161">
        <f t="shared" si="281"/>
        <v>850</v>
      </c>
    </row>
    <row r="1269" spans="1:12" s="144" customFormat="1" ht="51">
      <c r="A1269" s="141"/>
      <c r="B1269" s="109" t="s">
        <v>88</v>
      </c>
      <c r="C1269" s="109"/>
      <c r="D1269" s="110" t="s">
        <v>20</v>
      </c>
      <c r="E1269" s="110" t="s">
        <v>14</v>
      </c>
      <c r="F1269" s="110" t="s">
        <v>592</v>
      </c>
      <c r="G1269" s="110" t="s">
        <v>49</v>
      </c>
      <c r="H1269" s="160">
        <f>I1269+J1269+K1269+L1269</f>
        <v>850</v>
      </c>
      <c r="I1269" s="161">
        <f t="shared" si="281"/>
        <v>0</v>
      </c>
      <c r="J1269" s="161">
        <f t="shared" si="281"/>
        <v>0</v>
      </c>
      <c r="K1269" s="161">
        <f t="shared" si="281"/>
        <v>0</v>
      </c>
      <c r="L1269" s="161">
        <f t="shared" si="281"/>
        <v>850</v>
      </c>
    </row>
    <row r="1270" spans="1:12" s="144" customFormat="1">
      <c r="A1270" s="141"/>
      <c r="B1270" s="109" t="s">
        <v>51</v>
      </c>
      <c r="C1270" s="109"/>
      <c r="D1270" s="110" t="s">
        <v>20</v>
      </c>
      <c r="E1270" s="110" t="s">
        <v>14</v>
      </c>
      <c r="F1270" s="110" t="s">
        <v>592</v>
      </c>
      <c r="G1270" s="110" t="s">
        <v>50</v>
      </c>
      <c r="H1270" s="160">
        <f>I1270+J1270+K1270+L1270</f>
        <v>850</v>
      </c>
      <c r="I1270" s="161">
        <f t="shared" si="281"/>
        <v>0</v>
      </c>
      <c r="J1270" s="161">
        <f t="shared" si="281"/>
        <v>0</v>
      </c>
      <c r="K1270" s="161">
        <f t="shared" si="281"/>
        <v>0</v>
      </c>
      <c r="L1270" s="161">
        <f t="shared" si="281"/>
        <v>850</v>
      </c>
    </row>
    <row r="1271" spans="1:12" s="144" customFormat="1" ht="25.5">
      <c r="A1271" s="141"/>
      <c r="B1271" s="109" t="s">
        <v>54</v>
      </c>
      <c r="C1271" s="109"/>
      <c r="D1271" s="110" t="s">
        <v>20</v>
      </c>
      <c r="E1271" s="110" t="s">
        <v>14</v>
      </c>
      <c r="F1271" s="110" t="s">
        <v>592</v>
      </c>
      <c r="G1271" s="110" t="s">
        <v>48</v>
      </c>
      <c r="H1271" s="160">
        <f>I1271+J1271+K1271+L1271</f>
        <v>850</v>
      </c>
      <c r="I1271" s="161">
        <v>0</v>
      </c>
      <c r="J1271" s="161">
        <v>0</v>
      </c>
      <c r="K1271" s="161">
        <v>0</v>
      </c>
      <c r="L1271" s="161">
        <f>850</f>
        <v>850</v>
      </c>
    </row>
    <row r="1272" spans="1:12" s="144" customFormat="1">
      <c r="A1272" s="192"/>
      <c r="B1272" s="266" t="s">
        <v>30</v>
      </c>
      <c r="C1272" s="193"/>
      <c r="D1272" s="133" t="s">
        <v>20</v>
      </c>
      <c r="E1272" s="133" t="s">
        <v>16</v>
      </c>
      <c r="F1272" s="133"/>
      <c r="G1272" s="133"/>
      <c r="H1272" s="160">
        <f>I1272+J1272+K1272+L1272</f>
        <v>3394.8</v>
      </c>
      <c r="I1272" s="160">
        <f>I1273+I1331</f>
        <v>695.8</v>
      </c>
      <c r="J1272" s="160">
        <f>J1273+J1331</f>
        <v>3377</v>
      </c>
      <c r="K1272" s="160">
        <f>K1273+K1331</f>
        <v>-1528</v>
      </c>
      <c r="L1272" s="160">
        <f>L1273+L1331</f>
        <v>850</v>
      </c>
    </row>
    <row r="1273" spans="1:12" s="144" customFormat="1" ht="38.25">
      <c r="A1273" s="192"/>
      <c r="B1273" s="109" t="s">
        <v>161</v>
      </c>
      <c r="C1273" s="193"/>
      <c r="D1273" s="110" t="s">
        <v>20</v>
      </c>
      <c r="E1273" s="110" t="s">
        <v>16</v>
      </c>
      <c r="F1273" s="110" t="s">
        <v>300</v>
      </c>
      <c r="G1273" s="133"/>
      <c r="H1273" s="160">
        <f>I1273+J1273+K1273+L1273</f>
        <v>3094.8</v>
      </c>
      <c r="I1273" s="161">
        <f>I1274+I1307+I1300</f>
        <v>695.8</v>
      </c>
      <c r="J1273" s="161">
        <f>J1274+J1307+J1300</f>
        <v>3377</v>
      </c>
      <c r="K1273" s="161">
        <f>K1274+K1307+K1300</f>
        <v>-1528</v>
      </c>
      <c r="L1273" s="161">
        <f>L1274+L1307+L1300</f>
        <v>550</v>
      </c>
    </row>
    <row r="1274" spans="1:12" s="144" customFormat="1" ht="25.5">
      <c r="A1274" s="273"/>
      <c r="B1274" s="109" t="s">
        <v>314</v>
      </c>
      <c r="C1274" s="193"/>
      <c r="D1274" s="110" t="s">
        <v>20</v>
      </c>
      <c r="E1274" s="110" t="s">
        <v>16</v>
      </c>
      <c r="F1274" s="110" t="s">
        <v>302</v>
      </c>
      <c r="G1274" s="133"/>
      <c r="H1274" s="160">
        <f>SUM(I1274:L1274)</f>
        <v>-4737.3</v>
      </c>
      <c r="I1274" s="161">
        <f>I1275</f>
        <v>239.7</v>
      </c>
      <c r="J1274" s="161">
        <f>J1275</f>
        <v>-4977</v>
      </c>
      <c r="K1274" s="161">
        <f>K1275</f>
        <v>0</v>
      </c>
      <c r="L1274" s="161">
        <f>L1275</f>
        <v>0</v>
      </c>
    </row>
    <row r="1275" spans="1:12" s="144" customFormat="1" ht="25.5">
      <c r="A1275" s="192"/>
      <c r="B1275" s="109" t="s">
        <v>307</v>
      </c>
      <c r="C1275" s="193"/>
      <c r="D1275" s="110" t="s">
        <v>20</v>
      </c>
      <c r="E1275" s="110" t="s">
        <v>16</v>
      </c>
      <c r="F1275" s="110" t="s">
        <v>308</v>
      </c>
      <c r="G1275" s="133"/>
      <c r="H1275" s="160">
        <f>SUM(I1275:L1275)</f>
        <v>-4737.3</v>
      </c>
      <c r="I1275" s="161">
        <f>I1276+I1280+I1284+I1288+I1292+I1296</f>
        <v>239.7</v>
      </c>
      <c r="J1275" s="161">
        <f>J1276+J1280+J1284+J1288+J1292+J1296</f>
        <v>-4977</v>
      </c>
      <c r="K1275" s="161">
        <f>K1276+K1280+K1284+K1288+K1292+K1296</f>
        <v>0</v>
      </c>
      <c r="L1275" s="161">
        <f>L1276+L1280+L1284+L1288+L1292+L1296</f>
        <v>0</v>
      </c>
    </row>
    <row r="1276" spans="1:12" s="144" customFormat="1" ht="38.25">
      <c r="A1276" s="141"/>
      <c r="B1276" s="109" t="s">
        <v>309</v>
      </c>
      <c r="C1276" s="109"/>
      <c r="D1276" s="110" t="s">
        <v>20</v>
      </c>
      <c r="E1276" s="110" t="s">
        <v>16</v>
      </c>
      <c r="F1276" s="110" t="s">
        <v>310</v>
      </c>
      <c r="G1276" s="110"/>
      <c r="H1276" s="160">
        <f t="shared" ref="H1276:H1283" si="282">I1276+J1276+K1276+L1276</f>
        <v>-60.3</v>
      </c>
      <c r="I1276" s="161">
        <f t="shared" ref="I1276:L1278" si="283">I1277</f>
        <v>-60.3</v>
      </c>
      <c r="J1276" s="161">
        <f t="shared" si="283"/>
        <v>0</v>
      </c>
      <c r="K1276" s="161">
        <f t="shared" si="283"/>
        <v>0</v>
      </c>
      <c r="L1276" s="161">
        <f t="shared" si="283"/>
        <v>0</v>
      </c>
    </row>
    <row r="1277" spans="1:12" s="144" customFormat="1" ht="51">
      <c r="A1277" s="141"/>
      <c r="B1277" s="109" t="s">
        <v>88</v>
      </c>
      <c r="C1277" s="109"/>
      <c r="D1277" s="110" t="s">
        <v>20</v>
      </c>
      <c r="E1277" s="110" t="s">
        <v>16</v>
      </c>
      <c r="F1277" s="110" t="s">
        <v>310</v>
      </c>
      <c r="G1277" s="110" t="s">
        <v>49</v>
      </c>
      <c r="H1277" s="160">
        <f t="shared" si="282"/>
        <v>-60.3</v>
      </c>
      <c r="I1277" s="161">
        <f>I1278</f>
        <v>-60.3</v>
      </c>
      <c r="J1277" s="161">
        <f t="shared" si="283"/>
        <v>0</v>
      </c>
      <c r="K1277" s="161">
        <f t="shared" si="283"/>
        <v>0</v>
      </c>
      <c r="L1277" s="161">
        <f t="shared" si="283"/>
        <v>0</v>
      </c>
    </row>
    <row r="1278" spans="1:12" s="234" customFormat="1">
      <c r="A1278" s="141"/>
      <c r="B1278" s="109" t="s">
        <v>51</v>
      </c>
      <c r="C1278" s="109"/>
      <c r="D1278" s="110" t="s">
        <v>20</v>
      </c>
      <c r="E1278" s="110" t="s">
        <v>16</v>
      </c>
      <c r="F1278" s="110" t="s">
        <v>310</v>
      </c>
      <c r="G1278" s="110" t="s">
        <v>50</v>
      </c>
      <c r="H1278" s="160">
        <f t="shared" si="282"/>
        <v>-60.3</v>
      </c>
      <c r="I1278" s="161">
        <f>I1279</f>
        <v>-60.3</v>
      </c>
      <c r="J1278" s="161">
        <f t="shared" si="283"/>
        <v>0</v>
      </c>
      <c r="K1278" s="161">
        <f t="shared" si="283"/>
        <v>0</v>
      </c>
      <c r="L1278" s="161">
        <f t="shared" si="283"/>
        <v>0</v>
      </c>
    </row>
    <row r="1279" spans="1:12" s="234" customFormat="1" ht="55.5" customHeight="1">
      <c r="A1279" s="141"/>
      <c r="B1279" s="109" t="s">
        <v>52</v>
      </c>
      <c r="C1279" s="109"/>
      <c r="D1279" s="110" t="s">
        <v>20</v>
      </c>
      <c r="E1279" s="110" t="s">
        <v>16</v>
      </c>
      <c r="F1279" s="110" t="s">
        <v>310</v>
      </c>
      <c r="G1279" s="110" t="s">
        <v>53</v>
      </c>
      <c r="H1279" s="160">
        <f t="shared" si="282"/>
        <v>-60.3</v>
      </c>
      <c r="I1279" s="161">
        <f>-60.3</f>
        <v>-60.3</v>
      </c>
      <c r="J1279" s="161">
        <v>0</v>
      </c>
      <c r="K1279" s="161">
        <v>0</v>
      </c>
      <c r="L1279" s="161">
        <v>0</v>
      </c>
    </row>
    <row r="1280" spans="1:12" s="234" customFormat="1" ht="318.75" hidden="1">
      <c r="A1280" s="141"/>
      <c r="B1280" s="69" t="s">
        <v>493</v>
      </c>
      <c r="C1280" s="109"/>
      <c r="D1280" s="110" t="s">
        <v>20</v>
      </c>
      <c r="E1280" s="110" t="s">
        <v>16</v>
      </c>
      <c r="F1280" s="110" t="s">
        <v>311</v>
      </c>
      <c r="G1280" s="110"/>
      <c r="H1280" s="160">
        <f t="shared" si="282"/>
        <v>0</v>
      </c>
      <c r="I1280" s="161">
        <f>I1281</f>
        <v>0</v>
      </c>
      <c r="J1280" s="161">
        <f t="shared" ref="J1280:L1282" si="284">J1281</f>
        <v>0</v>
      </c>
      <c r="K1280" s="161">
        <f t="shared" si="284"/>
        <v>0</v>
      </c>
      <c r="L1280" s="161">
        <f t="shared" si="284"/>
        <v>0</v>
      </c>
    </row>
    <row r="1281" spans="1:12" s="234" customFormat="1" ht="51" hidden="1">
      <c r="A1281" s="141"/>
      <c r="B1281" s="109" t="s">
        <v>88</v>
      </c>
      <c r="C1281" s="109"/>
      <c r="D1281" s="110" t="s">
        <v>20</v>
      </c>
      <c r="E1281" s="110" t="s">
        <v>16</v>
      </c>
      <c r="F1281" s="110" t="s">
        <v>311</v>
      </c>
      <c r="G1281" s="110" t="s">
        <v>49</v>
      </c>
      <c r="H1281" s="160">
        <f t="shared" si="282"/>
        <v>0</v>
      </c>
      <c r="I1281" s="161">
        <f>I1282</f>
        <v>0</v>
      </c>
      <c r="J1281" s="161">
        <f t="shared" si="284"/>
        <v>0</v>
      </c>
      <c r="K1281" s="161">
        <f t="shared" si="284"/>
        <v>0</v>
      </c>
      <c r="L1281" s="161">
        <f t="shared" si="284"/>
        <v>0</v>
      </c>
    </row>
    <row r="1282" spans="1:12" s="234" customFormat="1" ht="22.5" hidden="1" customHeight="1">
      <c r="A1282" s="141"/>
      <c r="B1282" s="109" t="s">
        <v>51</v>
      </c>
      <c r="C1282" s="109"/>
      <c r="D1282" s="110" t="s">
        <v>20</v>
      </c>
      <c r="E1282" s="110" t="s">
        <v>16</v>
      </c>
      <c r="F1282" s="110" t="s">
        <v>311</v>
      </c>
      <c r="G1282" s="110" t="s">
        <v>50</v>
      </c>
      <c r="H1282" s="160">
        <f t="shared" si="282"/>
        <v>0</v>
      </c>
      <c r="I1282" s="161">
        <f>I1283</f>
        <v>0</v>
      </c>
      <c r="J1282" s="161">
        <f t="shared" si="284"/>
        <v>0</v>
      </c>
      <c r="K1282" s="161">
        <f t="shared" si="284"/>
        <v>0</v>
      </c>
      <c r="L1282" s="161">
        <f t="shared" si="284"/>
        <v>0</v>
      </c>
    </row>
    <row r="1283" spans="1:12" s="234" customFormat="1" ht="22.5" hidden="1" customHeight="1">
      <c r="A1283" s="141"/>
      <c r="B1283" s="109" t="s">
        <v>52</v>
      </c>
      <c r="C1283" s="109"/>
      <c r="D1283" s="110" t="s">
        <v>20</v>
      </c>
      <c r="E1283" s="110" t="s">
        <v>16</v>
      </c>
      <c r="F1283" s="110" t="s">
        <v>311</v>
      </c>
      <c r="G1283" s="110" t="s">
        <v>53</v>
      </c>
      <c r="H1283" s="160">
        <f t="shared" si="282"/>
        <v>0</v>
      </c>
      <c r="I1283" s="161">
        <v>0</v>
      </c>
      <c r="J1283" s="161">
        <v>0</v>
      </c>
      <c r="K1283" s="161"/>
      <c r="L1283" s="161">
        <v>0</v>
      </c>
    </row>
    <row r="1284" spans="1:12" s="234" customFormat="1" ht="102">
      <c r="A1284" s="141"/>
      <c r="B1284" s="268" t="s">
        <v>506</v>
      </c>
      <c r="C1284" s="109"/>
      <c r="D1284" s="110" t="s">
        <v>20</v>
      </c>
      <c r="E1284" s="110" t="s">
        <v>16</v>
      </c>
      <c r="F1284" s="110" t="s">
        <v>312</v>
      </c>
      <c r="G1284" s="110"/>
      <c r="H1284" s="160">
        <f t="shared" ref="H1284:H1291" si="285">I1284+J1284+K1284+L1284</f>
        <v>-4457</v>
      </c>
      <c r="I1284" s="161">
        <f t="shared" ref="I1284:L1286" si="286">I1285</f>
        <v>0</v>
      </c>
      <c r="J1284" s="161">
        <f t="shared" si="286"/>
        <v>-4457</v>
      </c>
      <c r="K1284" s="161">
        <f t="shared" si="286"/>
        <v>0</v>
      </c>
      <c r="L1284" s="161">
        <f t="shared" si="286"/>
        <v>0</v>
      </c>
    </row>
    <row r="1285" spans="1:12" s="234" customFormat="1" ht="22.5" customHeight="1">
      <c r="A1285" s="141"/>
      <c r="B1285" s="109" t="s">
        <v>88</v>
      </c>
      <c r="C1285" s="109"/>
      <c r="D1285" s="110" t="s">
        <v>20</v>
      </c>
      <c r="E1285" s="110" t="s">
        <v>16</v>
      </c>
      <c r="F1285" s="110" t="s">
        <v>312</v>
      </c>
      <c r="G1285" s="110" t="s">
        <v>49</v>
      </c>
      <c r="H1285" s="160">
        <f t="shared" si="285"/>
        <v>-4457</v>
      </c>
      <c r="I1285" s="161">
        <f t="shared" si="286"/>
        <v>0</v>
      </c>
      <c r="J1285" s="161">
        <f t="shared" si="286"/>
        <v>-4457</v>
      </c>
      <c r="K1285" s="161">
        <f t="shared" si="286"/>
        <v>0</v>
      </c>
      <c r="L1285" s="161">
        <f t="shared" si="286"/>
        <v>0</v>
      </c>
    </row>
    <row r="1286" spans="1:12" s="234" customFormat="1">
      <c r="A1286" s="141"/>
      <c r="B1286" s="109" t="s">
        <v>51</v>
      </c>
      <c r="C1286" s="109"/>
      <c r="D1286" s="110" t="s">
        <v>20</v>
      </c>
      <c r="E1286" s="110" t="s">
        <v>16</v>
      </c>
      <c r="F1286" s="110" t="s">
        <v>312</v>
      </c>
      <c r="G1286" s="110" t="s">
        <v>50</v>
      </c>
      <c r="H1286" s="160">
        <f t="shared" si="285"/>
        <v>-4457</v>
      </c>
      <c r="I1286" s="161">
        <f t="shared" si="286"/>
        <v>0</v>
      </c>
      <c r="J1286" s="161">
        <f t="shared" si="286"/>
        <v>-4457</v>
      </c>
      <c r="K1286" s="161">
        <f t="shared" si="286"/>
        <v>0</v>
      </c>
      <c r="L1286" s="161">
        <f t="shared" si="286"/>
        <v>0</v>
      </c>
    </row>
    <row r="1287" spans="1:12" s="144" customFormat="1" ht="76.5">
      <c r="A1287" s="141"/>
      <c r="B1287" s="109" t="s">
        <v>52</v>
      </c>
      <c r="C1287" s="109"/>
      <c r="D1287" s="110" t="s">
        <v>20</v>
      </c>
      <c r="E1287" s="110" t="s">
        <v>16</v>
      </c>
      <c r="F1287" s="110" t="s">
        <v>312</v>
      </c>
      <c r="G1287" s="110" t="s">
        <v>53</v>
      </c>
      <c r="H1287" s="160">
        <f t="shared" si="285"/>
        <v>-4457</v>
      </c>
      <c r="I1287" s="161">
        <v>0</v>
      </c>
      <c r="J1287" s="161">
        <f>-4457</f>
        <v>-4457</v>
      </c>
      <c r="K1287" s="161">
        <v>0</v>
      </c>
      <c r="L1287" s="161">
        <v>0</v>
      </c>
    </row>
    <row r="1288" spans="1:12" s="144" customFormat="1" ht="43.5" customHeight="1">
      <c r="A1288" s="141"/>
      <c r="B1288" s="268" t="s">
        <v>507</v>
      </c>
      <c r="C1288" s="109"/>
      <c r="D1288" s="110" t="s">
        <v>20</v>
      </c>
      <c r="E1288" s="110" t="s">
        <v>16</v>
      </c>
      <c r="F1288" s="110" t="s">
        <v>313</v>
      </c>
      <c r="G1288" s="110"/>
      <c r="H1288" s="160">
        <f t="shared" si="285"/>
        <v>-520</v>
      </c>
      <c r="I1288" s="161">
        <f t="shared" ref="I1288:L1290" si="287">I1289</f>
        <v>0</v>
      </c>
      <c r="J1288" s="161">
        <f t="shared" si="287"/>
        <v>-520</v>
      </c>
      <c r="K1288" s="161">
        <f t="shared" si="287"/>
        <v>0</v>
      </c>
      <c r="L1288" s="161">
        <f t="shared" si="287"/>
        <v>0</v>
      </c>
    </row>
    <row r="1289" spans="1:12" s="144" customFormat="1" ht="51">
      <c r="A1289" s="141"/>
      <c r="B1289" s="109" t="s">
        <v>88</v>
      </c>
      <c r="C1289" s="109"/>
      <c r="D1289" s="110" t="s">
        <v>20</v>
      </c>
      <c r="E1289" s="110" t="s">
        <v>16</v>
      </c>
      <c r="F1289" s="110" t="s">
        <v>313</v>
      </c>
      <c r="G1289" s="110" t="s">
        <v>49</v>
      </c>
      <c r="H1289" s="160">
        <f t="shared" si="285"/>
        <v>-520</v>
      </c>
      <c r="I1289" s="161">
        <f t="shared" si="287"/>
        <v>0</v>
      </c>
      <c r="J1289" s="161">
        <f t="shared" si="287"/>
        <v>-520</v>
      </c>
      <c r="K1289" s="161">
        <f t="shared" si="287"/>
        <v>0</v>
      </c>
      <c r="L1289" s="161">
        <f t="shared" si="287"/>
        <v>0</v>
      </c>
    </row>
    <row r="1290" spans="1:12" s="144" customFormat="1">
      <c r="A1290" s="141"/>
      <c r="B1290" s="109" t="s">
        <v>51</v>
      </c>
      <c r="C1290" s="109"/>
      <c r="D1290" s="110" t="s">
        <v>20</v>
      </c>
      <c r="E1290" s="110" t="s">
        <v>16</v>
      </c>
      <c r="F1290" s="110" t="s">
        <v>313</v>
      </c>
      <c r="G1290" s="110" t="s">
        <v>50</v>
      </c>
      <c r="H1290" s="160">
        <f t="shared" si="285"/>
        <v>-520</v>
      </c>
      <c r="I1290" s="161">
        <f t="shared" si="287"/>
        <v>0</v>
      </c>
      <c r="J1290" s="161">
        <f t="shared" si="287"/>
        <v>-520</v>
      </c>
      <c r="K1290" s="161">
        <f t="shared" si="287"/>
        <v>0</v>
      </c>
      <c r="L1290" s="161">
        <f t="shared" si="287"/>
        <v>0</v>
      </c>
    </row>
    <row r="1291" spans="1:12" s="144" customFormat="1" ht="76.5">
      <c r="A1291" s="141"/>
      <c r="B1291" s="109" t="s">
        <v>52</v>
      </c>
      <c r="C1291" s="109"/>
      <c r="D1291" s="110" t="s">
        <v>20</v>
      </c>
      <c r="E1291" s="110" t="s">
        <v>16</v>
      </c>
      <c r="F1291" s="110" t="s">
        <v>313</v>
      </c>
      <c r="G1291" s="110" t="s">
        <v>53</v>
      </c>
      <c r="H1291" s="160">
        <f t="shared" si="285"/>
        <v>-520</v>
      </c>
      <c r="I1291" s="161">
        <v>0</v>
      </c>
      <c r="J1291" s="161">
        <f>-520</f>
        <v>-520</v>
      </c>
      <c r="K1291" s="161">
        <v>0</v>
      </c>
      <c r="L1291" s="161">
        <v>0</v>
      </c>
    </row>
    <row r="1292" spans="1:12" s="144" customFormat="1" ht="25.5">
      <c r="A1292" s="141"/>
      <c r="B1292" s="109" t="s">
        <v>538</v>
      </c>
      <c r="C1292" s="109"/>
      <c r="D1292" s="110" t="s">
        <v>20</v>
      </c>
      <c r="E1292" s="110" t="s">
        <v>16</v>
      </c>
      <c r="F1292" s="110" t="s">
        <v>542</v>
      </c>
      <c r="G1292" s="110"/>
      <c r="H1292" s="160">
        <f t="shared" ref="H1292:H1306" si="288">SUM(I1292:L1292)</f>
        <v>300</v>
      </c>
      <c r="I1292" s="161">
        <f>I1293</f>
        <v>300</v>
      </c>
      <c r="J1292" s="161">
        <f t="shared" ref="J1292:L1294" si="289">J1293</f>
        <v>0</v>
      </c>
      <c r="K1292" s="161">
        <f t="shared" si="289"/>
        <v>0</v>
      </c>
      <c r="L1292" s="161">
        <f t="shared" si="289"/>
        <v>0</v>
      </c>
    </row>
    <row r="1293" spans="1:12" s="144" customFormat="1" ht="51">
      <c r="A1293" s="141"/>
      <c r="B1293" s="109" t="s">
        <v>88</v>
      </c>
      <c r="C1293" s="109"/>
      <c r="D1293" s="110" t="s">
        <v>20</v>
      </c>
      <c r="E1293" s="110" t="s">
        <v>16</v>
      </c>
      <c r="F1293" s="110" t="s">
        <v>542</v>
      </c>
      <c r="G1293" s="110" t="s">
        <v>49</v>
      </c>
      <c r="H1293" s="160">
        <f t="shared" si="288"/>
        <v>300</v>
      </c>
      <c r="I1293" s="161">
        <f>I1294</f>
        <v>300</v>
      </c>
      <c r="J1293" s="161">
        <f t="shared" si="289"/>
        <v>0</v>
      </c>
      <c r="K1293" s="161">
        <f t="shared" si="289"/>
        <v>0</v>
      </c>
      <c r="L1293" s="161">
        <f t="shared" si="289"/>
        <v>0</v>
      </c>
    </row>
    <row r="1294" spans="1:12" s="144" customFormat="1">
      <c r="A1294" s="141"/>
      <c r="B1294" s="109" t="s">
        <v>51</v>
      </c>
      <c r="C1294" s="109"/>
      <c r="D1294" s="110" t="s">
        <v>20</v>
      </c>
      <c r="E1294" s="110" t="s">
        <v>16</v>
      </c>
      <c r="F1294" s="110" t="s">
        <v>542</v>
      </c>
      <c r="G1294" s="110" t="s">
        <v>50</v>
      </c>
      <c r="H1294" s="160">
        <f t="shared" si="288"/>
        <v>300</v>
      </c>
      <c r="I1294" s="161">
        <f>I1295</f>
        <v>300</v>
      </c>
      <c r="J1294" s="161">
        <f t="shared" si="289"/>
        <v>0</v>
      </c>
      <c r="K1294" s="161">
        <f t="shared" si="289"/>
        <v>0</v>
      </c>
      <c r="L1294" s="161">
        <f t="shared" si="289"/>
        <v>0</v>
      </c>
    </row>
    <row r="1295" spans="1:12" s="144" customFormat="1" ht="25.5">
      <c r="A1295" s="141"/>
      <c r="B1295" s="109" t="s">
        <v>54</v>
      </c>
      <c r="C1295" s="109"/>
      <c r="D1295" s="110" t="s">
        <v>20</v>
      </c>
      <c r="E1295" s="110" t="s">
        <v>16</v>
      </c>
      <c r="F1295" s="110" t="s">
        <v>542</v>
      </c>
      <c r="G1295" s="110" t="s">
        <v>48</v>
      </c>
      <c r="H1295" s="160">
        <f t="shared" si="288"/>
        <v>300</v>
      </c>
      <c r="I1295" s="161">
        <f>300</f>
        <v>300</v>
      </c>
      <c r="J1295" s="161">
        <v>0</v>
      </c>
      <c r="K1295" s="161">
        <v>0</v>
      </c>
      <c r="L1295" s="161">
        <v>0</v>
      </c>
    </row>
    <row r="1296" spans="1:12" s="144" customFormat="1" ht="38.25" hidden="1">
      <c r="A1296" s="141"/>
      <c r="B1296" s="109" t="s">
        <v>675</v>
      </c>
      <c r="C1296" s="109"/>
      <c r="D1296" s="110" t="s">
        <v>20</v>
      </c>
      <c r="E1296" s="110" t="s">
        <v>16</v>
      </c>
      <c r="F1296" s="110" t="s">
        <v>676</v>
      </c>
      <c r="G1296" s="110"/>
      <c r="H1296" s="160">
        <f>SUM(I1296:L1296)</f>
        <v>0</v>
      </c>
      <c r="I1296" s="161">
        <f t="shared" ref="I1296:L1298" si="290">I1297</f>
        <v>0</v>
      </c>
      <c r="J1296" s="161">
        <f t="shared" si="290"/>
        <v>0</v>
      </c>
      <c r="K1296" s="161">
        <f t="shared" si="290"/>
        <v>0</v>
      </c>
      <c r="L1296" s="161">
        <f t="shared" si="290"/>
        <v>0</v>
      </c>
    </row>
    <row r="1297" spans="1:12" s="144" customFormat="1" ht="51" hidden="1">
      <c r="A1297" s="141"/>
      <c r="B1297" s="109" t="s">
        <v>88</v>
      </c>
      <c r="C1297" s="109"/>
      <c r="D1297" s="110" t="s">
        <v>20</v>
      </c>
      <c r="E1297" s="110" t="s">
        <v>16</v>
      </c>
      <c r="F1297" s="110" t="s">
        <v>676</v>
      </c>
      <c r="G1297" s="110" t="s">
        <v>49</v>
      </c>
      <c r="H1297" s="160">
        <f>SUM(I1297:L1297)</f>
        <v>0</v>
      </c>
      <c r="I1297" s="161">
        <f t="shared" si="290"/>
        <v>0</v>
      </c>
      <c r="J1297" s="161">
        <f t="shared" si="290"/>
        <v>0</v>
      </c>
      <c r="K1297" s="161">
        <f t="shared" si="290"/>
        <v>0</v>
      </c>
      <c r="L1297" s="161">
        <f t="shared" si="290"/>
        <v>0</v>
      </c>
    </row>
    <row r="1298" spans="1:12" s="144" customFormat="1" hidden="1">
      <c r="A1298" s="141"/>
      <c r="B1298" s="109" t="s">
        <v>51</v>
      </c>
      <c r="C1298" s="109"/>
      <c r="D1298" s="110" t="s">
        <v>20</v>
      </c>
      <c r="E1298" s="110" t="s">
        <v>16</v>
      </c>
      <c r="F1298" s="110" t="s">
        <v>676</v>
      </c>
      <c r="G1298" s="110" t="s">
        <v>50</v>
      </c>
      <c r="H1298" s="160">
        <f>SUM(I1298:L1298)</f>
        <v>0</v>
      </c>
      <c r="I1298" s="161">
        <f t="shared" si="290"/>
        <v>0</v>
      </c>
      <c r="J1298" s="161">
        <f t="shared" si="290"/>
        <v>0</v>
      </c>
      <c r="K1298" s="161">
        <f t="shared" si="290"/>
        <v>0</v>
      </c>
      <c r="L1298" s="161">
        <f t="shared" si="290"/>
        <v>0</v>
      </c>
    </row>
    <row r="1299" spans="1:12" s="144" customFormat="1" ht="76.5" hidden="1">
      <c r="A1299" s="141"/>
      <c r="B1299" s="109" t="s">
        <v>52</v>
      </c>
      <c r="C1299" s="109"/>
      <c r="D1299" s="110" t="s">
        <v>20</v>
      </c>
      <c r="E1299" s="110" t="s">
        <v>16</v>
      </c>
      <c r="F1299" s="110" t="s">
        <v>676</v>
      </c>
      <c r="G1299" s="110" t="s">
        <v>53</v>
      </c>
      <c r="H1299" s="160">
        <f>SUM(I1299:L1299)</f>
        <v>0</v>
      </c>
      <c r="I1299" s="161">
        <v>0</v>
      </c>
      <c r="J1299" s="161">
        <v>0</v>
      </c>
      <c r="K1299" s="161">
        <v>0</v>
      </c>
      <c r="L1299" s="161"/>
    </row>
    <row r="1300" spans="1:12" s="144" customFormat="1" ht="25.5">
      <c r="A1300" s="141"/>
      <c r="B1300" s="109" t="s">
        <v>326</v>
      </c>
      <c r="C1300" s="109"/>
      <c r="D1300" s="110" t="s">
        <v>20</v>
      </c>
      <c r="E1300" s="110" t="s">
        <v>16</v>
      </c>
      <c r="F1300" s="110" t="s">
        <v>327</v>
      </c>
      <c r="G1300" s="110"/>
      <c r="H1300" s="160">
        <f t="shared" si="288"/>
        <v>-4.2</v>
      </c>
      <c r="I1300" s="161">
        <f>I1301</f>
        <v>-4.2</v>
      </c>
      <c r="J1300" s="161">
        <f t="shared" ref="J1300:L1305" si="291">J1301</f>
        <v>0</v>
      </c>
      <c r="K1300" s="161">
        <f t="shared" si="291"/>
        <v>0</v>
      </c>
      <c r="L1300" s="161">
        <f t="shared" si="291"/>
        <v>0</v>
      </c>
    </row>
    <row r="1301" spans="1:12" s="144" customFormat="1" ht="25.5">
      <c r="A1301" s="141"/>
      <c r="B1301" s="109" t="s">
        <v>538</v>
      </c>
      <c r="C1301" s="109"/>
      <c r="D1301" s="110" t="s">
        <v>20</v>
      </c>
      <c r="E1301" s="110" t="s">
        <v>16</v>
      </c>
      <c r="F1301" s="110" t="s">
        <v>540</v>
      </c>
      <c r="G1301" s="110"/>
      <c r="H1301" s="160">
        <f t="shared" si="288"/>
        <v>-4.2</v>
      </c>
      <c r="I1301" s="161">
        <f>I1302</f>
        <v>-4.2</v>
      </c>
      <c r="J1301" s="161">
        <f t="shared" si="291"/>
        <v>0</v>
      </c>
      <c r="K1301" s="161">
        <f t="shared" si="291"/>
        <v>0</v>
      </c>
      <c r="L1301" s="161">
        <f t="shared" si="291"/>
        <v>0</v>
      </c>
    </row>
    <row r="1302" spans="1:12" s="144" customFormat="1" ht="51">
      <c r="A1302" s="141"/>
      <c r="B1302" s="109" t="s">
        <v>88</v>
      </c>
      <c r="C1302" s="109"/>
      <c r="D1302" s="110" t="s">
        <v>20</v>
      </c>
      <c r="E1302" s="110" t="s">
        <v>16</v>
      </c>
      <c r="F1302" s="110" t="s">
        <v>540</v>
      </c>
      <c r="G1302" s="110" t="s">
        <v>49</v>
      </c>
      <c r="H1302" s="160">
        <f t="shared" si="288"/>
        <v>-4.2</v>
      </c>
      <c r="I1302" s="161">
        <f>I1303+I1305</f>
        <v>-4.2</v>
      </c>
      <c r="J1302" s="161">
        <f>J1303+J1305</f>
        <v>0</v>
      </c>
      <c r="K1302" s="161">
        <f>K1303+K1305</f>
        <v>0</v>
      </c>
      <c r="L1302" s="161">
        <f>L1303+L1305</f>
        <v>0</v>
      </c>
    </row>
    <row r="1303" spans="1:12" s="144" customFormat="1">
      <c r="A1303" s="141"/>
      <c r="B1303" s="109" t="s">
        <v>51</v>
      </c>
      <c r="C1303" s="109"/>
      <c r="D1303" s="110" t="s">
        <v>20</v>
      </c>
      <c r="E1303" s="110" t="s">
        <v>16</v>
      </c>
      <c r="F1303" s="110" t="s">
        <v>540</v>
      </c>
      <c r="G1303" s="110" t="s">
        <v>50</v>
      </c>
      <c r="H1303" s="160">
        <f t="shared" si="288"/>
        <v>-4.2</v>
      </c>
      <c r="I1303" s="161">
        <f>I1304</f>
        <v>-4.2</v>
      </c>
      <c r="J1303" s="161">
        <f>J1304</f>
        <v>0</v>
      </c>
      <c r="K1303" s="161">
        <f>K1304</f>
        <v>0</v>
      </c>
      <c r="L1303" s="161">
        <f>L1304</f>
        <v>0</v>
      </c>
    </row>
    <row r="1304" spans="1:12" s="144" customFormat="1" ht="25.5">
      <c r="A1304" s="141"/>
      <c r="B1304" s="109" t="s">
        <v>54</v>
      </c>
      <c r="C1304" s="109"/>
      <c r="D1304" s="110" t="s">
        <v>20</v>
      </c>
      <c r="E1304" s="110" t="s">
        <v>16</v>
      </c>
      <c r="F1304" s="110" t="s">
        <v>540</v>
      </c>
      <c r="G1304" s="110" t="s">
        <v>48</v>
      </c>
      <c r="H1304" s="160">
        <f t="shared" si="288"/>
        <v>-4.2</v>
      </c>
      <c r="I1304" s="161">
        <f>-4.2</f>
        <v>-4.2</v>
      </c>
      <c r="J1304" s="161">
        <v>0</v>
      </c>
      <c r="K1304" s="161">
        <v>0</v>
      </c>
      <c r="L1304" s="161">
        <v>0</v>
      </c>
    </row>
    <row r="1305" spans="1:12" s="144" customFormat="1" hidden="1">
      <c r="A1305" s="141"/>
      <c r="B1305" s="109" t="s">
        <v>66</v>
      </c>
      <c r="C1305" s="109"/>
      <c r="D1305" s="110" t="s">
        <v>20</v>
      </c>
      <c r="E1305" s="110" t="s">
        <v>16</v>
      </c>
      <c r="F1305" s="110" t="s">
        <v>540</v>
      </c>
      <c r="G1305" s="110" t="s">
        <v>64</v>
      </c>
      <c r="H1305" s="160">
        <f t="shared" si="288"/>
        <v>0</v>
      </c>
      <c r="I1305" s="161">
        <f>I1306</f>
        <v>0</v>
      </c>
      <c r="J1305" s="161">
        <f t="shared" si="291"/>
        <v>0</v>
      </c>
      <c r="K1305" s="161">
        <f t="shared" si="291"/>
        <v>0</v>
      </c>
      <c r="L1305" s="161">
        <f t="shared" si="291"/>
        <v>0</v>
      </c>
    </row>
    <row r="1306" spans="1:12" s="144" customFormat="1" ht="25.5" hidden="1">
      <c r="A1306" s="141"/>
      <c r="B1306" s="109" t="s">
        <v>84</v>
      </c>
      <c r="C1306" s="109"/>
      <c r="D1306" s="110" t="s">
        <v>20</v>
      </c>
      <c r="E1306" s="110" t="s">
        <v>16</v>
      </c>
      <c r="F1306" s="110" t="s">
        <v>540</v>
      </c>
      <c r="G1306" s="110" t="s">
        <v>82</v>
      </c>
      <c r="H1306" s="160">
        <f t="shared" si="288"/>
        <v>0</v>
      </c>
      <c r="I1306" s="161"/>
      <c r="J1306" s="161">
        <v>0</v>
      </c>
      <c r="K1306" s="161">
        <v>0</v>
      </c>
      <c r="L1306" s="161">
        <v>0</v>
      </c>
    </row>
    <row r="1307" spans="1:12" s="144" customFormat="1" ht="38.25">
      <c r="A1307" s="141"/>
      <c r="B1307" s="109" t="s">
        <v>315</v>
      </c>
      <c r="C1307" s="109"/>
      <c r="D1307" s="110" t="s">
        <v>20</v>
      </c>
      <c r="E1307" s="110" t="s">
        <v>16</v>
      </c>
      <c r="F1307" s="110" t="s">
        <v>316</v>
      </c>
      <c r="G1307" s="110"/>
      <c r="H1307" s="160">
        <f>I1307+J1307+K1307+L1307</f>
        <v>7836.2999999999993</v>
      </c>
      <c r="I1307" s="161">
        <f>I1308+I1313+I1318+I1323+I1327</f>
        <v>460.3</v>
      </c>
      <c r="J1307" s="161">
        <f>J1308+J1313+J1318+J1323+J1327</f>
        <v>8354</v>
      </c>
      <c r="K1307" s="161">
        <f>K1308+K1313+K1318+K1323+K1327</f>
        <v>-1528</v>
      </c>
      <c r="L1307" s="161">
        <f>L1308+L1313+L1318+L1323+L1327</f>
        <v>550</v>
      </c>
    </row>
    <row r="1308" spans="1:12" s="144" customFormat="1" ht="140.25">
      <c r="A1308" s="216"/>
      <c r="B1308" s="69" t="s">
        <v>508</v>
      </c>
      <c r="C1308" s="109"/>
      <c r="D1308" s="110" t="s">
        <v>20</v>
      </c>
      <c r="E1308" s="110" t="s">
        <v>16</v>
      </c>
      <c r="F1308" s="110" t="s">
        <v>317</v>
      </c>
      <c r="G1308" s="110"/>
      <c r="H1308" s="160">
        <f>I1308+J1308+K1308+L1308</f>
        <v>-1528</v>
      </c>
      <c r="I1308" s="161">
        <f t="shared" ref="I1308:L1309" si="292">I1309</f>
        <v>0</v>
      </c>
      <c r="J1308" s="161">
        <f t="shared" si="292"/>
        <v>0</v>
      </c>
      <c r="K1308" s="161">
        <f t="shared" si="292"/>
        <v>-1528</v>
      </c>
      <c r="L1308" s="161">
        <f t="shared" si="292"/>
        <v>0</v>
      </c>
    </row>
    <row r="1309" spans="1:12" s="144" customFormat="1" ht="51">
      <c r="A1309" s="216"/>
      <c r="B1309" s="109" t="s">
        <v>88</v>
      </c>
      <c r="C1309" s="109"/>
      <c r="D1309" s="110" t="s">
        <v>20</v>
      </c>
      <c r="E1309" s="110" t="s">
        <v>16</v>
      </c>
      <c r="F1309" s="110" t="s">
        <v>317</v>
      </c>
      <c r="G1309" s="110" t="s">
        <v>49</v>
      </c>
      <c r="H1309" s="160">
        <f>I1309+J1309+K1309+L1309</f>
        <v>-1528</v>
      </c>
      <c r="I1309" s="161">
        <f t="shared" si="292"/>
        <v>0</v>
      </c>
      <c r="J1309" s="161">
        <f t="shared" si="292"/>
        <v>0</v>
      </c>
      <c r="K1309" s="161">
        <f t="shared" si="292"/>
        <v>-1528</v>
      </c>
      <c r="L1309" s="161">
        <f t="shared" si="292"/>
        <v>0</v>
      </c>
    </row>
    <row r="1310" spans="1:12" s="144" customFormat="1">
      <c r="A1310" s="216"/>
      <c r="B1310" s="109" t="s">
        <v>51</v>
      </c>
      <c r="C1310" s="109"/>
      <c r="D1310" s="110" t="s">
        <v>20</v>
      </c>
      <c r="E1310" s="110" t="s">
        <v>16</v>
      </c>
      <c r="F1310" s="110" t="s">
        <v>317</v>
      </c>
      <c r="G1310" s="110" t="s">
        <v>50</v>
      </c>
      <c r="H1310" s="160">
        <f>SUM(I1310:L1310)</f>
        <v>-1528</v>
      </c>
      <c r="I1310" s="161">
        <f>I1311+I1312</f>
        <v>0</v>
      </c>
      <c r="J1310" s="161">
        <f>J1311+J1312</f>
        <v>0</v>
      </c>
      <c r="K1310" s="161">
        <f>K1311+K1312</f>
        <v>-1528</v>
      </c>
      <c r="L1310" s="161">
        <f>L1311+L1312</f>
        <v>0</v>
      </c>
    </row>
    <row r="1311" spans="1:12" s="144" customFormat="1" ht="76.5">
      <c r="A1311" s="216"/>
      <c r="B1311" s="109" t="s">
        <v>52</v>
      </c>
      <c r="C1311" s="109"/>
      <c r="D1311" s="110" t="s">
        <v>20</v>
      </c>
      <c r="E1311" s="110" t="s">
        <v>16</v>
      </c>
      <c r="F1311" s="110" t="s">
        <v>317</v>
      </c>
      <c r="G1311" s="110" t="s">
        <v>53</v>
      </c>
      <c r="H1311" s="160">
        <f>SUM(I1311:L1311)</f>
        <v>-1528</v>
      </c>
      <c r="I1311" s="161">
        <v>0</v>
      </c>
      <c r="J1311" s="161">
        <v>0</v>
      </c>
      <c r="K1311" s="161">
        <f>-1528</f>
        <v>-1528</v>
      </c>
      <c r="L1311" s="161">
        <v>0</v>
      </c>
    </row>
    <row r="1312" spans="1:12" s="144" customFormat="1" ht="25.5" hidden="1">
      <c r="A1312" s="216"/>
      <c r="B1312" s="109" t="s">
        <v>54</v>
      </c>
      <c r="C1312" s="109"/>
      <c r="D1312" s="110" t="s">
        <v>20</v>
      </c>
      <c r="E1312" s="110" t="s">
        <v>16</v>
      </c>
      <c r="F1312" s="110" t="s">
        <v>317</v>
      </c>
      <c r="G1312" s="110" t="s">
        <v>48</v>
      </c>
      <c r="H1312" s="160">
        <f>I1312+J1312+K1312+L1312</f>
        <v>0</v>
      </c>
      <c r="I1312" s="161">
        <v>0</v>
      </c>
      <c r="J1312" s="161">
        <v>0</v>
      </c>
      <c r="K1312" s="161"/>
      <c r="L1312" s="161">
        <v>0</v>
      </c>
    </row>
    <row r="1313" spans="1:16" s="144" customFormat="1" ht="191.25">
      <c r="A1313" s="141"/>
      <c r="B1313" s="69" t="s">
        <v>509</v>
      </c>
      <c r="C1313" s="109"/>
      <c r="D1313" s="110" t="s">
        <v>20</v>
      </c>
      <c r="E1313" s="110" t="s">
        <v>16</v>
      </c>
      <c r="F1313" s="110" t="s">
        <v>318</v>
      </c>
      <c r="G1313" s="110"/>
      <c r="H1313" s="160">
        <f>I1313+J1313+K1313+L1313</f>
        <v>8354</v>
      </c>
      <c r="I1313" s="161">
        <f t="shared" ref="I1313:L1314" si="293">I1314</f>
        <v>0</v>
      </c>
      <c r="J1313" s="161">
        <f t="shared" si="293"/>
        <v>8354</v>
      </c>
      <c r="K1313" s="161">
        <f t="shared" si="293"/>
        <v>0</v>
      </c>
      <c r="L1313" s="161">
        <f t="shared" si="293"/>
        <v>0</v>
      </c>
    </row>
    <row r="1314" spans="1:16" s="144" customFormat="1" ht="51">
      <c r="A1314" s="141"/>
      <c r="B1314" s="109" t="s">
        <v>88</v>
      </c>
      <c r="C1314" s="109"/>
      <c r="D1314" s="110" t="s">
        <v>20</v>
      </c>
      <c r="E1314" s="110" t="s">
        <v>16</v>
      </c>
      <c r="F1314" s="110" t="s">
        <v>318</v>
      </c>
      <c r="G1314" s="110" t="s">
        <v>49</v>
      </c>
      <c r="H1314" s="160">
        <f>I1314+J1314+K1314+L1314</f>
        <v>8354</v>
      </c>
      <c r="I1314" s="161">
        <f t="shared" si="293"/>
        <v>0</v>
      </c>
      <c r="J1314" s="161">
        <f t="shared" si="293"/>
        <v>8354</v>
      </c>
      <c r="K1314" s="161">
        <f t="shared" si="293"/>
        <v>0</v>
      </c>
      <c r="L1314" s="161">
        <f t="shared" si="293"/>
        <v>0</v>
      </c>
    </row>
    <row r="1315" spans="1:16" s="144" customFormat="1">
      <c r="A1315" s="141"/>
      <c r="B1315" s="109" t="s">
        <v>51</v>
      </c>
      <c r="C1315" s="109"/>
      <c r="D1315" s="110" t="s">
        <v>20</v>
      </c>
      <c r="E1315" s="110" t="s">
        <v>16</v>
      </c>
      <c r="F1315" s="110" t="s">
        <v>318</v>
      </c>
      <c r="G1315" s="110" t="s">
        <v>50</v>
      </c>
      <c r="H1315" s="160">
        <f>I1315+J1315+K1315+L1315</f>
        <v>8354</v>
      </c>
      <c r="I1315" s="161">
        <f>I1316+I1317</f>
        <v>0</v>
      </c>
      <c r="J1315" s="161">
        <f>J1316+J1317</f>
        <v>8354</v>
      </c>
      <c r="K1315" s="161">
        <f>K1316+K1317</f>
        <v>0</v>
      </c>
      <c r="L1315" s="161">
        <f>L1316+L1317</f>
        <v>0</v>
      </c>
    </row>
    <row r="1316" spans="1:16" s="140" customFormat="1" ht="76.5">
      <c r="A1316" s="141"/>
      <c r="B1316" s="109" t="s">
        <v>52</v>
      </c>
      <c r="C1316" s="109"/>
      <c r="D1316" s="110" t="s">
        <v>20</v>
      </c>
      <c r="E1316" s="110" t="s">
        <v>16</v>
      </c>
      <c r="F1316" s="110" t="s">
        <v>318</v>
      </c>
      <c r="G1316" s="110" t="s">
        <v>53</v>
      </c>
      <c r="H1316" s="160">
        <f>SUM(I1316:L1316)</f>
        <v>8354</v>
      </c>
      <c r="I1316" s="161">
        <v>0</v>
      </c>
      <c r="J1316" s="161">
        <f>8354</f>
        <v>8354</v>
      </c>
      <c r="K1316" s="161">
        <v>0</v>
      </c>
      <c r="L1316" s="161">
        <v>0</v>
      </c>
    </row>
    <row r="1317" spans="1:16" s="140" customFormat="1" ht="25.5" hidden="1">
      <c r="A1317" s="141"/>
      <c r="B1317" s="109" t="s">
        <v>54</v>
      </c>
      <c r="C1317" s="109"/>
      <c r="D1317" s="110" t="s">
        <v>20</v>
      </c>
      <c r="E1317" s="110" t="s">
        <v>16</v>
      </c>
      <c r="F1317" s="110" t="s">
        <v>318</v>
      </c>
      <c r="G1317" s="110" t="s">
        <v>48</v>
      </c>
      <c r="H1317" s="160">
        <f>I1317+J1317+K1317+L1317</f>
        <v>0</v>
      </c>
      <c r="I1317" s="161">
        <v>0</v>
      </c>
      <c r="J1317" s="161"/>
      <c r="K1317" s="161">
        <v>0</v>
      </c>
      <c r="L1317" s="161">
        <v>0</v>
      </c>
    </row>
    <row r="1318" spans="1:16" s="143" customFormat="1" ht="25.5">
      <c r="A1318" s="141"/>
      <c r="B1318" s="109" t="s">
        <v>538</v>
      </c>
      <c r="C1318" s="109"/>
      <c r="D1318" s="110" t="s">
        <v>20</v>
      </c>
      <c r="E1318" s="110" t="s">
        <v>16</v>
      </c>
      <c r="F1318" s="110" t="s">
        <v>543</v>
      </c>
      <c r="G1318" s="110"/>
      <c r="H1318" s="160">
        <f>SUM(I1318:L1318)</f>
        <v>460.3</v>
      </c>
      <c r="I1318" s="161">
        <f>I1319</f>
        <v>460.3</v>
      </c>
      <c r="J1318" s="161">
        <f t="shared" ref="J1318:L1319" si="294">J1319</f>
        <v>0</v>
      </c>
      <c r="K1318" s="161">
        <f t="shared" si="294"/>
        <v>0</v>
      </c>
      <c r="L1318" s="161">
        <f t="shared" si="294"/>
        <v>0</v>
      </c>
    </row>
    <row r="1319" spans="1:16" s="144" customFormat="1" ht="51">
      <c r="A1319" s="141"/>
      <c r="B1319" s="109" t="s">
        <v>88</v>
      </c>
      <c r="C1319" s="109"/>
      <c r="D1319" s="110" t="s">
        <v>20</v>
      </c>
      <c r="E1319" s="110" t="s">
        <v>16</v>
      </c>
      <c r="F1319" s="110" t="s">
        <v>543</v>
      </c>
      <c r="G1319" s="110" t="s">
        <v>49</v>
      </c>
      <c r="H1319" s="160">
        <f>I1319+J1319+K1319+L1319</f>
        <v>460.3</v>
      </c>
      <c r="I1319" s="161">
        <f>I1320</f>
        <v>460.3</v>
      </c>
      <c r="J1319" s="161">
        <f t="shared" si="294"/>
        <v>0</v>
      </c>
      <c r="K1319" s="161">
        <f t="shared" si="294"/>
        <v>0</v>
      </c>
      <c r="L1319" s="161">
        <f t="shared" si="294"/>
        <v>0</v>
      </c>
    </row>
    <row r="1320" spans="1:16" s="144" customFormat="1">
      <c r="A1320" s="141"/>
      <c r="B1320" s="109" t="s">
        <v>51</v>
      </c>
      <c r="C1320" s="109"/>
      <c r="D1320" s="110" t="s">
        <v>20</v>
      </c>
      <c r="E1320" s="110" t="s">
        <v>16</v>
      </c>
      <c r="F1320" s="110" t="s">
        <v>543</v>
      </c>
      <c r="G1320" s="110" t="s">
        <v>50</v>
      </c>
      <c r="H1320" s="160">
        <f>I1320+J1320+K1320+L1320</f>
        <v>460.3</v>
      </c>
      <c r="I1320" s="161">
        <f>I1321+I1322</f>
        <v>460.3</v>
      </c>
      <c r="J1320" s="161">
        <f>J1321+J1322</f>
        <v>0</v>
      </c>
      <c r="K1320" s="161">
        <f>K1321+K1322</f>
        <v>0</v>
      </c>
      <c r="L1320" s="161">
        <f>L1321+L1322</f>
        <v>0</v>
      </c>
    </row>
    <row r="1321" spans="1:16" s="144" customFormat="1" ht="76.5" hidden="1">
      <c r="A1321" s="141"/>
      <c r="B1321" s="109" t="s">
        <v>52</v>
      </c>
      <c r="C1321" s="109"/>
      <c r="D1321" s="110" t="s">
        <v>20</v>
      </c>
      <c r="E1321" s="110" t="s">
        <v>16</v>
      </c>
      <c r="F1321" s="110" t="s">
        <v>543</v>
      </c>
      <c r="G1321" s="110" t="s">
        <v>53</v>
      </c>
      <c r="H1321" s="160">
        <f>SUM(I1321:L1321)</f>
        <v>0</v>
      </c>
      <c r="I1321" s="161">
        <v>0</v>
      </c>
      <c r="J1321" s="161">
        <v>0</v>
      </c>
      <c r="K1321" s="161">
        <v>0</v>
      </c>
      <c r="L1321" s="161">
        <v>0</v>
      </c>
    </row>
    <row r="1322" spans="1:16" s="144" customFormat="1" ht="25.5">
      <c r="A1322" s="141"/>
      <c r="B1322" s="109" t="s">
        <v>54</v>
      </c>
      <c r="C1322" s="109"/>
      <c r="D1322" s="110" t="s">
        <v>20</v>
      </c>
      <c r="E1322" s="110" t="s">
        <v>16</v>
      </c>
      <c r="F1322" s="110" t="s">
        <v>543</v>
      </c>
      <c r="G1322" s="110" t="s">
        <v>48</v>
      </c>
      <c r="H1322" s="160">
        <f>I1322+J1322+K1322+L1322</f>
        <v>460.3</v>
      </c>
      <c r="I1322" s="161">
        <f>460.3</f>
        <v>460.3</v>
      </c>
      <c r="J1322" s="161">
        <v>0</v>
      </c>
      <c r="K1322" s="161">
        <v>0</v>
      </c>
      <c r="L1322" s="161">
        <v>0</v>
      </c>
    </row>
    <row r="1323" spans="1:16" s="144" customFormat="1" ht="50.25" hidden="1" customHeight="1">
      <c r="A1323" s="299"/>
      <c r="B1323" s="150" t="s">
        <v>632</v>
      </c>
      <c r="C1323" s="64"/>
      <c r="D1323" s="2" t="s">
        <v>20</v>
      </c>
      <c r="E1323" s="2" t="s">
        <v>16</v>
      </c>
      <c r="F1323" s="2" t="s">
        <v>633</v>
      </c>
      <c r="G1323" s="2"/>
      <c r="H1323" s="159">
        <f>SUM(I1323:L1323)</f>
        <v>0</v>
      </c>
      <c r="I1323" s="161">
        <f>I1325</f>
        <v>0</v>
      </c>
      <c r="J1323" s="161">
        <f>J1325</f>
        <v>0</v>
      </c>
      <c r="K1323" s="161">
        <f>K1325</f>
        <v>0</v>
      </c>
      <c r="L1323" s="161">
        <f>L1325</f>
        <v>0</v>
      </c>
    </row>
    <row r="1324" spans="1:16" s="234" customFormat="1" ht="51" hidden="1">
      <c r="A1324" s="299"/>
      <c r="B1324" s="162" t="s">
        <v>88</v>
      </c>
      <c r="C1324" s="1"/>
      <c r="D1324" s="2" t="s">
        <v>20</v>
      </c>
      <c r="E1324" s="2" t="s">
        <v>16</v>
      </c>
      <c r="F1324" s="2" t="s">
        <v>633</v>
      </c>
      <c r="G1324" s="2" t="s">
        <v>49</v>
      </c>
      <c r="H1324" s="159">
        <f>I1324+J1324+K1324+L1324</f>
        <v>0</v>
      </c>
      <c r="I1324" s="161">
        <f t="shared" ref="I1324:L1325" si="295">I1325</f>
        <v>0</v>
      </c>
      <c r="J1324" s="161">
        <f t="shared" si="295"/>
        <v>0</v>
      </c>
      <c r="K1324" s="161">
        <f t="shared" si="295"/>
        <v>0</v>
      </c>
      <c r="L1324" s="161">
        <f t="shared" si="295"/>
        <v>0</v>
      </c>
    </row>
    <row r="1325" spans="1:16" s="144" customFormat="1" hidden="1">
      <c r="A1325" s="299"/>
      <c r="B1325" s="1" t="s">
        <v>51</v>
      </c>
      <c r="C1325" s="1"/>
      <c r="D1325" s="2" t="s">
        <v>20</v>
      </c>
      <c r="E1325" s="2" t="s">
        <v>16</v>
      </c>
      <c r="F1325" s="2" t="s">
        <v>633</v>
      </c>
      <c r="G1325" s="2" t="s">
        <v>50</v>
      </c>
      <c r="H1325" s="159">
        <f>I1325+J1325+K1325+L1325</f>
        <v>0</v>
      </c>
      <c r="I1325" s="161">
        <f t="shared" si="295"/>
        <v>0</v>
      </c>
      <c r="J1325" s="161">
        <f t="shared" si="295"/>
        <v>0</v>
      </c>
      <c r="K1325" s="161">
        <f t="shared" si="295"/>
        <v>0</v>
      </c>
      <c r="L1325" s="161">
        <f t="shared" si="295"/>
        <v>0</v>
      </c>
    </row>
    <row r="1326" spans="1:16" s="143" customFormat="1" ht="76.5" hidden="1">
      <c r="A1326" s="299"/>
      <c r="B1326" s="109" t="s">
        <v>52</v>
      </c>
      <c r="C1326" s="1"/>
      <c r="D1326" s="2" t="s">
        <v>20</v>
      </c>
      <c r="E1326" s="2" t="s">
        <v>16</v>
      </c>
      <c r="F1326" s="2" t="s">
        <v>633</v>
      </c>
      <c r="G1326" s="2" t="s">
        <v>53</v>
      </c>
      <c r="H1326" s="159">
        <f>I1326+J1326+K1326+L1326</f>
        <v>0</v>
      </c>
      <c r="I1326" s="161">
        <v>0</v>
      </c>
      <c r="J1326" s="161">
        <v>0</v>
      </c>
      <c r="K1326" s="161">
        <v>0</v>
      </c>
      <c r="L1326" s="161"/>
    </row>
    <row r="1327" spans="1:16" s="62" customFormat="1" ht="63.75">
      <c r="A1327" s="61"/>
      <c r="B1327" s="10" t="s">
        <v>587</v>
      </c>
      <c r="C1327" s="64"/>
      <c r="D1327" s="2" t="s">
        <v>20</v>
      </c>
      <c r="E1327" s="2" t="s">
        <v>16</v>
      </c>
      <c r="F1327" s="2" t="s">
        <v>592</v>
      </c>
      <c r="G1327" s="2"/>
      <c r="H1327" s="159">
        <f>SUM(I1327:L1327)</f>
        <v>550</v>
      </c>
      <c r="I1327" s="301">
        <f>I1328</f>
        <v>0</v>
      </c>
      <c r="J1327" s="301">
        <f t="shared" ref="J1327:L1328" si="296">J1328</f>
        <v>0</v>
      </c>
      <c r="K1327" s="301">
        <f t="shared" si="296"/>
        <v>0</v>
      </c>
      <c r="L1327" s="301">
        <f t="shared" si="296"/>
        <v>550</v>
      </c>
      <c r="M1327" s="336"/>
      <c r="N1327" s="336"/>
      <c r="O1327" s="336"/>
      <c r="P1327" s="336"/>
    </row>
    <row r="1328" spans="1:16" s="62" customFormat="1" ht="51">
      <c r="A1328" s="61"/>
      <c r="B1328" s="162" t="s">
        <v>88</v>
      </c>
      <c r="C1328" s="1"/>
      <c r="D1328" s="2" t="s">
        <v>20</v>
      </c>
      <c r="E1328" s="2" t="s">
        <v>16</v>
      </c>
      <c r="F1328" s="2" t="s">
        <v>592</v>
      </c>
      <c r="G1328" s="2" t="s">
        <v>49</v>
      </c>
      <c r="H1328" s="159">
        <f t="shared" ref="H1328:H1337" si="297">I1328+J1328+K1328+L1328</f>
        <v>550</v>
      </c>
      <c r="I1328" s="301">
        <f>I1329</f>
        <v>0</v>
      </c>
      <c r="J1328" s="301">
        <f t="shared" si="296"/>
        <v>0</v>
      </c>
      <c r="K1328" s="301">
        <f t="shared" si="296"/>
        <v>0</v>
      </c>
      <c r="L1328" s="301">
        <f t="shared" si="296"/>
        <v>550</v>
      </c>
      <c r="M1328" s="336"/>
      <c r="N1328" s="336"/>
      <c r="O1328" s="336"/>
      <c r="P1328" s="336"/>
    </row>
    <row r="1329" spans="1:16" s="62" customFormat="1">
      <c r="A1329" s="61"/>
      <c r="B1329" s="1" t="s">
        <v>51</v>
      </c>
      <c r="C1329" s="1"/>
      <c r="D1329" s="2" t="s">
        <v>20</v>
      </c>
      <c r="E1329" s="2" t="s">
        <v>16</v>
      </c>
      <c r="F1329" s="2" t="s">
        <v>592</v>
      </c>
      <c r="G1329" s="2" t="s">
        <v>50</v>
      </c>
      <c r="H1329" s="159">
        <f t="shared" si="297"/>
        <v>550</v>
      </c>
      <c r="I1329" s="301">
        <v>0</v>
      </c>
      <c r="J1329" s="301">
        <v>0</v>
      </c>
      <c r="K1329" s="301">
        <v>0</v>
      </c>
      <c r="L1329" s="301">
        <f>L1330</f>
        <v>550</v>
      </c>
      <c r="M1329" s="336"/>
      <c r="N1329" s="336"/>
      <c r="O1329" s="336"/>
      <c r="P1329" s="336"/>
    </row>
    <row r="1330" spans="1:16" s="62" customFormat="1" ht="25.5">
      <c r="A1330" s="61"/>
      <c r="B1330" s="1" t="s">
        <v>54</v>
      </c>
      <c r="C1330" s="1"/>
      <c r="D1330" s="2" t="s">
        <v>20</v>
      </c>
      <c r="E1330" s="2" t="s">
        <v>16</v>
      </c>
      <c r="F1330" s="2" t="s">
        <v>592</v>
      </c>
      <c r="G1330" s="2" t="s">
        <v>48</v>
      </c>
      <c r="H1330" s="159">
        <f t="shared" si="297"/>
        <v>550</v>
      </c>
      <c r="I1330" s="301">
        <v>0</v>
      </c>
      <c r="J1330" s="301">
        <v>0</v>
      </c>
      <c r="K1330" s="301">
        <v>0</v>
      </c>
      <c r="L1330" s="301">
        <v>550</v>
      </c>
      <c r="M1330" s="336"/>
      <c r="N1330" s="336"/>
      <c r="O1330" s="336"/>
      <c r="P1330" s="336"/>
    </row>
    <row r="1331" spans="1:16" s="62" customFormat="1" ht="38.25">
      <c r="A1331" s="63"/>
      <c r="B1331" s="10" t="s">
        <v>214</v>
      </c>
      <c r="C1331" s="15"/>
      <c r="D1331" s="2" t="s">
        <v>20</v>
      </c>
      <c r="E1331" s="2" t="s">
        <v>16</v>
      </c>
      <c r="F1331" s="19" t="s">
        <v>215</v>
      </c>
      <c r="G1331" s="16"/>
      <c r="H1331" s="159">
        <f t="shared" si="297"/>
        <v>300</v>
      </c>
      <c r="I1331" s="301">
        <f>I1332</f>
        <v>0</v>
      </c>
      <c r="J1331" s="301">
        <f t="shared" ref="J1331:L1334" si="298">J1332</f>
        <v>0</v>
      </c>
      <c r="K1331" s="301">
        <f t="shared" si="298"/>
        <v>0</v>
      </c>
      <c r="L1331" s="301">
        <f t="shared" si="298"/>
        <v>300</v>
      </c>
      <c r="M1331" s="336"/>
      <c r="N1331" s="336"/>
      <c r="O1331" s="336"/>
      <c r="P1331" s="336"/>
    </row>
    <row r="1332" spans="1:16" s="62" customFormat="1" ht="38.25">
      <c r="A1332" s="63"/>
      <c r="B1332" s="10" t="s">
        <v>697</v>
      </c>
      <c r="C1332" s="15"/>
      <c r="D1332" s="2" t="s">
        <v>20</v>
      </c>
      <c r="E1332" s="2" t="s">
        <v>16</v>
      </c>
      <c r="F1332" s="19" t="s">
        <v>698</v>
      </c>
      <c r="G1332" s="12"/>
      <c r="H1332" s="159">
        <f t="shared" si="297"/>
        <v>300</v>
      </c>
      <c r="I1332" s="301">
        <f>I1333</f>
        <v>0</v>
      </c>
      <c r="J1332" s="301">
        <f t="shared" si="298"/>
        <v>0</v>
      </c>
      <c r="K1332" s="301">
        <f t="shared" si="298"/>
        <v>0</v>
      </c>
      <c r="L1332" s="301">
        <f t="shared" si="298"/>
        <v>300</v>
      </c>
      <c r="M1332" s="336"/>
      <c r="N1332" s="336"/>
      <c r="O1332" s="336"/>
      <c r="P1332" s="336"/>
    </row>
    <row r="1333" spans="1:16" s="62" customFormat="1" ht="51">
      <c r="A1333" s="63"/>
      <c r="B1333" s="10" t="s">
        <v>88</v>
      </c>
      <c r="C1333" s="11"/>
      <c r="D1333" s="2" t="s">
        <v>20</v>
      </c>
      <c r="E1333" s="2" t="s">
        <v>16</v>
      </c>
      <c r="F1333" s="19" t="s">
        <v>698</v>
      </c>
      <c r="G1333" s="12" t="s">
        <v>49</v>
      </c>
      <c r="H1333" s="159">
        <f t="shared" si="297"/>
        <v>300</v>
      </c>
      <c r="I1333" s="301">
        <f>I1334</f>
        <v>0</v>
      </c>
      <c r="J1333" s="301">
        <f t="shared" si="298"/>
        <v>0</v>
      </c>
      <c r="K1333" s="301">
        <f t="shared" si="298"/>
        <v>0</v>
      </c>
      <c r="L1333" s="301">
        <f t="shared" si="298"/>
        <v>300</v>
      </c>
      <c r="M1333" s="336"/>
      <c r="N1333" s="336"/>
      <c r="O1333" s="336"/>
      <c r="P1333" s="336"/>
    </row>
    <row r="1334" spans="1:16" s="62" customFormat="1">
      <c r="A1334" s="63"/>
      <c r="B1334" s="10" t="s">
        <v>51</v>
      </c>
      <c r="C1334" s="11"/>
      <c r="D1334" s="2" t="s">
        <v>20</v>
      </c>
      <c r="E1334" s="2" t="s">
        <v>16</v>
      </c>
      <c r="F1334" s="19" t="s">
        <v>698</v>
      </c>
      <c r="G1334" s="12" t="s">
        <v>50</v>
      </c>
      <c r="H1334" s="159">
        <f t="shared" si="297"/>
        <v>300</v>
      </c>
      <c r="I1334" s="301">
        <f>I1335</f>
        <v>0</v>
      </c>
      <c r="J1334" s="301">
        <f t="shared" si="298"/>
        <v>0</v>
      </c>
      <c r="K1334" s="301">
        <f t="shared" si="298"/>
        <v>0</v>
      </c>
      <c r="L1334" s="301">
        <f t="shared" si="298"/>
        <v>300</v>
      </c>
      <c r="M1334" s="336"/>
      <c r="N1334" s="336"/>
      <c r="O1334" s="336"/>
      <c r="P1334" s="336"/>
    </row>
    <row r="1335" spans="1:16" s="62" customFormat="1" ht="76.5">
      <c r="A1335" s="63"/>
      <c r="B1335" s="10" t="s">
        <v>52</v>
      </c>
      <c r="C1335" s="11"/>
      <c r="D1335" s="2" t="s">
        <v>20</v>
      </c>
      <c r="E1335" s="2" t="s">
        <v>16</v>
      </c>
      <c r="F1335" s="19" t="s">
        <v>698</v>
      </c>
      <c r="G1335" s="12" t="s">
        <v>53</v>
      </c>
      <c r="H1335" s="159">
        <f t="shared" si="297"/>
        <v>300</v>
      </c>
      <c r="I1335" s="301">
        <v>0</v>
      </c>
      <c r="J1335" s="301">
        <v>0</v>
      </c>
      <c r="K1335" s="301">
        <v>0</v>
      </c>
      <c r="L1335" s="301">
        <v>300</v>
      </c>
      <c r="M1335" s="336"/>
      <c r="N1335" s="336"/>
      <c r="O1335" s="336"/>
      <c r="P1335" s="336"/>
    </row>
    <row r="1336" spans="1:16" s="143" customFormat="1" ht="25.5">
      <c r="A1336" s="192"/>
      <c r="B1336" s="193" t="s">
        <v>31</v>
      </c>
      <c r="C1336" s="193"/>
      <c r="D1336" s="133" t="s">
        <v>20</v>
      </c>
      <c r="E1336" s="133" t="s">
        <v>20</v>
      </c>
      <c r="F1336" s="133"/>
      <c r="G1336" s="133"/>
      <c r="H1336" s="160">
        <f t="shared" si="297"/>
        <v>79</v>
      </c>
      <c r="I1336" s="160">
        <f>I1337+I1369</f>
        <v>-31</v>
      </c>
      <c r="J1336" s="160">
        <f>J1337+J1369</f>
        <v>0</v>
      </c>
      <c r="K1336" s="160">
        <f>K1337+K1369</f>
        <v>0</v>
      </c>
      <c r="L1336" s="160">
        <f>L1337+L1369</f>
        <v>110</v>
      </c>
    </row>
    <row r="1337" spans="1:16" s="144" customFormat="1" ht="38.25">
      <c r="A1337" s="192"/>
      <c r="B1337" s="277" t="s">
        <v>161</v>
      </c>
      <c r="C1337" s="193"/>
      <c r="D1337" s="110" t="s">
        <v>20</v>
      </c>
      <c r="E1337" s="110" t="s">
        <v>20</v>
      </c>
      <c r="F1337" s="110" t="s">
        <v>300</v>
      </c>
      <c r="G1337" s="133"/>
      <c r="H1337" s="160">
        <f t="shared" si="297"/>
        <v>79</v>
      </c>
      <c r="I1337" s="161">
        <f>I1338</f>
        <v>-31</v>
      </c>
      <c r="J1337" s="161">
        <f>J1338</f>
        <v>0</v>
      </c>
      <c r="K1337" s="161">
        <f>K1338</f>
        <v>0</v>
      </c>
      <c r="L1337" s="161">
        <f>L1338</f>
        <v>110</v>
      </c>
    </row>
    <row r="1338" spans="1:16" s="144" customFormat="1" ht="30" customHeight="1">
      <c r="A1338" s="192"/>
      <c r="B1338" s="277" t="s">
        <v>205</v>
      </c>
      <c r="C1338" s="193"/>
      <c r="D1338" s="110" t="s">
        <v>20</v>
      </c>
      <c r="E1338" s="110" t="s">
        <v>20</v>
      </c>
      <c r="F1338" s="110" t="s">
        <v>322</v>
      </c>
      <c r="G1338" s="133"/>
      <c r="H1338" s="160">
        <f>SUM(I1338:L1338)</f>
        <v>79</v>
      </c>
      <c r="I1338" s="161">
        <f>I1339+I1347+I1352+I1357+I1365</f>
        <v>-31</v>
      </c>
      <c r="J1338" s="161">
        <f>J1339+J1347+J1352+J1357+J1365</f>
        <v>0</v>
      </c>
      <c r="K1338" s="161">
        <f>K1339+K1347+K1352+K1357+K1365</f>
        <v>0</v>
      </c>
      <c r="L1338" s="161">
        <f>L1339+L1347+L1352+L1357+L1365</f>
        <v>110</v>
      </c>
    </row>
    <row r="1339" spans="1:16" ht="114.75" hidden="1">
      <c r="A1339" s="141"/>
      <c r="B1339" s="69" t="s">
        <v>510</v>
      </c>
      <c r="C1339" s="109"/>
      <c r="D1339" s="110" t="s">
        <v>20</v>
      </c>
      <c r="E1339" s="110" t="s">
        <v>20</v>
      </c>
      <c r="F1339" s="110" t="s">
        <v>319</v>
      </c>
      <c r="G1339" s="133"/>
      <c r="H1339" s="160">
        <f>I1339+J1339+K1339+L1339</f>
        <v>0</v>
      </c>
      <c r="I1339" s="161">
        <f t="shared" ref="I1339:L1340" si="299">I1340</f>
        <v>0</v>
      </c>
      <c r="J1339" s="161">
        <f t="shared" si="299"/>
        <v>0</v>
      </c>
      <c r="K1339" s="161">
        <f t="shared" si="299"/>
        <v>0</v>
      </c>
      <c r="L1339" s="161">
        <f t="shared" si="299"/>
        <v>0</v>
      </c>
    </row>
    <row r="1340" spans="1:16" s="144" customFormat="1" ht="51" hidden="1">
      <c r="A1340" s="141"/>
      <c r="B1340" s="109" t="s">
        <v>88</v>
      </c>
      <c r="C1340" s="109"/>
      <c r="D1340" s="110" t="s">
        <v>20</v>
      </c>
      <c r="E1340" s="110" t="s">
        <v>20</v>
      </c>
      <c r="F1340" s="110" t="s">
        <v>319</v>
      </c>
      <c r="G1340" s="110" t="s">
        <v>49</v>
      </c>
      <c r="H1340" s="160">
        <f>I1340+J1340+K1340+L1340</f>
        <v>0</v>
      </c>
      <c r="I1340" s="161">
        <f t="shared" si="299"/>
        <v>0</v>
      </c>
      <c r="J1340" s="161">
        <f t="shared" si="299"/>
        <v>0</v>
      </c>
      <c r="K1340" s="161">
        <f>K1341+K1344</f>
        <v>0</v>
      </c>
      <c r="L1340" s="161">
        <f>L1341</f>
        <v>0</v>
      </c>
    </row>
    <row r="1341" spans="1:16" s="144" customFormat="1" hidden="1">
      <c r="A1341" s="141"/>
      <c r="B1341" s="109" t="s">
        <v>51</v>
      </c>
      <c r="C1341" s="109"/>
      <c r="D1341" s="110" t="s">
        <v>20</v>
      </c>
      <c r="E1341" s="110" t="s">
        <v>20</v>
      </c>
      <c r="F1341" s="110" t="s">
        <v>319</v>
      </c>
      <c r="G1341" s="110" t="s">
        <v>50</v>
      </c>
      <c r="H1341" s="160">
        <f>I1341+J1341+K1341+L1341</f>
        <v>0</v>
      </c>
      <c r="I1341" s="161">
        <f>I1342+I1343</f>
        <v>0</v>
      </c>
      <c r="J1341" s="161">
        <f>J1342+J1343</f>
        <v>0</v>
      </c>
      <c r="K1341" s="161">
        <f>K1342+K1343</f>
        <v>0</v>
      </c>
      <c r="L1341" s="161">
        <f>L1342+L1343</f>
        <v>0</v>
      </c>
    </row>
    <row r="1342" spans="1:16" s="144" customFormat="1" ht="76.5" hidden="1">
      <c r="A1342" s="141"/>
      <c r="B1342" s="109" t="s">
        <v>52</v>
      </c>
      <c r="C1342" s="109"/>
      <c r="D1342" s="110" t="s">
        <v>20</v>
      </c>
      <c r="E1342" s="110" t="s">
        <v>20</v>
      </c>
      <c r="F1342" s="110" t="s">
        <v>319</v>
      </c>
      <c r="G1342" s="110" t="s">
        <v>53</v>
      </c>
      <c r="H1342" s="160">
        <f>SUM(I1342:L1342)</f>
        <v>0</v>
      </c>
      <c r="I1342" s="161">
        <v>0</v>
      </c>
      <c r="J1342" s="161">
        <v>0</v>
      </c>
      <c r="K1342" s="161"/>
      <c r="L1342" s="161">
        <v>0</v>
      </c>
    </row>
    <row r="1343" spans="1:16" s="144" customFormat="1" ht="30" hidden="1" customHeight="1">
      <c r="A1343" s="141"/>
      <c r="B1343" s="109" t="s">
        <v>54</v>
      </c>
      <c r="C1343" s="109"/>
      <c r="D1343" s="110" t="s">
        <v>20</v>
      </c>
      <c r="E1343" s="110" t="s">
        <v>20</v>
      </c>
      <c r="F1343" s="110" t="s">
        <v>319</v>
      </c>
      <c r="G1343" s="110" t="s">
        <v>48</v>
      </c>
      <c r="H1343" s="160">
        <f>I1343+J1343+K1343+L1343</f>
        <v>0</v>
      </c>
      <c r="I1343" s="161">
        <v>0</v>
      </c>
      <c r="J1343" s="161">
        <v>0</v>
      </c>
      <c r="K1343" s="161"/>
      <c r="L1343" s="161">
        <v>0</v>
      </c>
    </row>
    <row r="1344" spans="1:16" s="144" customFormat="1" hidden="1">
      <c r="A1344" s="141"/>
      <c r="B1344" s="210" t="s">
        <v>66</v>
      </c>
      <c r="C1344" s="109"/>
      <c r="D1344" s="110" t="s">
        <v>20</v>
      </c>
      <c r="E1344" s="110" t="s">
        <v>20</v>
      </c>
      <c r="F1344" s="110" t="s">
        <v>319</v>
      </c>
      <c r="G1344" s="110" t="s">
        <v>64</v>
      </c>
      <c r="H1344" s="160">
        <f>I1344+J1344+K1344+L1344</f>
        <v>0</v>
      </c>
      <c r="I1344" s="161">
        <f>I1345+I1346</f>
        <v>0</v>
      </c>
      <c r="J1344" s="161">
        <f>J1345+J1346</f>
        <v>0</v>
      </c>
      <c r="K1344" s="161">
        <f>K1345+K1346</f>
        <v>0</v>
      </c>
      <c r="L1344" s="161">
        <f>L1345+L1346</f>
        <v>0</v>
      </c>
    </row>
    <row r="1345" spans="1:12" s="144" customFormat="1" ht="49.5" hidden="1" customHeight="1">
      <c r="A1345" s="141"/>
      <c r="B1345" s="210" t="s">
        <v>83</v>
      </c>
      <c r="C1345" s="109"/>
      <c r="D1345" s="110" t="s">
        <v>20</v>
      </c>
      <c r="E1345" s="110" t="s">
        <v>20</v>
      </c>
      <c r="F1345" s="110" t="s">
        <v>319</v>
      </c>
      <c r="G1345" s="110" t="s">
        <v>65</v>
      </c>
      <c r="H1345" s="160">
        <f>SUM(I1345:L1345)</f>
        <v>0</v>
      </c>
      <c r="I1345" s="161">
        <v>0</v>
      </c>
      <c r="J1345" s="161">
        <v>0</v>
      </c>
      <c r="K1345" s="161">
        <v>0</v>
      </c>
      <c r="L1345" s="161">
        <v>0</v>
      </c>
    </row>
    <row r="1346" spans="1:12" s="144" customFormat="1" ht="25.5" hidden="1">
      <c r="A1346" s="141"/>
      <c r="B1346" s="210" t="s">
        <v>84</v>
      </c>
      <c r="C1346" s="109"/>
      <c r="D1346" s="110" t="s">
        <v>20</v>
      </c>
      <c r="E1346" s="110" t="s">
        <v>20</v>
      </c>
      <c r="F1346" s="110" t="s">
        <v>319</v>
      </c>
      <c r="G1346" s="110" t="s">
        <v>82</v>
      </c>
      <c r="H1346" s="160">
        <f>I1346+J1346+K1346+L1346</f>
        <v>0</v>
      </c>
      <c r="I1346" s="161">
        <v>0</v>
      </c>
      <c r="J1346" s="161">
        <v>0</v>
      </c>
      <c r="K1346" s="161">
        <v>0</v>
      </c>
      <c r="L1346" s="161">
        <v>0</v>
      </c>
    </row>
    <row r="1347" spans="1:12" s="144" customFormat="1" ht="30" hidden="1" customHeight="1">
      <c r="A1347" s="141"/>
      <c r="B1347" s="69" t="s">
        <v>511</v>
      </c>
      <c r="C1347" s="109"/>
      <c r="D1347" s="110" t="s">
        <v>20</v>
      </c>
      <c r="E1347" s="110" t="s">
        <v>20</v>
      </c>
      <c r="F1347" s="110" t="s">
        <v>320</v>
      </c>
      <c r="G1347" s="110"/>
      <c r="H1347" s="160">
        <f>I1347+J1347+K1347+L1347</f>
        <v>0</v>
      </c>
      <c r="I1347" s="161">
        <f t="shared" ref="I1347:L1348" si="300">I1348</f>
        <v>0</v>
      </c>
      <c r="J1347" s="161">
        <f t="shared" si="300"/>
        <v>0</v>
      </c>
      <c r="K1347" s="161">
        <f t="shared" si="300"/>
        <v>0</v>
      </c>
      <c r="L1347" s="161">
        <f t="shared" si="300"/>
        <v>0</v>
      </c>
    </row>
    <row r="1348" spans="1:12" s="144" customFormat="1" ht="51" hidden="1">
      <c r="A1348" s="141"/>
      <c r="B1348" s="109" t="s">
        <v>88</v>
      </c>
      <c r="C1348" s="109"/>
      <c r="D1348" s="110" t="s">
        <v>20</v>
      </c>
      <c r="E1348" s="110" t="s">
        <v>20</v>
      </c>
      <c r="F1348" s="110" t="s">
        <v>320</v>
      </c>
      <c r="G1348" s="110" t="s">
        <v>49</v>
      </c>
      <c r="H1348" s="160">
        <f>SUM(I1348:L1348)</f>
        <v>0</v>
      </c>
      <c r="I1348" s="161">
        <f t="shared" si="300"/>
        <v>0</v>
      </c>
      <c r="J1348" s="161">
        <f t="shared" si="300"/>
        <v>0</v>
      </c>
      <c r="K1348" s="161">
        <f t="shared" si="300"/>
        <v>0</v>
      </c>
      <c r="L1348" s="161">
        <f t="shared" si="300"/>
        <v>0</v>
      </c>
    </row>
    <row r="1349" spans="1:12" s="144" customFormat="1" hidden="1">
      <c r="A1349" s="141"/>
      <c r="B1349" s="109" t="s">
        <v>51</v>
      </c>
      <c r="C1349" s="109"/>
      <c r="D1349" s="110" t="s">
        <v>20</v>
      </c>
      <c r="E1349" s="110" t="s">
        <v>20</v>
      </c>
      <c r="F1349" s="110" t="s">
        <v>320</v>
      </c>
      <c r="G1349" s="110" t="s">
        <v>50</v>
      </c>
      <c r="H1349" s="160">
        <f>I1349+J1349+K1349+L1349</f>
        <v>0</v>
      </c>
      <c r="I1349" s="161">
        <f>I1350+I1351</f>
        <v>0</v>
      </c>
      <c r="J1349" s="161">
        <f>J1350+J1351</f>
        <v>0</v>
      </c>
      <c r="K1349" s="161">
        <f>K1350+K1351</f>
        <v>0</v>
      </c>
      <c r="L1349" s="161">
        <f>L1350+L1351</f>
        <v>0</v>
      </c>
    </row>
    <row r="1350" spans="1:12" s="144" customFormat="1" ht="76.5" hidden="1">
      <c r="A1350" s="141"/>
      <c r="B1350" s="109" t="s">
        <v>52</v>
      </c>
      <c r="C1350" s="109"/>
      <c r="D1350" s="110" t="s">
        <v>20</v>
      </c>
      <c r="E1350" s="110" t="s">
        <v>20</v>
      </c>
      <c r="F1350" s="110" t="s">
        <v>320</v>
      </c>
      <c r="G1350" s="110" t="s">
        <v>53</v>
      </c>
      <c r="H1350" s="160">
        <f>SUM(I1350:L1350)</f>
        <v>0</v>
      </c>
      <c r="I1350" s="161"/>
      <c r="J1350" s="161">
        <v>0</v>
      </c>
      <c r="K1350" s="161">
        <v>0</v>
      </c>
      <c r="L1350" s="161">
        <v>0</v>
      </c>
    </row>
    <row r="1351" spans="1:12" s="144" customFormat="1" ht="25.5" hidden="1">
      <c r="A1351" s="141"/>
      <c r="B1351" s="109" t="s">
        <v>54</v>
      </c>
      <c r="C1351" s="109"/>
      <c r="D1351" s="110" t="s">
        <v>20</v>
      </c>
      <c r="E1351" s="110" t="s">
        <v>20</v>
      </c>
      <c r="F1351" s="110" t="s">
        <v>320</v>
      </c>
      <c r="G1351" s="110" t="s">
        <v>48</v>
      </c>
      <c r="H1351" s="160">
        <f>I1351+J1351+K1351+L1351</f>
        <v>0</v>
      </c>
      <c r="I1351" s="161"/>
      <c r="J1351" s="161">
        <v>0</v>
      </c>
      <c r="K1351" s="161">
        <v>0</v>
      </c>
      <c r="L1351" s="161">
        <v>0</v>
      </c>
    </row>
    <row r="1352" spans="1:12" s="144" customFormat="1" ht="89.25" hidden="1">
      <c r="A1352" s="141"/>
      <c r="B1352" s="69" t="s">
        <v>494</v>
      </c>
      <c r="C1352" s="109"/>
      <c r="D1352" s="110" t="s">
        <v>20</v>
      </c>
      <c r="E1352" s="110" t="s">
        <v>20</v>
      </c>
      <c r="F1352" s="110" t="s">
        <v>321</v>
      </c>
      <c r="G1352" s="110"/>
      <c r="H1352" s="160">
        <f>I1352+J1352+K1352+L1352</f>
        <v>0</v>
      </c>
      <c r="I1352" s="161">
        <f t="shared" ref="I1352:L1353" si="301">I1353</f>
        <v>0</v>
      </c>
      <c r="J1352" s="161">
        <f t="shared" si="301"/>
        <v>0</v>
      </c>
      <c r="K1352" s="161">
        <f t="shared" si="301"/>
        <v>0</v>
      </c>
      <c r="L1352" s="161">
        <f t="shared" si="301"/>
        <v>0</v>
      </c>
    </row>
    <row r="1353" spans="1:12" s="144" customFormat="1" ht="51" hidden="1">
      <c r="A1353" s="141"/>
      <c r="B1353" s="109" t="s">
        <v>88</v>
      </c>
      <c r="C1353" s="109"/>
      <c r="D1353" s="110" t="s">
        <v>20</v>
      </c>
      <c r="E1353" s="110" t="s">
        <v>20</v>
      </c>
      <c r="F1353" s="110" t="s">
        <v>321</v>
      </c>
      <c r="G1353" s="110" t="s">
        <v>49</v>
      </c>
      <c r="H1353" s="160">
        <f>I1353+J1353+K1353+L1353</f>
        <v>0</v>
      </c>
      <c r="I1353" s="161">
        <f>I1354</f>
        <v>0</v>
      </c>
      <c r="J1353" s="161">
        <f>J1354</f>
        <v>0</v>
      </c>
      <c r="K1353" s="161">
        <f t="shared" si="301"/>
        <v>0</v>
      </c>
      <c r="L1353" s="161">
        <f t="shared" si="301"/>
        <v>0</v>
      </c>
    </row>
    <row r="1354" spans="1:12" s="144" customFormat="1" hidden="1">
      <c r="A1354" s="141"/>
      <c r="B1354" s="210" t="s">
        <v>66</v>
      </c>
      <c r="C1354" s="109"/>
      <c r="D1354" s="110" t="s">
        <v>20</v>
      </c>
      <c r="E1354" s="110" t="s">
        <v>20</v>
      </c>
      <c r="F1354" s="110" t="s">
        <v>321</v>
      </c>
      <c r="G1354" s="110" t="s">
        <v>64</v>
      </c>
      <c r="H1354" s="160">
        <f>I1354+J1354+K1354+L1354</f>
        <v>0</v>
      </c>
      <c r="I1354" s="161">
        <f>I1355+I1356</f>
        <v>0</v>
      </c>
      <c r="J1354" s="161">
        <f>J1355+J1356</f>
        <v>0</v>
      </c>
      <c r="K1354" s="161">
        <f>K1355+K1356</f>
        <v>0</v>
      </c>
      <c r="L1354" s="161">
        <f>L1355+L1356</f>
        <v>0</v>
      </c>
    </row>
    <row r="1355" spans="1:12" s="224" customFormat="1" ht="76.5" hidden="1">
      <c r="A1355" s="141"/>
      <c r="B1355" s="210" t="s">
        <v>83</v>
      </c>
      <c r="C1355" s="109"/>
      <c r="D1355" s="110" t="s">
        <v>20</v>
      </c>
      <c r="E1355" s="110" t="s">
        <v>20</v>
      </c>
      <c r="F1355" s="110" t="s">
        <v>321</v>
      </c>
      <c r="G1355" s="110" t="s">
        <v>65</v>
      </c>
      <c r="H1355" s="160">
        <f>SUM(I1355:L1355)</f>
        <v>0</v>
      </c>
      <c r="I1355" s="161">
        <v>0</v>
      </c>
      <c r="J1355" s="161"/>
      <c r="K1355" s="161">
        <v>0</v>
      </c>
      <c r="L1355" s="161">
        <v>0</v>
      </c>
    </row>
    <row r="1356" spans="1:12" s="224" customFormat="1" ht="25.5" hidden="1">
      <c r="A1356" s="141"/>
      <c r="B1356" s="210" t="s">
        <v>84</v>
      </c>
      <c r="C1356" s="109"/>
      <c r="D1356" s="110" t="s">
        <v>20</v>
      </c>
      <c r="E1356" s="110" t="s">
        <v>20</v>
      </c>
      <c r="F1356" s="110" t="s">
        <v>321</v>
      </c>
      <c r="G1356" s="110" t="s">
        <v>82</v>
      </c>
      <c r="H1356" s="160">
        <f>I1356+J1356+K1356+L1356</f>
        <v>0</v>
      </c>
      <c r="I1356" s="161">
        <v>0</v>
      </c>
      <c r="J1356" s="161"/>
      <c r="K1356" s="161">
        <v>0</v>
      </c>
      <c r="L1356" s="161">
        <v>0</v>
      </c>
    </row>
    <row r="1357" spans="1:12" s="140" customFormat="1" ht="25.5">
      <c r="A1357" s="141"/>
      <c r="B1357" s="109" t="s">
        <v>538</v>
      </c>
      <c r="C1357" s="109"/>
      <c r="D1357" s="110" t="s">
        <v>20</v>
      </c>
      <c r="E1357" s="110" t="s">
        <v>20</v>
      </c>
      <c r="F1357" s="110" t="s">
        <v>541</v>
      </c>
      <c r="G1357" s="110"/>
      <c r="H1357" s="160">
        <f>SUM(I1357:L1357)</f>
        <v>-31</v>
      </c>
      <c r="I1357" s="161">
        <f>I1358</f>
        <v>-31</v>
      </c>
      <c r="J1357" s="161">
        <f t="shared" ref="J1357:L1358" si="302">J1358</f>
        <v>0</v>
      </c>
      <c r="K1357" s="161">
        <f t="shared" si="302"/>
        <v>0</v>
      </c>
      <c r="L1357" s="161">
        <f t="shared" si="302"/>
        <v>0</v>
      </c>
    </row>
    <row r="1358" spans="1:12" s="144" customFormat="1" ht="51">
      <c r="A1358" s="141"/>
      <c r="B1358" s="109" t="s">
        <v>88</v>
      </c>
      <c r="C1358" s="109"/>
      <c r="D1358" s="110" t="s">
        <v>20</v>
      </c>
      <c r="E1358" s="110" t="s">
        <v>20</v>
      </c>
      <c r="F1358" s="110" t="s">
        <v>541</v>
      </c>
      <c r="G1358" s="110" t="s">
        <v>49</v>
      </c>
      <c r="H1358" s="160">
        <f t="shared" ref="H1358:H1368" si="303">I1358+J1358+K1358+L1358</f>
        <v>-31</v>
      </c>
      <c r="I1358" s="161">
        <f>I1359+I1362</f>
        <v>-31</v>
      </c>
      <c r="J1358" s="161">
        <f>J1359</f>
        <v>0</v>
      </c>
      <c r="K1358" s="161">
        <f t="shared" si="302"/>
        <v>0</v>
      </c>
      <c r="L1358" s="161">
        <f t="shared" si="302"/>
        <v>0</v>
      </c>
    </row>
    <row r="1359" spans="1:12" s="194" customFormat="1" ht="30" customHeight="1">
      <c r="A1359" s="141"/>
      <c r="B1359" s="109" t="s">
        <v>51</v>
      </c>
      <c r="C1359" s="109"/>
      <c r="D1359" s="110" t="s">
        <v>20</v>
      </c>
      <c r="E1359" s="110" t="s">
        <v>20</v>
      </c>
      <c r="F1359" s="110" t="s">
        <v>541</v>
      </c>
      <c r="G1359" s="110" t="s">
        <v>50</v>
      </c>
      <c r="H1359" s="160">
        <f t="shared" si="303"/>
        <v>-31</v>
      </c>
      <c r="I1359" s="161">
        <f>I1360+I1361</f>
        <v>-31</v>
      </c>
      <c r="J1359" s="161">
        <f>J1360+J1361</f>
        <v>0</v>
      </c>
      <c r="K1359" s="161">
        <f>K1360+K1361</f>
        <v>0</v>
      </c>
      <c r="L1359" s="161">
        <f>L1360+L1361</f>
        <v>0</v>
      </c>
    </row>
    <row r="1360" spans="1:12" s="215" customFormat="1" ht="76.5">
      <c r="A1360" s="141"/>
      <c r="B1360" s="109" t="s">
        <v>52</v>
      </c>
      <c r="C1360" s="109"/>
      <c r="D1360" s="110" t="s">
        <v>20</v>
      </c>
      <c r="E1360" s="110" t="s">
        <v>20</v>
      </c>
      <c r="F1360" s="110" t="s">
        <v>541</v>
      </c>
      <c r="G1360" s="110" t="s">
        <v>53</v>
      </c>
      <c r="H1360" s="160">
        <f>SUM(I1360:L1360)</f>
        <v>-31</v>
      </c>
      <c r="I1360" s="161">
        <f>-31</f>
        <v>-31</v>
      </c>
      <c r="J1360" s="161">
        <v>0</v>
      </c>
      <c r="K1360" s="161">
        <v>0</v>
      </c>
      <c r="L1360" s="161">
        <v>0</v>
      </c>
    </row>
    <row r="1361" spans="1:16" s="215" customFormat="1" ht="25.5" hidden="1">
      <c r="A1361" s="141"/>
      <c r="B1361" s="109" t="s">
        <v>54</v>
      </c>
      <c r="C1361" s="109"/>
      <c r="D1361" s="110" t="s">
        <v>20</v>
      </c>
      <c r="E1361" s="110" t="s">
        <v>20</v>
      </c>
      <c r="F1361" s="110" t="s">
        <v>541</v>
      </c>
      <c r="G1361" s="110" t="s">
        <v>48</v>
      </c>
      <c r="H1361" s="160">
        <f t="shared" si="303"/>
        <v>0</v>
      </c>
      <c r="I1361" s="161"/>
      <c r="J1361" s="161">
        <v>0</v>
      </c>
      <c r="K1361" s="161">
        <v>0</v>
      </c>
      <c r="L1361" s="161">
        <v>0</v>
      </c>
    </row>
    <row r="1362" spans="1:16" s="215" customFormat="1" hidden="1">
      <c r="A1362" s="141"/>
      <c r="B1362" s="210" t="s">
        <v>66</v>
      </c>
      <c r="C1362" s="109"/>
      <c r="D1362" s="110" t="s">
        <v>20</v>
      </c>
      <c r="E1362" s="110" t="s">
        <v>20</v>
      </c>
      <c r="F1362" s="110" t="s">
        <v>541</v>
      </c>
      <c r="G1362" s="110" t="s">
        <v>64</v>
      </c>
      <c r="H1362" s="160">
        <f t="shared" si="303"/>
        <v>0</v>
      </c>
      <c r="I1362" s="161">
        <f>I1363+I1364</f>
        <v>0</v>
      </c>
      <c r="J1362" s="161">
        <f>J1363+J1364</f>
        <v>0</v>
      </c>
      <c r="K1362" s="161">
        <f>K1363+K1364</f>
        <v>0</v>
      </c>
      <c r="L1362" s="161">
        <f>L1363+L1364</f>
        <v>0</v>
      </c>
    </row>
    <row r="1363" spans="1:16" s="143" customFormat="1" ht="41.25" hidden="1" customHeight="1">
      <c r="A1363" s="141"/>
      <c r="B1363" s="210" t="s">
        <v>83</v>
      </c>
      <c r="C1363" s="109"/>
      <c r="D1363" s="110" t="s">
        <v>20</v>
      </c>
      <c r="E1363" s="110" t="s">
        <v>20</v>
      </c>
      <c r="F1363" s="110" t="s">
        <v>541</v>
      </c>
      <c r="G1363" s="110" t="s">
        <v>65</v>
      </c>
      <c r="H1363" s="160">
        <f>SUM(I1363:L1363)</f>
        <v>0</v>
      </c>
      <c r="I1363" s="161"/>
      <c r="J1363" s="161">
        <v>0</v>
      </c>
      <c r="K1363" s="161">
        <v>0</v>
      </c>
      <c r="L1363" s="161">
        <v>0</v>
      </c>
    </row>
    <row r="1364" spans="1:16" s="143" customFormat="1" ht="44.25" hidden="1" customHeight="1">
      <c r="A1364" s="141"/>
      <c r="B1364" s="210" t="s">
        <v>84</v>
      </c>
      <c r="C1364" s="109"/>
      <c r="D1364" s="110" t="s">
        <v>20</v>
      </c>
      <c r="E1364" s="110" t="s">
        <v>20</v>
      </c>
      <c r="F1364" s="110" t="s">
        <v>541</v>
      </c>
      <c r="G1364" s="110" t="s">
        <v>82</v>
      </c>
      <c r="H1364" s="160">
        <f t="shared" si="303"/>
        <v>0</v>
      </c>
      <c r="I1364" s="161"/>
      <c r="J1364" s="161">
        <v>0</v>
      </c>
      <c r="K1364" s="161">
        <v>0</v>
      </c>
      <c r="L1364" s="161">
        <v>0</v>
      </c>
    </row>
    <row r="1365" spans="1:16" s="194" customFormat="1" ht="63.75">
      <c r="A1365" s="6"/>
      <c r="B1365" s="210" t="s">
        <v>703</v>
      </c>
      <c r="C1365" s="131"/>
      <c r="D1365" s="139" t="s">
        <v>20</v>
      </c>
      <c r="E1365" s="139" t="s">
        <v>20</v>
      </c>
      <c r="F1365" s="110" t="s">
        <v>705</v>
      </c>
      <c r="G1365" s="139"/>
      <c r="H1365" s="313">
        <f t="shared" si="303"/>
        <v>110</v>
      </c>
      <c r="I1365" s="314">
        <f t="shared" ref="I1365:L1367" si="304">I1366</f>
        <v>0</v>
      </c>
      <c r="J1365" s="314">
        <f t="shared" si="304"/>
        <v>0</v>
      </c>
      <c r="K1365" s="314">
        <f t="shared" si="304"/>
        <v>0</v>
      </c>
      <c r="L1365" s="314">
        <f t="shared" si="304"/>
        <v>110</v>
      </c>
      <c r="M1365" s="352"/>
      <c r="N1365" s="352"/>
      <c r="O1365" s="352"/>
      <c r="P1365" s="352"/>
    </row>
    <row r="1366" spans="1:16" s="194" customFormat="1" ht="51">
      <c r="A1366" s="6"/>
      <c r="B1366" s="109" t="s">
        <v>88</v>
      </c>
      <c r="C1366" s="109"/>
      <c r="D1366" s="110" t="s">
        <v>20</v>
      </c>
      <c r="E1366" s="110" t="s">
        <v>20</v>
      </c>
      <c r="F1366" s="110" t="s">
        <v>705</v>
      </c>
      <c r="G1366" s="110" t="s">
        <v>49</v>
      </c>
      <c r="H1366" s="313">
        <f t="shared" si="303"/>
        <v>110</v>
      </c>
      <c r="I1366" s="314">
        <f t="shared" si="304"/>
        <v>0</v>
      </c>
      <c r="J1366" s="314">
        <f t="shared" si="304"/>
        <v>0</v>
      </c>
      <c r="K1366" s="314">
        <f t="shared" si="304"/>
        <v>0</v>
      </c>
      <c r="L1366" s="314">
        <f t="shared" si="304"/>
        <v>110</v>
      </c>
      <c r="M1366" s="352"/>
      <c r="N1366" s="352"/>
      <c r="O1366" s="352"/>
      <c r="P1366" s="352"/>
    </row>
    <row r="1367" spans="1:16" s="194" customFormat="1">
      <c r="A1367" s="6"/>
      <c r="B1367" s="109" t="s">
        <v>51</v>
      </c>
      <c r="C1367" s="109"/>
      <c r="D1367" s="110" t="s">
        <v>20</v>
      </c>
      <c r="E1367" s="110" t="s">
        <v>20</v>
      </c>
      <c r="F1367" s="110" t="s">
        <v>705</v>
      </c>
      <c r="G1367" s="110" t="s">
        <v>50</v>
      </c>
      <c r="H1367" s="313">
        <f t="shared" si="303"/>
        <v>110</v>
      </c>
      <c r="I1367" s="314">
        <f t="shared" si="304"/>
        <v>0</v>
      </c>
      <c r="J1367" s="314">
        <f t="shared" si="304"/>
        <v>0</v>
      </c>
      <c r="K1367" s="314">
        <f t="shared" si="304"/>
        <v>0</v>
      </c>
      <c r="L1367" s="314">
        <f t="shared" si="304"/>
        <v>110</v>
      </c>
      <c r="M1367" s="352"/>
      <c r="N1367" s="352"/>
      <c r="O1367" s="352"/>
      <c r="P1367" s="352"/>
    </row>
    <row r="1368" spans="1:16" s="194" customFormat="1" ht="25.5">
      <c r="A1368" s="6"/>
      <c r="B1368" s="109" t="s">
        <v>54</v>
      </c>
      <c r="C1368" s="109"/>
      <c r="D1368" s="110" t="s">
        <v>20</v>
      </c>
      <c r="E1368" s="110" t="s">
        <v>20</v>
      </c>
      <c r="F1368" s="110" t="s">
        <v>705</v>
      </c>
      <c r="G1368" s="110" t="s">
        <v>48</v>
      </c>
      <c r="H1368" s="313">
        <f t="shared" si="303"/>
        <v>110</v>
      </c>
      <c r="I1368" s="314">
        <v>0</v>
      </c>
      <c r="J1368" s="314">
        <v>0</v>
      </c>
      <c r="K1368" s="314">
        <v>0</v>
      </c>
      <c r="L1368" s="314">
        <v>110</v>
      </c>
      <c r="M1368" s="352"/>
      <c r="N1368" s="352"/>
      <c r="O1368" s="352"/>
      <c r="P1368" s="352"/>
    </row>
    <row r="1369" spans="1:16" s="143" customFormat="1" ht="44.25" hidden="1" customHeight="1">
      <c r="A1369" s="273"/>
      <c r="B1369" s="210" t="s">
        <v>214</v>
      </c>
      <c r="C1369" s="262"/>
      <c r="D1369" s="223" t="s">
        <v>20</v>
      </c>
      <c r="E1369" s="223" t="s">
        <v>20</v>
      </c>
      <c r="F1369" s="223" t="s">
        <v>215</v>
      </c>
      <c r="G1369" s="264"/>
      <c r="H1369" s="313">
        <f t="shared" ref="H1369:H1376" si="305">I1369+J1369+K1369+L1369</f>
        <v>0</v>
      </c>
      <c r="I1369" s="314">
        <f>I1370</f>
        <v>0</v>
      </c>
      <c r="J1369" s="314">
        <f t="shared" ref="J1369:L1372" si="306">J1370</f>
        <v>0</v>
      </c>
      <c r="K1369" s="314">
        <f t="shared" si="306"/>
        <v>0</v>
      </c>
      <c r="L1369" s="314">
        <f t="shared" si="306"/>
        <v>0</v>
      </c>
    </row>
    <row r="1370" spans="1:16" s="144" customFormat="1" ht="25.5" hidden="1">
      <c r="A1370" s="216"/>
      <c r="B1370" s="109" t="s">
        <v>538</v>
      </c>
      <c r="C1370" s="237"/>
      <c r="D1370" s="139" t="s">
        <v>20</v>
      </c>
      <c r="E1370" s="139" t="s">
        <v>20</v>
      </c>
      <c r="F1370" s="223" t="s">
        <v>217</v>
      </c>
      <c r="G1370" s="139"/>
      <c r="H1370" s="313">
        <f t="shared" si="305"/>
        <v>0</v>
      </c>
      <c r="I1370" s="314">
        <f>I1371</f>
        <v>0</v>
      </c>
      <c r="J1370" s="314">
        <f t="shared" si="306"/>
        <v>0</v>
      </c>
      <c r="K1370" s="314">
        <f t="shared" si="306"/>
        <v>0</v>
      </c>
      <c r="L1370" s="314">
        <f t="shared" si="306"/>
        <v>0</v>
      </c>
    </row>
    <row r="1371" spans="1:16" s="144" customFormat="1" ht="51" hidden="1">
      <c r="A1371" s="216"/>
      <c r="B1371" s="210" t="s">
        <v>81</v>
      </c>
      <c r="C1371" s="237"/>
      <c r="D1371" s="139" t="s">
        <v>20</v>
      </c>
      <c r="E1371" s="139" t="s">
        <v>20</v>
      </c>
      <c r="F1371" s="223" t="s">
        <v>217</v>
      </c>
      <c r="G1371" s="139" t="s">
        <v>49</v>
      </c>
      <c r="H1371" s="313">
        <f t="shared" si="305"/>
        <v>0</v>
      </c>
      <c r="I1371" s="314">
        <f>I1372</f>
        <v>0</v>
      </c>
      <c r="J1371" s="314">
        <f t="shared" si="306"/>
        <v>0</v>
      </c>
      <c r="K1371" s="314">
        <f t="shared" si="306"/>
        <v>0</v>
      </c>
      <c r="L1371" s="314">
        <f t="shared" si="306"/>
        <v>0</v>
      </c>
    </row>
    <row r="1372" spans="1:16" s="144" customFormat="1" hidden="1">
      <c r="A1372" s="216"/>
      <c r="B1372" s="210" t="s">
        <v>51</v>
      </c>
      <c r="C1372" s="237"/>
      <c r="D1372" s="139" t="s">
        <v>20</v>
      </c>
      <c r="E1372" s="139" t="s">
        <v>20</v>
      </c>
      <c r="F1372" s="223" t="s">
        <v>217</v>
      </c>
      <c r="G1372" s="139" t="s">
        <v>50</v>
      </c>
      <c r="H1372" s="313">
        <f t="shared" si="305"/>
        <v>0</v>
      </c>
      <c r="I1372" s="314">
        <f>I1373</f>
        <v>0</v>
      </c>
      <c r="J1372" s="314">
        <f t="shared" si="306"/>
        <v>0</v>
      </c>
      <c r="K1372" s="314">
        <f t="shared" si="306"/>
        <v>0</v>
      </c>
      <c r="L1372" s="314">
        <f t="shared" si="306"/>
        <v>0</v>
      </c>
    </row>
    <row r="1373" spans="1:16" s="144" customFormat="1" ht="25.5" hidden="1">
      <c r="A1373" s="216"/>
      <c r="B1373" s="210" t="s">
        <v>54</v>
      </c>
      <c r="C1373" s="237"/>
      <c r="D1373" s="139" t="s">
        <v>20</v>
      </c>
      <c r="E1373" s="139" t="s">
        <v>20</v>
      </c>
      <c r="F1373" s="223" t="s">
        <v>217</v>
      </c>
      <c r="G1373" s="139" t="s">
        <v>48</v>
      </c>
      <c r="H1373" s="313">
        <f t="shared" si="305"/>
        <v>0</v>
      </c>
      <c r="I1373" s="314">
        <v>0</v>
      </c>
      <c r="J1373" s="334">
        <v>0</v>
      </c>
      <c r="K1373" s="334">
        <v>0</v>
      </c>
      <c r="L1373" s="334">
        <v>0</v>
      </c>
    </row>
    <row r="1374" spans="1:16" s="144" customFormat="1" ht="25.5">
      <c r="A1374" s="192"/>
      <c r="B1374" s="193" t="s">
        <v>162</v>
      </c>
      <c r="C1374" s="193"/>
      <c r="D1374" s="133" t="s">
        <v>20</v>
      </c>
      <c r="E1374" s="133" t="s">
        <v>21</v>
      </c>
      <c r="F1374" s="133"/>
      <c r="G1374" s="133"/>
      <c r="H1374" s="160">
        <f t="shared" si="305"/>
        <v>-30.200000000000003</v>
      </c>
      <c r="I1374" s="160">
        <f>I1375</f>
        <v>47.8</v>
      </c>
      <c r="J1374" s="160">
        <f>J1375</f>
        <v>-78</v>
      </c>
      <c r="K1374" s="160">
        <f>K1375</f>
        <v>0</v>
      </c>
      <c r="L1374" s="160">
        <f>L1375</f>
        <v>0</v>
      </c>
    </row>
    <row r="1375" spans="1:16" s="144" customFormat="1" ht="38.25">
      <c r="A1375" s="141"/>
      <c r="B1375" s="109" t="s">
        <v>161</v>
      </c>
      <c r="C1375" s="109"/>
      <c r="D1375" s="110" t="s">
        <v>20</v>
      </c>
      <c r="E1375" s="110" t="s">
        <v>21</v>
      </c>
      <c r="F1375" s="110" t="s">
        <v>300</v>
      </c>
      <c r="G1375" s="133"/>
      <c r="H1375" s="160">
        <f t="shared" si="305"/>
        <v>-30.200000000000003</v>
      </c>
      <c r="I1375" s="161">
        <f>I1376+I1404+I1411</f>
        <v>47.8</v>
      </c>
      <c r="J1375" s="161">
        <f>J1376+J1404+J1411</f>
        <v>-78</v>
      </c>
      <c r="K1375" s="161">
        <f>K1376+K1404+K1411</f>
        <v>0</v>
      </c>
      <c r="L1375" s="161">
        <f>L1376+L1404+L1411</f>
        <v>0</v>
      </c>
    </row>
    <row r="1376" spans="1:16" s="144" customFormat="1" ht="25.5">
      <c r="A1376" s="141"/>
      <c r="B1376" s="109" t="s">
        <v>301</v>
      </c>
      <c r="C1376" s="109"/>
      <c r="D1376" s="110" t="s">
        <v>20</v>
      </c>
      <c r="E1376" s="110" t="s">
        <v>21</v>
      </c>
      <c r="F1376" s="110" t="s">
        <v>302</v>
      </c>
      <c r="G1376" s="133"/>
      <c r="H1376" s="160">
        <f t="shared" si="305"/>
        <v>-78</v>
      </c>
      <c r="I1376" s="161">
        <f>I1377</f>
        <v>0</v>
      </c>
      <c r="J1376" s="161">
        <f>J1377</f>
        <v>-78</v>
      </c>
      <c r="K1376" s="161">
        <f>K1377</f>
        <v>0</v>
      </c>
      <c r="L1376" s="161">
        <f>L1377</f>
        <v>0</v>
      </c>
    </row>
    <row r="1377" spans="1:12" s="144" customFormat="1" ht="38.25">
      <c r="A1377" s="141"/>
      <c r="B1377" s="109" t="s">
        <v>323</v>
      </c>
      <c r="C1377" s="109"/>
      <c r="D1377" s="110" t="s">
        <v>20</v>
      </c>
      <c r="E1377" s="110" t="s">
        <v>21</v>
      </c>
      <c r="F1377" s="110" t="s">
        <v>324</v>
      </c>
      <c r="G1377" s="133"/>
      <c r="H1377" s="160">
        <f>SUM(I1377:L1377)</f>
        <v>-78</v>
      </c>
      <c r="I1377" s="161">
        <f>I1378+I1382+I1396</f>
        <v>0</v>
      </c>
      <c r="J1377" s="161">
        <f>J1378+J1382+J1396</f>
        <v>-78</v>
      </c>
      <c r="K1377" s="161">
        <f>K1378+K1382+K1396</f>
        <v>0</v>
      </c>
      <c r="L1377" s="161">
        <f>L1378+L1382+L1396</f>
        <v>0</v>
      </c>
    </row>
    <row r="1378" spans="1:12" s="144" customFormat="1" ht="38.25" hidden="1">
      <c r="A1378" s="141"/>
      <c r="B1378" s="109" t="s">
        <v>200</v>
      </c>
      <c r="C1378" s="109"/>
      <c r="D1378" s="110" t="s">
        <v>20</v>
      </c>
      <c r="E1378" s="110" t="s">
        <v>21</v>
      </c>
      <c r="F1378" s="110" t="s">
        <v>325</v>
      </c>
      <c r="G1378" s="110"/>
      <c r="H1378" s="160">
        <f>SUM(I1378:L1378)</f>
        <v>0</v>
      </c>
      <c r="I1378" s="161">
        <f>I1379</f>
        <v>0</v>
      </c>
      <c r="J1378" s="161">
        <f>J1379</f>
        <v>0</v>
      </c>
      <c r="K1378" s="161">
        <f>K1379</f>
        <v>0</v>
      </c>
      <c r="L1378" s="161">
        <f>L1379</f>
        <v>0</v>
      </c>
    </row>
    <row r="1379" spans="1:12" s="144" customFormat="1" ht="51" hidden="1">
      <c r="A1379" s="141"/>
      <c r="B1379" s="109" t="s">
        <v>88</v>
      </c>
      <c r="C1379" s="109"/>
      <c r="D1379" s="110" t="s">
        <v>20</v>
      </c>
      <c r="E1379" s="110" t="s">
        <v>21</v>
      </c>
      <c r="F1379" s="110" t="s">
        <v>325</v>
      </c>
      <c r="G1379" s="110" t="s">
        <v>49</v>
      </c>
      <c r="H1379" s="160">
        <f t="shared" ref="H1379:H1393" si="307">I1379+J1379+K1379+L1379</f>
        <v>0</v>
      </c>
      <c r="I1379" s="161">
        <f t="shared" ref="I1379:L1380" si="308">I1380</f>
        <v>0</v>
      </c>
      <c r="J1379" s="161">
        <f t="shared" si="308"/>
        <v>0</v>
      </c>
      <c r="K1379" s="161">
        <f t="shared" si="308"/>
        <v>0</v>
      </c>
      <c r="L1379" s="161">
        <f t="shared" si="308"/>
        <v>0</v>
      </c>
    </row>
    <row r="1380" spans="1:12" s="144" customFormat="1" hidden="1">
      <c r="A1380" s="141"/>
      <c r="B1380" s="109" t="s">
        <v>66</v>
      </c>
      <c r="C1380" s="109"/>
      <c r="D1380" s="110" t="s">
        <v>20</v>
      </c>
      <c r="E1380" s="110" t="s">
        <v>21</v>
      </c>
      <c r="F1380" s="110" t="s">
        <v>325</v>
      </c>
      <c r="G1380" s="110" t="s">
        <v>64</v>
      </c>
      <c r="H1380" s="160">
        <f t="shared" si="307"/>
        <v>0</v>
      </c>
      <c r="I1380" s="161">
        <f t="shared" si="308"/>
        <v>0</v>
      </c>
      <c r="J1380" s="161">
        <f t="shared" si="308"/>
        <v>0</v>
      </c>
      <c r="K1380" s="161">
        <f t="shared" si="308"/>
        <v>0</v>
      </c>
      <c r="L1380" s="161">
        <f t="shared" si="308"/>
        <v>0</v>
      </c>
    </row>
    <row r="1381" spans="1:12" s="144" customFormat="1" ht="76.5" hidden="1">
      <c r="A1381" s="141"/>
      <c r="B1381" s="109" t="s">
        <v>83</v>
      </c>
      <c r="C1381" s="109"/>
      <c r="D1381" s="110" t="s">
        <v>20</v>
      </c>
      <c r="E1381" s="110" t="s">
        <v>21</v>
      </c>
      <c r="F1381" s="110" t="s">
        <v>325</v>
      </c>
      <c r="G1381" s="110" t="s">
        <v>65</v>
      </c>
      <c r="H1381" s="160">
        <f t="shared" si="307"/>
        <v>0</v>
      </c>
      <c r="I1381" s="161"/>
      <c r="J1381" s="161">
        <v>0</v>
      </c>
      <c r="K1381" s="161">
        <v>0</v>
      </c>
      <c r="L1381" s="161">
        <v>0</v>
      </c>
    </row>
    <row r="1382" spans="1:12" s="144" customFormat="1" ht="25.5">
      <c r="A1382" s="141"/>
      <c r="B1382" s="109" t="s">
        <v>124</v>
      </c>
      <c r="C1382" s="109"/>
      <c r="D1382" s="110" t="s">
        <v>20</v>
      </c>
      <c r="E1382" s="110" t="s">
        <v>21</v>
      </c>
      <c r="F1382" s="110" t="s">
        <v>328</v>
      </c>
      <c r="G1382" s="110"/>
      <c r="H1382" s="160">
        <f t="shared" si="307"/>
        <v>0</v>
      </c>
      <c r="I1382" s="161">
        <f>I1383+I1388+I1392</f>
        <v>0</v>
      </c>
      <c r="J1382" s="161">
        <f t="shared" ref="J1382:L1383" si="309">J1383</f>
        <v>0</v>
      </c>
      <c r="K1382" s="161">
        <f t="shared" si="309"/>
        <v>0</v>
      </c>
      <c r="L1382" s="161">
        <f t="shared" si="309"/>
        <v>0</v>
      </c>
    </row>
    <row r="1383" spans="1:12" s="144" customFormat="1" ht="89.25">
      <c r="A1383" s="141"/>
      <c r="B1383" s="109" t="s">
        <v>55</v>
      </c>
      <c r="C1383" s="109"/>
      <c r="D1383" s="110" t="s">
        <v>20</v>
      </c>
      <c r="E1383" s="110" t="s">
        <v>21</v>
      </c>
      <c r="F1383" s="110" t="s">
        <v>328</v>
      </c>
      <c r="G1383" s="110" t="s">
        <v>56</v>
      </c>
      <c r="H1383" s="160">
        <f t="shared" si="307"/>
        <v>333.6</v>
      </c>
      <c r="I1383" s="161">
        <f>I1384</f>
        <v>333.6</v>
      </c>
      <c r="J1383" s="161">
        <f t="shared" si="309"/>
        <v>0</v>
      </c>
      <c r="K1383" s="161">
        <f t="shared" si="309"/>
        <v>0</v>
      </c>
      <c r="L1383" s="161">
        <f t="shared" si="309"/>
        <v>0</v>
      </c>
    </row>
    <row r="1384" spans="1:12" s="144" customFormat="1" ht="38.25">
      <c r="A1384" s="141"/>
      <c r="B1384" s="109" t="s">
        <v>104</v>
      </c>
      <c r="C1384" s="109"/>
      <c r="D1384" s="110" t="s">
        <v>20</v>
      </c>
      <c r="E1384" s="110" t="s">
        <v>21</v>
      </c>
      <c r="F1384" s="110" t="s">
        <v>328</v>
      </c>
      <c r="G1384" s="110" t="s">
        <v>105</v>
      </c>
      <c r="H1384" s="160">
        <f t="shared" si="307"/>
        <v>333.6</v>
      </c>
      <c r="I1384" s="161">
        <f>I1385+I1386+I1387</f>
        <v>333.6</v>
      </c>
      <c r="J1384" s="161">
        <f>J1385+J1386</f>
        <v>0</v>
      </c>
      <c r="K1384" s="161">
        <f>K1385+K1386</f>
        <v>0</v>
      </c>
      <c r="L1384" s="161">
        <f>L1385+L1386</f>
        <v>0</v>
      </c>
    </row>
    <row r="1385" spans="1:12" s="144" customFormat="1" ht="25.5" hidden="1">
      <c r="A1385" s="141"/>
      <c r="B1385" s="109" t="s">
        <v>213</v>
      </c>
      <c r="C1385" s="109"/>
      <c r="D1385" s="110" t="s">
        <v>20</v>
      </c>
      <c r="E1385" s="110" t="s">
        <v>21</v>
      </c>
      <c r="F1385" s="110" t="s">
        <v>328</v>
      </c>
      <c r="G1385" s="110" t="s">
        <v>107</v>
      </c>
      <c r="H1385" s="160">
        <f t="shared" si="307"/>
        <v>0</v>
      </c>
      <c r="I1385" s="161"/>
      <c r="J1385" s="161">
        <v>0</v>
      </c>
      <c r="K1385" s="161">
        <v>0</v>
      </c>
      <c r="L1385" s="161">
        <v>0</v>
      </c>
    </row>
    <row r="1386" spans="1:12" s="144" customFormat="1" ht="51">
      <c r="A1386" s="141"/>
      <c r="B1386" s="109" t="s">
        <v>108</v>
      </c>
      <c r="C1386" s="109"/>
      <c r="D1386" s="110" t="s">
        <v>20</v>
      </c>
      <c r="E1386" s="110" t="s">
        <v>21</v>
      </c>
      <c r="F1386" s="110" t="s">
        <v>328</v>
      </c>
      <c r="G1386" s="110" t="s">
        <v>109</v>
      </c>
      <c r="H1386" s="160">
        <f t="shared" si="307"/>
        <v>320</v>
      </c>
      <c r="I1386" s="161">
        <f>320</f>
        <v>320</v>
      </c>
      <c r="J1386" s="161">
        <v>0</v>
      </c>
      <c r="K1386" s="161">
        <v>0</v>
      </c>
      <c r="L1386" s="161">
        <v>0</v>
      </c>
    </row>
    <row r="1387" spans="1:12" s="144" customFormat="1" ht="89.25">
      <c r="A1387" s="141"/>
      <c r="B1387" s="330" t="s">
        <v>659</v>
      </c>
      <c r="C1387" s="109"/>
      <c r="D1387" s="110" t="s">
        <v>20</v>
      </c>
      <c r="E1387" s="110" t="s">
        <v>21</v>
      </c>
      <c r="F1387" s="110" t="s">
        <v>328</v>
      </c>
      <c r="G1387" s="110" t="s">
        <v>649</v>
      </c>
      <c r="H1387" s="160">
        <f t="shared" si="307"/>
        <v>13.6</v>
      </c>
      <c r="I1387" s="161">
        <f>13.6</f>
        <v>13.6</v>
      </c>
      <c r="J1387" s="316">
        <v>0</v>
      </c>
      <c r="K1387" s="316">
        <v>0</v>
      </c>
      <c r="L1387" s="316">
        <v>0</v>
      </c>
    </row>
    <row r="1388" spans="1:12" s="144" customFormat="1" ht="38.25">
      <c r="A1388" s="141"/>
      <c r="B1388" s="109" t="s">
        <v>86</v>
      </c>
      <c r="C1388" s="109"/>
      <c r="D1388" s="110" t="s">
        <v>20</v>
      </c>
      <c r="E1388" s="110" t="s">
        <v>21</v>
      </c>
      <c r="F1388" s="110" t="s">
        <v>328</v>
      </c>
      <c r="G1388" s="110" t="s">
        <v>57</v>
      </c>
      <c r="H1388" s="160">
        <f t="shared" si="307"/>
        <v>-333.6</v>
      </c>
      <c r="I1388" s="161">
        <f>I1389</f>
        <v>-333.6</v>
      </c>
      <c r="J1388" s="161">
        <f>J1389</f>
        <v>0</v>
      </c>
      <c r="K1388" s="161">
        <f>K1389</f>
        <v>0</v>
      </c>
      <c r="L1388" s="161">
        <f>L1389</f>
        <v>0</v>
      </c>
    </row>
    <row r="1389" spans="1:12" s="144" customFormat="1" ht="38.25">
      <c r="A1389" s="141"/>
      <c r="B1389" s="109" t="s">
        <v>58</v>
      </c>
      <c r="C1389" s="109"/>
      <c r="D1389" s="110" t="s">
        <v>20</v>
      </c>
      <c r="E1389" s="110" t="s">
        <v>21</v>
      </c>
      <c r="F1389" s="110" t="s">
        <v>328</v>
      </c>
      <c r="G1389" s="110" t="s">
        <v>59</v>
      </c>
      <c r="H1389" s="160">
        <f t="shared" si="307"/>
        <v>-333.6</v>
      </c>
      <c r="I1389" s="161">
        <f>I1391+I1390</f>
        <v>-333.6</v>
      </c>
      <c r="J1389" s="161">
        <f>J1391+J1390</f>
        <v>0</v>
      </c>
      <c r="K1389" s="161">
        <f>K1391+K1390</f>
        <v>0</v>
      </c>
      <c r="L1389" s="161">
        <f>L1391+L1390</f>
        <v>0</v>
      </c>
    </row>
    <row r="1390" spans="1:12" s="144" customFormat="1" ht="38.25">
      <c r="A1390" s="141"/>
      <c r="B1390" s="109" t="s">
        <v>63</v>
      </c>
      <c r="C1390" s="109"/>
      <c r="D1390" s="110" t="s">
        <v>20</v>
      </c>
      <c r="E1390" s="110" t="s">
        <v>21</v>
      </c>
      <c r="F1390" s="110" t="s">
        <v>328</v>
      </c>
      <c r="G1390" s="110" t="s">
        <v>62</v>
      </c>
      <c r="H1390" s="160">
        <f t="shared" si="307"/>
        <v>-23.6</v>
      </c>
      <c r="I1390" s="161">
        <f>-23.6</f>
        <v>-23.6</v>
      </c>
      <c r="J1390" s="161">
        <v>0</v>
      </c>
      <c r="K1390" s="161">
        <v>0</v>
      </c>
      <c r="L1390" s="161">
        <v>0</v>
      </c>
    </row>
    <row r="1391" spans="1:12" s="144" customFormat="1" ht="38.25">
      <c r="A1391" s="141"/>
      <c r="B1391" s="109" t="s">
        <v>60</v>
      </c>
      <c r="C1391" s="109"/>
      <c r="D1391" s="110" t="s">
        <v>20</v>
      </c>
      <c r="E1391" s="110" t="s">
        <v>21</v>
      </c>
      <c r="F1391" s="110" t="s">
        <v>328</v>
      </c>
      <c r="G1391" s="110" t="s">
        <v>61</v>
      </c>
      <c r="H1391" s="160">
        <f t="shared" si="307"/>
        <v>-310</v>
      </c>
      <c r="I1391" s="161">
        <f>-320+10</f>
        <v>-310</v>
      </c>
      <c r="J1391" s="161">
        <v>0</v>
      </c>
      <c r="K1391" s="161">
        <v>0</v>
      </c>
      <c r="L1391" s="161">
        <v>0</v>
      </c>
    </row>
    <row r="1392" spans="1:12" s="144" customFormat="1" hidden="1">
      <c r="A1392" s="141"/>
      <c r="B1392" s="196" t="s">
        <v>71</v>
      </c>
      <c r="C1392" s="109"/>
      <c r="D1392" s="110" t="s">
        <v>20</v>
      </c>
      <c r="E1392" s="110" t="s">
        <v>21</v>
      </c>
      <c r="F1392" s="110" t="s">
        <v>328</v>
      </c>
      <c r="G1392" s="110" t="s">
        <v>72</v>
      </c>
      <c r="H1392" s="160">
        <f t="shared" si="307"/>
        <v>0</v>
      </c>
      <c r="I1392" s="161">
        <f>I1393</f>
        <v>0</v>
      </c>
      <c r="J1392" s="161">
        <f>J1393</f>
        <v>0</v>
      </c>
      <c r="K1392" s="161">
        <f>K1393</f>
        <v>0</v>
      </c>
      <c r="L1392" s="161">
        <f>L1393</f>
        <v>0</v>
      </c>
    </row>
    <row r="1393" spans="1:12" s="144" customFormat="1" ht="25.5" hidden="1">
      <c r="A1393" s="141"/>
      <c r="B1393" s="196" t="s">
        <v>73</v>
      </c>
      <c r="C1393" s="109"/>
      <c r="D1393" s="110" t="s">
        <v>20</v>
      </c>
      <c r="E1393" s="110" t="s">
        <v>21</v>
      </c>
      <c r="F1393" s="110" t="s">
        <v>328</v>
      </c>
      <c r="G1393" s="110" t="s">
        <v>74</v>
      </c>
      <c r="H1393" s="160">
        <f t="shared" si="307"/>
        <v>0</v>
      </c>
      <c r="I1393" s="161">
        <f>I1394+I1395</f>
        <v>0</v>
      </c>
      <c r="J1393" s="161">
        <f>J1394+J1395</f>
        <v>0</v>
      </c>
      <c r="K1393" s="161">
        <f>K1394+K1395</f>
        <v>0</v>
      </c>
      <c r="L1393" s="161">
        <f>L1394+L1395</f>
        <v>0</v>
      </c>
    </row>
    <row r="1394" spans="1:12" s="144" customFormat="1" ht="25.5" hidden="1">
      <c r="A1394" s="141"/>
      <c r="B1394" s="196" t="s">
        <v>293</v>
      </c>
      <c r="C1394" s="109"/>
      <c r="D1394" s="110" t="s">
        <v>20</v>
      </c>
      <c r="E1394" s="110" t="s">
        <v>21</v>
      </c>
      <c r="F1394" s="110" t="s">
        <v>328</v>
      </c>
      <c r="G1394" s="110" t="s">
        <v>294</v>
      </c>
      <c r="H1394" s="160">
        <f>SUM(I1394:L1394)</f>
        <v>0</v>
      </c>
      <c r="I1394" s="161">
        <v>0</v>
      </c>
      <c r="J1394" s="161">
        <v>0</v>
      </c>
      <c r="K1394" s="161">
        <v>0</v>
      </c>
      <c r="L1394" s="161">
        <v>0</v>
      </c>
    </row>
    <row r="1395" spans="1:12" s="144" customFormat="1" hidden="1">
      <c r="A1395" s="141"/>
      <c r="B1395" s="196" t="s">
        <v>260</v>
      </c>
      <c r="C1395" s="109"/>
      <c r="D1395" s="110" t="s">
        <v>20</v>
      </c>
      <c r="E1395" s="110" t="s">
        <v>21</v>
      </c>
      <c r="F1395" s="110" t="s">
        <v>328</v>
      </c>
      <c r="G1395" s="110" t="s">
        <v>76</v>
      </c>
      <c r="H1395" s="160">
        <f>I1395+J1395+K1395+L1395</f>
        <v>0</v>
      </c>
      <c r="I1395" s="161">
        <v>0</v>
      </c>
      <c r="J1395" s="161">
        <v>0</v>
      </c>
      <c r="K1395" s="161">
        <v>0</v>
      </c>
      <c r="L1395" s="161">
        <v>0</v>
      </c>
    </row>
    <row r="1396" spans="1:12" s="144" customFormat="1" ht="153">
      <c r="A1396" s="141"/>
      <c r="B1396" s="69" t="s">
        <v>573</v>
      </c>
      <c r="C1396" s="109"/>
      <c r="D1396" s="139" t="s">
        <v>20</v>
      </c>
      <c r="E1396" s="110" t="s">
        <v>21</v>
      </c>
      <c r="F1396" s="110" t="s">
        <v>572</v>
      </c>
      <c r="G1396" s="133"/>
      <c r="H1396" s="160">
        <f>I1396+J1396+K1396+L1396</f>
        <v>-78</v>
      </c>
      <c r="I1396" s="161">
        <v>0</v>
      </c>
      <c r="J1396" s="161">
        <f>J1397+J1401</f>
        <v>-78</v>
      </c>
      <c r="K1396" s="161">
        <v>0</v>
      </c>
      <c r="L1396" s="161">
        <v>0</v>
      </c>
    </row>
    <row r="1397" spans="1:12" s="144" customFormat="1" ht="89.25">
      <c r="A1397" s="141"/>
      <c r="B1397" s="109" t="s">
        <v>55</v>
      </c>
      <c r="C1397" s="142"/>
      <c r="D1397" s="139" t="s">
        <v>20</v>
      </c>
      <c r="E1397" s="110" t="s">
        <v>21</v>
      </c>
      <c r="F1397" s="110" t="s">
        <v>572</v>
      </c>
      <c r="G1397" s="110" t="s">
        <v>56</v>
      </c>
      <c r="H1397" s="160">
        <f>SUM(I1397:L1397)</f>
        <v>-78</v>
      </c>
      <c r="I1397" s="161">
        <f>I1398</f>
        <v>0</v>
      </c>
      <c r="J1397" s="161">
        <f>J1398</f>
        <v>-78</v>
      </c>
      <c r="K1397" s="161">
        <f>K1398</f>
        <v>0</v>
      </c>
      <c r="L1397" s="161">
        <f>L1398</f>
        <v>0</v>
      </c>
    </row>
    <row r="1398" spans="1:12" s="144" customFormat="1" ht="38.25">
      <c r="A1398" s="141"/>
      <c r="B1398" s="109" t="s">
        <v>104</v>
      </c>
      <c r="C1398" s="142"/>
      <c r="D1398" s="139" t="s">
        <v>20</v>
      </c>
      <c r="E1398" s="110" t="s">
        <v>21</v>
      </c>
      <c r="F1398" s="110" t="s">
        <v>572</v>
      </c>
      <c r="G1398" s="110" t="s">
        <v>105</v>
      </c>
      <c r="H1398" s="160">
        <f>SUM(I1398:L1398)</f>
        <v>-78</v>
      </c>
      <c r="I1398" s="161">
        <f>I1399+I1400</f>
        <v>0</v>
      </c>
      <c r="J1398" s="161">
        <f>J1399+J1400</f>
        <v>-78</v>
      </c>
      <c r="K1398" s="161">
        <f>K1399+K1400</f>
        <v>0</v>
      </c>
      <c r="L1398" s="161">
        <f>L1399+L1400</f>
        <v>0</v>
      </c>
    </row>
    <row r="1399" spans="1:12" s="144" customFormat="1" ht="25.5">
      <c r="A1399" s="141"/>
      <c r="B1399" s="109" t="s">
        <v>213</v>
      </c>
      <c r="C1399" s="142"/>
      <c r="D1399" s="139" t="s">
        <v>20</v>
      </c>
      <c r="E1399" s="110" t="s">
        <v>21</v>
      </c>
      <c r="F1399" s="110" t="s">
        <v>572</v>
      </c>
      <c r="G1399" s="110" t="s">
        <v>107</v>
      </c>
      <c r="H1399" s="160">
        <f>SUM(I1399:L1399)</f>
        <v>-55</v>
      </c>
      <c r="I1399" s="161">
        <v>0</v>
      </c>
      <c r="J1399" s="161">
        <f>-55</f>
        <v>-55</v>
      </c>
      <c r="K1399" s="161">
        <v>0</v>
      </c>
      <c r="L1399" s="161">
        <v>0</v>
      </c>
    </row>
    <row r="1400" spans="1:12" s="144" customFormat="1" ht="89.25">
      <c r="A1400" s="141"/>
      <c r="B1400" s="330" t="s">
        <v>659</v>
      </c>
      <c r="C1400" s="109"/>
      <c r="D1400" s="110" t="s">
        <v>20</v>
      </c>
      <c r="E1400" s="110" t="s">
        <v>21</v>
      </c>
      <c r="F1400" s="110" t="s">
        <v>572</v>
      </c>
      <c r="G1400" s="110" t="s">
        <v>649</v>
      </c>
      <c r="H1400" s="160">
        <f>I1400+J1400+K1400+L1400</f>
        <v>-23</v>
      </c>
      <c r="I1400" s="161">
        <v>0</v>
      </c>
      <c r="J1400" s="161">
        <f>-23</f>
        <v>-23</v>
      </c>
      <c r="K1400" s="161">
        <v>0</v>
      </c>
      <c r="L1400" s="161">
        <v>0</v>
      </c>
    </row>
    <row r="1401" spans="1:12" s="144" customFormat="1" ht="38.25" hidden="1">
      <c r="A1401" s="141"/>
      <c r="B1401" s="109" t="s">
        <v>86</v>
      </c>
      <c r="C1401" s="109"/>
      <c r="D1401" s="110" t="s">
        <v>20</v>
      </c>
      <c r="E1401" s="110" t="s">
        <v>21</v>
      </c>
      <c r="F1401" s="110" t="s">
        <v>572</v>
      </c>
      <c r="G1401" s="110" t="s">
        <v>57</v>
      </c>
      <c r="H1401" s="160">
        <f>I1401+J1401+K1401+L1401</f>
        <v>0</v>
      </c>
      <c r="I1401" s="161">
        <f t="shared" ref="I1401:L1402" si="310">I1402</f>
        <v>0</v>
      </c>
      <c r="J1401" s="161">
        <f t="shared" si="310"/>
        <v>0</v>
      </c>
      <c r="K1401" s="161">
        <f t="shared" si="310"/>
        <v>0</v>
      </c>
      <c r="L1401" s="161">
        <f t="shared" si="310"/>
        <v>0</v>
      </c>
    </row>
    <row r="1402" spans="1:12" s="144" customFormat="1" ht="38.25" hidden="1">
      <c r="A1402" s="141"/>
      <c r="B1402" s="109" t="s">
        <v>58</v>
      </c>
      <c r="C1402" s="109"/>
      <c r="D1402" s="110" t="s">
        <v>20</v>
      </c>
      <c r="E1402" s="110" t="s">
        <v>21</v>
      </c>
      <c r="F1402" s="110" t="s">
        <v>572</v>
      </c>
      <c r="G1402" s="110" t="s">
        <v>59</v>
      </c>
      <c r="H1402" s="160">
        <f>I1402+J1402+K1402+L1402</f>
        <v>0</v>
      </c>
      <c r="I1402" s="161">
        <f t="shared" si="310"/>
        <v>0</v>
      </c>
      <c r="J1402" s="161">
        <f t="shared" si="310"/>
        <v>0</v>
      </c>
      <c r="K1402" s="161">
        <f t="shared" si="310"/>
        <v>0</v>
      </c>
      <c r="L1402" s="161">
        <f t="shared" si="310"/>
        <v>0</v>
      </c>
    </row>
    <row r="1403" spans="1:12" ht="54" hidden="1" customHeight="1">
      <c r="A1403" s="141"/>
      <c r="B1403" s="109" t="s">
        <v>60</v>
      </c>
      <c r="C1403" s="109"/>
      <c r="D1403" s="110" t="s">
        <v>20</v>
      </c>
      <c r="E1403" s="110" t="s">
        <v>21</v>
      </c>
      <c r="F1403" s="110" t="s">
        <v>572</v>
      </c>
      <c r="G1403" s="110" t="s">
        <v>61</v>
      </c>
      <c r="H1403" s="160">
        <f>I1403+J1403+K1403+L1403</f>
        <v>0</v>
      </c>
      <c r="I1403" s="161">
        <v>0</v>
      </c>
      <c r="J1403" s="161">
        <v>0</v>
      </c>
      <c r="K1403" s="161">
        <v>0</v>
      </c>
      <c r="L1403" s="161">
        <v>0</v>
      </c>
    </row>
    <row r="1404" spans="1:12" ht="25.5">
      <c r="A1404" s="141"/>
      <c r="B1404" s="109" t="s">
        <v>326</v>
      </c>
      <c r="C1404" s="109"/>
      <c r="D1404" s="110" t="s">
        <v>20</v>
      </c>
      <c r="E1404" s="110" t="s">
        <v>21</v>
      </c>
      <c r="F1404" s="110" t="s">
        <v>327</v>
      </c>
      <c r="G1404" s="110"/>
      <c r="H1404" s="160">
        <f>SUM(I1404:L1404)</f>
        <v>47.8</v>
      </c>
      <c r="I1404" s="161">
        <f>I1405</f>
        <v>47.8</v>
      </c>
      <c r="J1404" s="161">
        <f t="shared" ref="J1404:L1407" si="311">J1405</f>
        <v>0</v>
      </c>
      <c r="K1404" s="161">
        <f t="shared" si="311"/>
        <v>0</v>
      </c>
      <c r="L1404" s="161">
        <f t="shared" si="311"/>
        <v>0</v>
      </c>
    </row>
    <row r="1405" spans="1:12" ht="24" customHeight="1">
      <c r="A1405" s="141"/>
      <c r="B1405" s="109" t="s">
        <v>538</v>
      </c>
      <c r="C1405" s="109"/>
      <c r="D1405" s="110" t="s">
        <v>20</v>
      </c>
      <c r="E1405" s="110" t="s">
        <v>21</v>
      </c>
      <c r="F1405" s="110" t="s">
        <v>540</v>
      </c>
      <c r="G1405" s="110"/>
      <c r="H1405" s="160">
        <f>SUM(I1405:L1405)</f>
        <v>47.8</v>
      </c>
      <c r="I1405" s="161">
        <f>I1406</f>
        <v>47.8</v>
      </c>
      <c r="J1405" s="161">
        <f t="shared" si="311"/>
        <v>0</v>
      </c>
      <c r="K1405" s="161">
        <f t="shared" si="311"/>
        <v>0</v>
      </c>
      <c r="L1405" s="161">
        <f t="shared" si="311"/>
        <v>0</v>
      </c>
    </row>
    <row r="1406" spans="1:12" ht="51">
      <c r="A1406" s="141"/>
      <c r="B1406" s="109" t="s">
        <v>88</v>
      </c>
      <c r="C1406" s="109"/>
      <c r="D1406" s="110" t="s">
        <v>20</v>
      </c>
      <c r="E1406" s="110" t="s">
        <v>21</v>
      </c>
      <c r="F1406" s="110" t="s">
        <v>540</v>
      </c>
      <c r="G1406" s="110" t="s">
        <v>49</v>
      </c>
      <c r="H1406" s="160">
        <f>SUM(I1406:L1406)</f>
        <v>47.8</v>
      </c>
      <c r="I1406" s="161">
        <f>I1407+I1409</f>
        <v>47.8</v>
      </c>
      <c r="J1406" s="161">
        <f t="shared" si="311"/>
        <v>0</v>
      </c>
      <c r="K1406" s="161">
        <f t="shared" si="311"/>
        <v>0</v>
      </c>
      <c r="L1406" s="161">
        <f t="shared" si="311"/>
        <v>0</v>
      </c>
    </row>
    <row r="1407" spans="1:12" s="144" customFormat="1">
      <c r="A1407" s="141"/>
      <c r="B1407" s="109" t="s">
        <v>51</v>
      </c>
      <c r="C1407" s="109"/>
      <c r="D1407" s="110" t="s">
        <v>20</v>
      </c>
      <c r="E1407" s="110" t="s">
        <v>21</v>
      </c>
      <c r="F1407" s="110" t="s">
        <v>540</v>
      </c>
      <c r="G1407" s="110" t="s">
        <v>50</v>
      </c>
      <c r="H1407" s="160">
        <f>SUM(I1407:L1407)</f>
        <v>0</v>
      </c>
      <c r="I1407" s="161">
        <f>I1408</f>
        <v>0</v>
      </c>
      <c r="J1407" s="161">
        <f t="shared" si="311"/>
        <v>0</v>
      </c>
      <c r="K1407" s="161">
        <f t="shared" si="311"/>
        <v>0</v>
      </c>
      <c r="L1407" s="161">
        <f t="shared" si="311"/>
        <v>0</v>
      </c>
    </row>
    <row r="1408" spans="1:12" s="144" customFormat="1" ht="25.5">
      <c r="A1408" s="141"/>
      <c r="B1408" s="109" t="s">
        <v>54</v>
      </c>
      <c r="C1408" s="109"/>
      <c r="D1408" s="110" t="s">
        <v>20</v>
      </c>
      <c r="E1408" s="110" t="s">
        <v>21</v>
      </c>
      <c r="F1408" s="110" t="s">
        <v>540</v>
      </c>
      <c r="G1408" s="110" t="s">
        <v>48</v>
      </c>
      <c r="H1408" s="160">
        <f>SUM(I1408:L1408)</f>
        <v>0</v>
      </c>
      <c r="I1408" s="161"/>
      <c r="J1408" s="161">
        <v>0</v>
      </c>
      <c r="K1408" s="161">
        <v>0</v>
      </c>
      <c r="L1408" s="161">
        <v>0</v>
      </c>
    </row>
    <row r="1409" spans="1:20" s="144" customFormat="1">
      <c r="A1409" s="141"/>
      <c r="B1409" s="210" t="s">
        <v>66</v>
      </c>
      <c r="C1409" s="109"/>
      <c r="D1409" s="110" t="s">
        <v>20</v>
      </c>
      <c r="E1409" s="110" t="s">
        <v>21</v>
      </c>
      <c r="F1409" s="110" t="s">
        <v>540</v>
      </c>
      <c r="G1409" s="110" t="s">
        <v>64</v>
      </c>
      <c r="H1409" s="160">
        <f>I1409+J1409+K1409+L1409</f>
        <v>47.8</v>
      </c>
      <c r="I1409" s="161">
        <f>I1410</f>
        <v>47.8</v>
      </c>
      <c r="J1409" s="161">
        <f>J1410</f>
        <v>0</v>
      </c>
      <c r="K1409" s="161">
        <f>K1410</f>
        <v>0</v>
      </c>
      <c r="L1409" s="161">
        <f>L1410</f>
        <v>0</v>
      </c>
    </row>
    <row r="1410" spans="1:20" ht="25.5">
      <c r="A1410" s="141"/>
      <c r="B1410" s="210" t="s">
        <v>84</v>
      </c>
      <c r="C1410" s="109"/>
      <c r="D1410" s="110" t="s">
        <v>20</v>
      </c>
      <c r="E1410" s="110" t="s">
        <v>21</v>
      </c>
      <c r="F1410" s="110" t="s">
        <v>540</v>
      </c>
      <c r="G1410" s="110" t="s">
        <v>82</v>
      </c>
      <c r="H1410" s="160">
        <f>I1410+J1410+K1410+L1410</f>
        <v>47.8</v>
      </c>
      <c r="I1410" s="161">
        <f>47.8</f>
        <v>47.8</v>
      </c>
      <c r="J1410" s="161">
        <v>0</v>
      </c>
      <c r="K1410" s="161">
        <v>0</v>
      </c>
      <c r="L1410" s="161">
        <v>0</v>
      </c>
    </row>
    <row r="1411" spans="1:20" ht="38.25" hidden="1">
      <c r="A1411" s="141"/>
      <c r="B1411" s="109" t="s">
        <v>315</v>
      </c>
      <c r="C1411" s="109"/>
      <c r="D1411" s="110" t="s">
        <v>20</v>
      </c>
      <c r="E1411" s="110" t="s">
        <v>21</v>
      </c>
      <c r="F1411" s="110" t="s">
        <v>316</v>
      </c>
      <c r="G1411" s="110"/>
      <c r="H1411" s="160">
        <f>I1411+J1411+K1411+L1411</f>
        <v>0</v>
      </c>
      <c r="I1411" s="161">
        <f>I1412+I1420</f>
        <v>0</v>
      </c>
      <c r="J1411" s="161">
        <f>J1412+J1420</f>
        <v>0</v>
      </c>
      <c r="K1411" s="161">
        <f>K1412+K1420</f>
        <v>0</v>
      </c>
      <c r="L1411" s="161">
        <f>L1412+L1420+L1416</f>
        <v>0</v>
      </c>
    </row>
    <row r="1412" spans="1:20" ht="25.5" hidden="1">
      <c r="A1412" s="141"/>
      <c r="B1412" s="109" t="s">
        <v>538</v>
      </c>
      <c r="C1412" s="109"/>
      <c r="D1412" s="110" t="s">
        <v>20</v>
      </c>
      <c r="E1412" s="110" t="s">
        <v>21</v>
      </c>
      <c r="F1412" s="110" t="s">
        <v>543</v>
      </c>
      <c r="G1412" s="110"/>
      <c r="H1412" s="160">
        <f>SUM(I1412:L1412)</f>
        <v>0</v>
      </c>
      <c r="I1412" s="161">
        <f>I1413</f>
        <v>0</v>
      </c>
      <c r="J1412" s="161">
        <f t="shared" ref="J1412:L1413" si="312">J1413</f>
        <v>0</v>
      </c>
      <c r="K1412" s="161">
        <f t="shared" si="312"/>
        <v>0</v>
      </c>
      <c r="L1412" s="161">
        <f t="shared" si="312"/>
        <v>0</v>
      </c>
    </row>
    <row r="1413" spans="1:20" ht="51" hidden="1">
      <c r="A1413" s="141"/>
      <c r="B1413" s="109" t="s">
        <v>88</v>
      </c>
      <c r="C1413" s="109"/>
      <c r="D1413" s="110" t="s">
        <v>20</v>
      </c>
      <c r="E1413" s="110" t="s">
        <v>21</v>
      </c>
      <c r="F1413" s="110" t="s">
        <v>543</v>
      </c>
      <c r="G1413" s="110" t="s">
        <v>49</v>
      </c>
      <c r="H1413" s="160">
        <f>I1413+J1413+K1413+L1413</f>
        <v>0</v>
      </c>
      <c r="I1413" s="161">
        <f>I1414</f>
        <v>0</v>
      </c>
      <c r="J1413" s="161">
        <f t="shared" si="312"/>
        <v>0</v>
      </c>
      <c r="K1413" s="161">
        <f t="shared" si="312"/>
        <v>0</v>
      </c>
      <c r="L1413" s="161">
        <f t="shared" si="312"/>
        <v>0</v>
      </c>
    </row>
    <row r="1414" spans="1:20" s="306" customFormat="1" hidden="1">
      <c r="A1414" s="141"/>
      <c r="B1414" s="210" t="s">
        <v>66</v>
      </c>
      <c r="C1414" s="109"/>
      <c r="D1414" s="110" t="s">
        <v>20</v>
      </c>
      <c r="E1414" s="110" t="s">
        <v>21</v>
      </c>
      <c r="F1414" s="110" t="s">
        <v>543</v>
      </c>
      <c r="G1414" s="110" t="s">
        <v>64</v>
      </c>
      <c r="H1414" s="160">
        <f>I1414+J1414+K1414+L1414</f>
        <v>0</v>
      </c>
      <c r="I1414" s="161">
        <f>I1415</f>
        <v>0</v>
      </c>
      <c r="J1414" s="161">
        <f>J1415</f>
        <v>0</v>
      </c>
      <c r="K1414" s="161">
        <f>K1415</f>
        <v>0</v>
      </c>
      <c r="L1414" s="161">
        <f>L1415</f>
        <v>0</v>
      </c>
      <c r="M1414" s="305"/>
      <c r="N1414" s="305"/>
      <c r="O1414" s="305"/>
      <c r="P1414" s="305"/>
      <c r="Q1414" s="305"/>
      <c r="R1414" s="305"/>
      <c r="S1414" s="305"/>
      <c r="T1414" s="305"/>
    </row>
    <row r="1415" spans="1:20" s="306" customFormat="1" ht="25.5" hidden="1">
      <c r="A1415" s="141"/>
      <c r="B1415" s="210" t="s">
        <v>84</v>
      </c>
      <c r="C1415" s="109"/>
      <c r="D1415" s="110" t="s">
        <v>20</v>
      </c>
      <c r="E1415" s="110" t="s">
        <v>21</v>
      </c>
      <c r="F1415" s="110" t="s">
        <v>543</v>
      </c>
      <c r="G1415" s="110" t="s">
        <v>82</v>
      </c>
      <c r="H1415" s="160">
        <f>I1415+J1415+K1415+L1415</f>
        <v>0</v>
      </c>
      <c r="I1415" s="161">
        <v>0</v>
      </c>
      <c r="J1415" s="161">
        <v>0</v>
      </c>
      <c r="K1415" s="161">
        <v>0</v>
      </c>
      <c r="L1415" s="161">
        <v>0</v>
      </c>
      <c r="M1415" s="305"/>
      <c r="N1415" s="305"/>
      <c r="O1415" s="305"/>
      <c r="P1415" s="305"/>
      <c r="Q1415" s="305"/>
      <c r="R1415" s="305"/>
      <c r="S1415" s="305"/>
      <c r="T1415" s="305"/>
    </row>
    <row r="1416" spans="1:20" s="306" customFormat="1" ht="38.25" hidden="1">
      <c r="A1416" s="300"/>
      <c r="B1416" s="150" t="s">
        <v>632</v>
      </c>
      <c r="C1416" s="64"/>
      <c r="D1416" s="2" t="s">
        <v>20</v>
      </c>
      <c r="E1416" s="2" t="s">
        <v>21</v>
      </c>
      <c r="F1416" s="2" t="s">
        <v>633</v>
      </c>
      <c r="G1416" s="2"/>
      <c r="H1416" s="159">
        <f>SUM(I1416:L1416)</f>
        <v>0</v>
      </c>
      <c r="I1416" s="161">
        <f t="shared" ref="I1416:L1417" si="313">I1417</f>
        <v>0</v>
      </c>
      <c r="J1416" s="161">
        <f t="shared" si="313"/>
        <v>0</v>
      </c>
      <c r="K1416" s="161">
        <f t="shared" si="313"/>
        <v>0</v>
      </c>
      <c r="L1416" s="161">
        <f t="shared" si="313"/>
        <v>0</v>
      </c>
      <c r="M1416" s="305"/>
      <c r="N1416" s="305"/>
      <c r="O1416" s="305"/>
      <c r="P1416" s="305"/>
      <c r="Q1416" s="305"/>
      <c r="R1416" s="305"/>
      <c r="S1416" s="305"/>
      <c r="T1416" s="305"/>
    </row>
    <row r="1417" spans="1:20" s="306" customFormat="1" ht="38.25" hidden="1">
      <c r="A1417" s="300"/>
      <c r="B1417" s="1" t="s">
        <v>86</v>
      </c>
      <c r="C1417" s="109"/>
      <c r="D1417" s="110" t="s">
        <v>20</v>
      </c>
      <c r="E1417" s="110" t="s">
        <v>21</v>
      </c>
      <c r="F1417" s="2" t="s">
        <v>633</v>
      </c>
      <c r="G1417" s="110" t="s">
        <v>57</v>
      </c>
      <c r="H1417" s="160">
        <f>I1417+J1417+K1417+L1417</f>
        <v>0</v>
      </c>
      <c r="I1417" s="161">
        <f t="shared" si="313"/>
        <v>0</v>
      </c>
      <c r="J1417" s="161">
        <f t="shared" si="313"/>
        <v>0</v>
      </c>
      <c r="K1417" s="161">
        <f t="shared" si="313"/>
        <v>0</v>
      </c>
      <c r="L1417" s="161">
        <f t="shared" si="313"/>
        <v>0</v>
      </c>
      <c r="M1417" s="305"/>
      <c r="N1417" s="305"/>
      <c r="O1417" s="305"/>
      <c r="P1417" s="305"/>
      <c r="Q1417" s="305"/>
      <c r="R1417" s="305"/>
      <c r="S1417" s="305"/>
      <c r="T1417" s="305"/>
    </row>
    <row r="1418" spans="1:20" s="306" customFormat="1" ht="38.25" hidden="1">
      <c r="A1418" s="300"/>
      <c r="B1418" s="109" t="s">
        <v>58</v>
      </c>
      <c r="C1418" s="109"/>
      <c r="D1418" s="110" t="s">
        <v>20</v>
      </c>
      <c r="E1418" s="110" t="s">
        <v>21</v>
      </c>
      <c r="F1418" s="2" t="s">
        <v>633</v>
      </c>
      <c r="G1418" s="110" t="s">
        <v>59</v>
      </c>
      <c r="H1418" s="160">
        <f>I1418+J1418+K1418+L1418</f>
        <v>0</v>
      </c>
      <c r="I1418" s="161">
        <f>I1419</f>
        <v>0</v>
      </c>
      <c r="J1418" s="161">
        <v>0</v>
      </c>
      <c r="K1418" s="161">
        <f>K1419</f>
        <v>0</v>
      </c>
      <c r="L1418" s="161">
        <f>L1419</f>
        <v>0</v>
      </c>
      <c r="M1418" s="305"/>
      <c r="N1418" s="305"/>
      <c r="O1418" s="305"/>
      <c r="P1418" s="305"/>
      <c r="Q1418" s="305"/>
      <c r="R1418" s="305"/>
      <c r="S1418" s="305"/>
      <c r="T1418" s="305"/>
    </row>
    <row r="1419" spans="1:20" s="306" customFormat="1" ht="38.25" hidden="1">
      <c r="A1419" s="300"/>
      <c r="B1419" s="109" t="s">
        <v>60</v>
      </c>
      <c r="C1419" s="109"/>
      <c r="D1419" s="110" t="s">
        <v>20</v>
      </c>
      <c r="E1419" s="110" t="s">
        <v>21</v>
      </c>
      <c r="F1419" s="2" t="s">
        <v>633</v>
      </c>
      <c r="G1419" s="110" t="s">
        <v>61</v>
      </c>
      <c r="H1419" s="160">
        <f>I1419+J1419+K1419+L1419</f>
        <v>0</v>
      </c>
      <c r="I1419" s="290">
        <v>0</v>
      </c>
      <c r="J1419" s="161">
        <v>0</v>
      </c>
      <c r="K1419" s="290">
        <v>0</v>
      </c>
      <c r="L1419" s="290"/>
      <c r="M1419" s="305"/>
      <c r="N1419" s="305"/>
      <c r="O1419" s="305"/>
      <c r="P1419" s="305"/>
      <c r="Q1419" s="305"/>
      <c r="R1419" s="305"/>
      <c r="S1419" s="305"/>
      <c r="T1419" s="305"/>
    </row>
    <row r="1420" spans="1:20" ht="63.75" hidden="1">
      <c r="A1420" s="141"/>
      <c r="B1420" s="210" t="s">
        <v>587</v>
      </c>
      <c r="C1420" s="109"/>
      <c r="D1420" s="110" t="s">
        <v>20</v>
      </c>
      <c r="E1420" s="110" t="s">
        <v>21</v>
      </c>
      <c r="F1420" s="110" t="s">
        <v>592</v>
      </c>
      <c r="G1420" s="110"/>
      <c r="H1420" s="160">
        <f>SUM(I1420:L1420)</f>
        <v>0</v>
      </c>
      <c r="I1420" s="161">
        <f>I1421</f>
        <v>0</v>
      </c>
      <c r="J1420" s="161">
        <f t="shared" ref="J1420:L1421" si="314">J1421</f>
        <v>0</v>
      </c>
      <c r="K1420" s="161">
        <f>K1421</f>
        <v>0</v>
      </c>
      <c r="L1420" s="161">
        <f>L1421</f>
        <v>0</v>
      </c>
    </row>
    <row r="1421" spans="1:20" ht="51" hidden="1">
      <c r="A1421" s="141"/>
      <c r="B1421" s="109" t="s">
        <v>88</v>
      </c>
      <c r="C1421" s="109"/>
      <c r="D1421" s="110" t="s">
        <v>20</v>
      </c>
      <c r="E1421" s="110" t="s">
        <v>21</v>
      </c>
      <c r="F1421" s="110" t="s">
        <v>592</v>
      </c>
      <c r="G1421" s="110" t="s">
        <v>49</v>
      </c>
      <c r="H1421" s="160">
        <f>I1421+J1421+K1421+L1421</f>
        <v>0</v>
      </c>
      <c r="I1421" s="161">
        <f>I1422</f>
        <v>0</v>
      </c>
      <c r="J1421" s="161">
        <f t="shared" si="314"/>
        <v>0</v>
      </c>
      <c r="K1421" s="161">
        <f t="shared" si="314"/>
        <v>0</v>
      </c>
      <c r="L1421" s="161">
        <f t="shared" si="314"/>
        <v>0</v>
      </c>
    </row>
    <row r="1422" spans="1:20" hidden="1">
      <c r="A1422" s="141"/>
      <c r="B1422" s="109" t="s">
        <v>51</v>
      </c>
      <c r="C1422" s="109"/>
      <c r="D1422" s="110" t="s">
        <v>20</v>
      </c>
      <c r="E1422" s="110" t="s">
        <v>21</v>
      </c>
      <c r="F1422" s="110" t="s">
        <v>592</v>
      </c>
      <c r="G1422" s="110" t="s">
        <v>50</v>
      </c>
      <c r="H1422" s="160">
        <f>I1422+J1422+K1422+L1422</f>
        <v>0</v>
      </c>
      <c r="I1422" s="161">
        <f>I1423</f>
        <v>0</v>
      </c>
      <c r="J1422" s="161">
        <f>J1423</f>
        <v>0</v>
      </c>
      <c r="K1422" s="161">
        <f>K1423</f>
        <v>0</v>
      </c>
      <c r="L1422" s="161">
        <f>L1423</f>
        <v>0</v>
      </c>
    </row>
    <row r="1423" spans="1:20" ht="25.5" hidden="1">
      <c r="A1423" s="141"/>
      <c r="B1423" s="210" t="s">
        <v>84</v>
      </c>
      <c r="C1423" s="109"/>
      <c r="D1423" s="110" t="s">
        <v>20</v>
      </c>
      <c r="E1423" s="110" t="s">
        <v>21</v>
      </c>
      <c r="F1423" s="110" t="s">
        <v>592</v>
      </c>
      <c r="G1423" s="110" t="s">
        <v>82</v>
      </c>
      <c r="H1423" s="160">
        <f>I1423+J1423+K1423+L1423</f>
        <v>0</v>
      </c>
      <c r="I1423" s="161">
        <v>0</v>
      </c>
      <c r="J1423" s="161">
        <v>0</v>
      </c>
      <c r="K1423" s="161">
        <v>0</v>
      </c>
      <c r="L1423" s="161"/>
    </row>
    <row r="1424" spans="1:20">
      <c r="A1424" s="192"/>
      <c r="B1424" s="266" t="s">
        <v>144</v>
      </c>
      <c r="C1424" s="193"/>
      <c r="D1424" s="133" t="s">
        <v>33</v>
      </c>
      <c r="E1424" s="133" t="s">
        <v>15</v>
      </c>
      <c r="F1424" s="133"/>
      <c r="G1424" s="133"/>
      <c r="H1424" s="160">
        <f>SUM(I1424:L1424)</f>
        <v>-4753</v>
      </c>
      <c r="I1424" s="160">
        <f>I1425+I1435</f>
        <v>0</v>
      </c>
      <c r="J1424" s="160">
        <f>J1425+J1435</f>
        <v>-4753</v>
      </c>
      <c r="K1424" s="160">
        <f>K1425+K1435</f>
        <v>0</v>
      </c>
      <c r="L1424" s="160">
        <f>L1425+L1435</f>
        <v>0</v>
      </c>
    </row>
    <row r="1425" spans="1:12">
      <c r="A1425" s="192"/>
      <c r="B1425" s="266" t="s">
        <v>154</v>
      </c>
      <c r="C1425" s="142"/>
      <c r="D1425" s="133" t="s">
        <v>33</v>
      </c>
      <c r="E1425" s="133" t="s">
        <v>18</v>
      </c>
      <c r="F1425" s="133"/>
      <c r="G1425" s="133"/>
      <c r="H1425" s="160">
        <f>SUM(I1425:L1425)</f>
        <v>-4753</v>
      </c>
      <c r="I1425" s="160">
        <f>I1426</f>
        <v>0</v>
      </c>
      <c r="J1425" s="160">
        <f t="shared" ref="J1425:L1429" si="315">J1426</f>
        <v>-4753</v>
      </c>
      <c r="K1425" s="160">
        <f t="shared" si="315"/>
        <v>0</v>
      </c>
      <c r="L1425" s="160">
        <f t="shared" si="315"/>
        <v>0</v>
      </c>
    </row>
    <row r="1426" spans="1:12" s="194" customFormat="1" ht="38.25">
      <c r="A1426" s="192"/>
      <c r="B1426" s="109" t="s">
        <v>161</v>
      </c>
      <c r="C1426" s="109"/>
      <c r="D1426" s="110" t="s">
        <v>33</v>
      </c>
      <c r="E1426" s="110" t="s">
        <v>18</v>
      </c>
      <c r="F1426" s="110" t="s">
        <v>300</v>
      </c>
      <c r="G1426" s="133"/>
      <c r="H1426" s="160">
        <f>SUM(I1426:L1426)</f>
        <v>-4753</v>
      </c>
      <c r="I1426" s="161">
        <f>I1427</f>
        <v>0</v>
      </c>
      <c r="J1426" s="161">
        <f t="shared" si="315"/>
        <v>-4753</v>
      </c>
      <c r="K1426" s="161">
        <f t="shared" si="315"/>
        <v>0</v>
      </c>
      <c r="L1426" s="161">
        <f t="shared" si="315"/>
        <v>0</v>
      </c>
    </row>
    <row r="1427" spans="1:12" s="194" customFormat="1" ht="25.5">
      <c r="A1427" s="192"/>
      <c r="B1427" s="109" t="s">
        <v>301</v>
      </c>
      <c r="C1427" s="109"/>
      <c r="D1427" s="110" t="s">
        <v>33</v>
      </c>
      <c r="E1427" s="110" t="s">
        <v>18</v>
      </c>
      <c r="F1427" s="110" t="s">
        <v>302</v>
      </c>
      <c r="G1427" s="133"/>
      <c r="H1427" s="160">
        <f>SUM(I1427:L1427)</f>
        <v>-4753</v>
      </c>
      <c r="I1427" s="161">
        <f>I1428</f>
        <v>0</v>
      </c>
      <c r="J1427" s="161">
        <f t="shared" si="315"/>
        <v>-4753</v>
      </c>
      <c r="K1427" s="161">
        <f t="shared" si="315"/>
        <v>0</v>
      </c>
      <c r="L1427" s="161">
        <f t="shared" si="315"/>
        <v>0</v>
      </c>
    </row>
    <row r="1428" spans="1:12" s="143" customFormat="1" ht="36.75" customHeight="1">
      <c r="A1428" s="192"/>
      <c r="B1428" s="210" t="s">
        <v>303</v>
      </c>
      <c r="C1428" s="237"/>
      <c r="D1428" s="110" t="s">
        <v>33</v>
      </c>
      <c r="E1428" s="110" t="s">
        <v>18</v>
      </c>
      <c r="F1428" s="223" t="s">
        <v>304</v>
      </c>
      <c r="G1428" s="133"/>
      <c r="H1428" s="160">
        <f>SUM(I1428:L1428)</f>
        <v>-4753</v>
      </c>
      <c r="I1428" s="161">
        <f>I1429</f>
        <v>0</v>
      </c>
      <c r="J1428" s="161">
        <f t="shared" si="315"/>
        <v>-4753</v>
      </c>
      <c r="K1428" s="161">
        <f t="shared" si="315"/>
        <v>0</v>
      </c>
      <c r="L1428" s="161">
        <f t="shared" si="315"/>
        <v>0</v>
      </c>
    </row>
    <row r="1429" spans="1:12" s="143" customFormat="1" ht="153">
      <c r="A1429" s="141"/>
      <c r="B1429" s="69" t="s">
        <v>574</v>
      </c>
      <c r="C1429" s="109"/>
      <c r="D1429" s="110" t="s">
        <v>33</v>
      </c>
      <c r="E1429" s="110" t="s">
        <v>18</v>
      </c>
      <c r="F1429" s="110" t="s">
        <v>534</v>
      </c>
      <c r="G1429" s="133"/>
      <c r="H1429" s="160">
        <f t="shared" ref="H1429:H1434" si="316">I1429+J1429+K1429+L1429</f>
        <v>-4753</v>
      </c>
      <c r="I1429" s="161">
        <f>I1430</f>
        <v>0</v>
      </c>
      <c r="J1429" s="161">
        <f t="shared" si="315"/>
        <v>-4753</v>
      </c>
      <c r="K1429" s="161">
        <f t="shared" si="315"/>
        <v>0</v>
      </c>
      <c r="L1429" s="161">
        <f t="shared" si="315"/>
        <v>0</v>
      </c>
    </row>
    <row r="1430" spans="1:12" s="143" customFormat="1" ht="25.5">
      <c r="A1430" s="141"/>
      <c r="B1430" s="109" t="s">
        <v>146</v>
      </c>
      <c r="C1430" s="109"/>
      <c r="D1430" s="110" t="s">
        <v>33</v>
      </c>
      <c r="E1430" s="110" t="s">
        <v>18</v>
      </c>
      <c r="F1430" s="110" t="s">
        <v>534</v>
      </c>
      <c r="G1430" s="110" t="s">
        <v>147</v>
      </c>
      <c r="H1430" s="160">
        <f t="shared" si="316"/>
        <v>-4753</v>
      </c>
      <c r="I1430" s="161">
        <f>I1431+I1433</f>
        <v>0</v>
      </c>
      <c r="J1430" s="161">
        <f>J1431+J1433</f>
        <v>-4753</v>
      </c>
      <c r="K1430" s="161">
        <f>K1431+K1433</f>
        <v>0</v>
      </c>
      <c r="L1430" s="161">
        <f>L1431+L1433</f>
        <v>0</v>
      </c>
    </row>
    <row r="1431" spans="1:12" s="143" customFormat="1" ht="42.75" customHeight="1">
      <c r="A1431" s="213"/>
      <c r="B1431" s="210" t="s">
        <v>163</v>
      </c>
      <c r="C1431" s="275"/>
      <c r="D1431" s="139" t="s">
        <v>33</v>
      </c>
      <c r="E1431" s="139" t="s">
        <v>18</v>
      </c>
      <c r="F1431" s="110" t="s">
        <v>534</v>
      </c>
      <c r="G1431" s="139" t="s">
        <v>164</v>
      </c>
      <c r="H1431" s="160">
        <f t="shared" si="316"/>
        <v>-4753</v>
      </c>
      <c r="I1431" s="316">
        <f>I1432</f>
        <v>0</v>
      </c>
      <c r="J1431" s="314">
        <f>J1432</f>
        <v>-4753</v>
      </c>
      <c r="K1431" s="316">
        <f>'приложение 8.4.'!K1433</f>
        <v>0</v>
      </c>
      <c r="L1431" s="316">
        <f>'приложение 8.4.'!L1433</f>
        <v>0</v>
      </c>
    </row>
    <row r="1432" spans="1:12" s="143" customFormat="1" ht="53.25" customHeight="1">
      <c r="A1432" s="213"/>
      <c r="B1432" s="210" t="s">
        <v>447</v>
      </c>
      <c r="C1432" s="275"/>
      <c r="D1432" s="139" t="s">
        <v>33</v>
      </c>
      <c r="E1432" s="139" t="s">
        <v>18</v>
      </c>
      <c r="F1432" s="110" t="s">
        <v>534</v>
      </c>
      <c r="G1432" s="139" t="s">
        <v>448</v>
      </c>
      <c r="H1432" s="160">
        <f t="shared" si="316"/>
        <v>-4753</v>
      </c>
      <c r="I1432" s="316">
        <v>0</v>
      </c>
      <c r="J1432" s="314">
        <f>-4753</f>
        <v>-4753</v>
      </c>
      <c r="K1432" s="316">
        <f>'приложение 8.4.'!K1434</f>
        <v>0</v>
      </c>
      <c r="L1432" s="316">
        <f>'приложение 8.4.'!L1434</f>
        <v>0</v>
      </c>
    </row>
    <row r="1433" spans="1:12" ht="38.25" hidden="1">
      <c r="A1433" s="141"/>
      <c r="B1433" s="109" t="s">
        <v>148</v>
      </c>
      <c r="C1433" s="109"/>
      <c r="D1433" s="110" t="s">
        <v>33</v>
      </c>
      <c r="E1433" s="110" t="s">
        <v>18</v>
      </c>
      <c r="F1433" s="110" t="s">
        <v>534</v>
      </c>
      <c r="G1433" s="110" t="s">
        <v>149</v>
      </c>
      <c r="H1433" s="160">
        <f t="shared" si="316"/>
        <v>0</v>
      </c>
      <c r="I1433" s="161">
        <v>0</v>
      </c>
      <c r="J1433" s="161">
        <f>J1434</f>
        <v>0</v>
      </c>
      <c r="K1433" s="161">
        <v>0</v>
      </c>
      <c r="L1433" s="161">
        <v>0</v>
      </c>
    </row>
    <row r="1434" spans="1:12" ht="51" hidden="1">
      <c r="A1434" s="141"/>
      <c r="B1434" s="109" t="s">
        <v>299</v>
      </c>
      <c r="C1434" s="109"/>
      <c r="D1434" s="110" t="s">
        <v>33</v>
      </c>
      <c r="E1434" s="110" t="s">
        <v>18</v>
      </c>
      <c r="F1434" s="110" t="s">
        <v>534</v>
      </c>
      <c r="G1434" s="110" t="s">
        <v>150</v>
      </c>
      <c r="H1434" s="160">
        <f t="shared" si="316"/>
        <v>0</v>
      </c>
      <c r="I1434" s="161">
        <v>0</v>
      </c>
      <c r="J1434" s="161"/>
      <c r="K1434" s="161">
        <v>0</v>
      </c>
      <c r="L1434" s="161">
        <v>0</v>
      </c>
    </row>
    <row r="1435" spans="1:12" ht="25.5" hidden="1">
      <c r="A1435" s="192"/>
      <c r="B1435" s="193" t="s">
        <v>156</v>
      </c>
      <c r="C1435" s="266"/>
      <c r="D1435" s="133" t="s">
        <v>33</v>
      </c>
      <c r="E1435" s="133" t="s">
        <v>114</v>
      </c>
      <c r="F1435" s="133"/>
      <c r="G1435" s="133"/>
      <c r="H1435" s="313">
        <f>SUM(I1435:L1435)</f>
        <v>0</v>
      </c>
      <c r="I1435" s="160">
        <f>I1436+I1466+I1442</f>
        <v>0</v>
      </c>
      <c r="J1435" s="160">
        <f>J1436+J1466+J1442</f>
        <v>0</v>
      </c>
      <c r="K1435" s="160">
        <f>K1436+K1466+K1442</f>
        <v>0</v>
      </c>
      <c r="L1435" s="160">
        <f>L1436+L1466+L1442</f>
        <v>0</v>
      </c>
    </row>
    <row r="1436" spans="1:12" ht="38.25" hidden="1">
      <c r="A1436" s="213"/>
      <c r="B1436" s="109" t="s">
        <v>161</v>
      </c>
      <c r="C1436" s="193"/>
      <c r="D1436" s="139" t="s">
        <v>33</v>
      </c>
      <c r="E1436" s="139" t="s">
        <v>114</v>
      </c>
      <c r="F1436" s="110" t="s">
        <v>300</v>
      </c>
      <c r="G1436" s="139"/>
      <c r="H1436" s="313">
        <f>SUM(I1436:L1436)</f>
        <v>0</v>
      </c>
      <c r="I1436" s="314">
        <f>I1437</f>
        <v>0</v>
      </c>
      <c r="J1436" s="314">
        <f>J1437</f>
        <v>0</v>
      </c>
      <c r="K1436" s="314">
        <f>K1437</f>
        <v>0</v>
      </c>
      <c r="L1436" s="314">
        <f>L1437</f>
        <v>0</v>
      </c>
    </row>
    <row r="1437" spans="1:12" ht="76.5" hidden="1">
      <c r="A1437" s="213"/>
      <c r="B1437" s="210" t="s">
        <v>528</v>
      </c>
      <c r="C1437" s="275"/>
      <c r="D1437" s="139" t="s">
        <v>33</v>
      </c>
      <c r="E1437" s="139" t="s">
        <v>114</v>
      </c>
      <c r="F1437" s="139" t="s">
        <v>529</v>
      </c>
      <c r="G1437" s="139"/>
      <c r="H1437" s="313">
        <f>SUM(I1437:L1437)</f>
        <v>0</v>
      </c>
      <c r="I1437" s="314">
        <f>I1438</f>
        <v>0</v>
      </c>
      <c r="J1437" s="314">
        <f>J1438+J1459</f>
        <v>0</v>
      </c>
      <c r="K1437" s="314">
        <f>K1438+K1459</f>
        <v>0</v>
      </c>
      <c r="L1437" s="314">
        <f>L1438+L1459</f>
        <v>0</v>
      </c>
    </row>
    <row r="1438" spans="1:12" ht="89.25" hidden="1">
      <c r="A1438" s="213"/>
      <c r="B1438" s="210" t="s">
        <v>503</v>
      </c>
      <c r="C1438" s="210"/>
      <c r="D1438" s="139" t="s">
        <v>33</v>
      </c>
      <c r="E1438" s="139" t="s">
        <v>114</v>
      </c>
      <c r="F1438" s="223" t="s">
        <v>531</v>
      </c>
      <c r="G1438" s="139"/>
      <c r="H1438" s="160">
        <f>I1438+J1438+K1438+L1438</f>
        <v>0</v>
      </c>
      <c r="I1438" s="314">
        <f>I1439</f>
        <v>0</v>
      </c>
      <c r="J1438" s="314">
        <f t="shared" ref="J1438:L1439" si="317">J1439</f>
        <v>0</v>
      </c>
      <c r="K1438" s="314">
        <f t="shared" si="317"/>
        <v>0</v>
      </c>
      <c r="L1438" s="314">
        <f t="shared" si="317"/>
        <v>0</v>
      </c>
    </row>
    <row r="1439" spans="1:12" ht="38.25" hidden="1">
      <c r="A1439" s="141"/>
      <c r="B1439" s="109" t="s">
        <v>86</v>
      </c>
      <c r="C1439" s="142"/>
      <c r="D1439" s="139" t="s">
        <v>33</v>
      </c>
      <c r="E1439" s="139" t="s">
        <v>114</v>
      </c>
      <c r="F1439" s="223" t="s">
        <v>531</v>
      </c>
      <c r="G1439" s="110" t="s">
        <v>57</v>
      </c>
      <c r="H1439" s="160">
        <f>I1439+J1439+K1439+L1439</f>
        <v>0</v>
      </c>
      <c r="I1439" s="161">
        <f>I1440</f>
        <v>0</v>
      </c>
      <c r="J1439" s="161">
        <f t="shared" si="317"/>
        <v>0</v>
      </c>
      <c r="K1439" s="161">
        <f t="shared" si="317"/>
        <v>0</v>
      </c>
      <c r="L1439" s="161">
        <f t="shared" si="317"/>
        <v>0</v>
      </c>
    </row>
    <row r="1440" spans="1:12" ht="38.25" hidden="1">
      <c r="A1440" s="141"/>
      <c r="B1440" s="109" t="s">
        <v>111</v>
      </c>
      <c r="C1440" s="142"/>
      <c r="D1440" s="139" t="s">
        <v>33</v>
      </c>
      <c r="E1440" s="139" t="s">
        <v>114</v>
      </c>
      <c r="F1440" s="223" t="s">
        <v>531</v>
      </c>
      <c r="G1440" s="110" t="s">
        <v>59</v>
      </c>
      <c r="H1440" s="160">
        <f>I1440+J1440+K1440+L1440</f>
        <v>0</v>
      </c>
      <c r="I1440" s="161">
        <f>I1441</f>
        <v>0</v>
      </c>
      <c r="J1440" s="161">
        <f>J1441+J1448</f>
        <v>0</v>
      </c>
      <c r="K1440" s="161">
        <f>K1441+K1448</f>
        <v>0</v>
      </c>
      <c r="L1440" s="161">
        <f>L1441+L1448</f>
        <v>0</v>
      </c>
    </row>
    <row r="1441" spans="1:12" ht="38.25" hidden="1">
      <c r="A1441" s="141"/>
      <c r="B1441" s="109" t="s">
        <v>63</v>
      </c>
      <c r="C1441" s="142"/>
      <c r="D1441" s="139" t="s">
        <v>33</v>
      </c>
      <c r="E1441" s="139" t="s">
        <v>114</v>
      </c>
      <c r="F1441" s="223" t="s">
        <v>531</v>
      </c>
      <c r="G1441" s="110" t="s">
        <v>62</v>
      </c>
      <c r="H1441" s="160">
        <f>I1441+J1441+K1441+L1441</f>
        <v>0</v>
      </c>
      <c r="I1441" s="161">
        <v>0</v>
      </c>
      <c r="J1441" s="161"/>
      <c r="K1441" s="161">
        <v>0</v>
      </c>
      <c r="L1441" s="161">
        <v>0</v>
      </c>
    </row>
    <row r="1442" spans="1:12" ht="51" hidden="1">
      <c r="A1442" s="6"/>
      <c r="B1442" s="1" t="s">
        <v>141</v>
      </c>
      <c r="C1442" s="70"/>
      <c r="D1442" s="12" t="s">
        <v>33</v>
      </c>
      <c r="E1442" s="12" t="s">
        <v>114</v>
      </c>
      <c r="F1442" s="2" t="s">
        <v>249</v>
      </c>
      <c r="G1442" s="12"/>
      <c r="H1442" s="152">
        <f>SUM(I1442:L1442)</f>
        <v>0</v>
      </c>
      <c r="I1442" s="153">
        <f>I1443</f>
        <v>0</v>
      </c>
      <c r="J1442" s="153">
        <f>J1443</f>
        <v>0</v>
      </c>
      <c r="K1442" s="153">
        <f>K1443</f>
        <v>0</v>
      </c>
      <c r="L1442" s="153">
        <f>L1443</f>
        <v>0</v>
      </c>
    </row>
    <row r="1443" spans="1:12" ht="38.25" hidden="1">
      <c r="A1443" s="6"/>
      <c r="B1443" s="10" t="s">
        <v>250</v>
      </c>
      <c r="C1443" s="75"/>
      <c r="D1443" s="12" t="s">
        <v>33</v>
      </c>
      <c r="E1443" s="12" t="s">
        <v>114</v>
      </c>
      <c r="F1443" s="12" t="s">
        <v>251</v>
      </c>
      <c r="G1443" s="12"/>
      <c r="H1443" s="152">
        <f>SUM(I1443:L1443)</f>
        <v>0</v>
      </c>
      <c r="I1443" s="153">
        <f>I1444</f>
        <v>0</v>
      </c>
      <c r="J1443" s="153">
        <f>J1444</f>
        <v>0</v>
      </c>
      <c r="K1443" s="153">
        <v>0</v>
      </c>
      <c r="L1443" s="153">
        <f>L1444+L1349</f>
        <v>0</v>
      </c>
    </row>
    <row r="1444" spans="1:12" ht="89.25" hidden="1">
      <c r="A1444" s="6"/>
      <c r="B1444" s="10" t="s">
        <v>503</v>
      </c>
      <c r="C1444" s="10"/>
      <c r="D1444" s="12" t="s">
        <v>33</v>
      </c>
      <c r="E1444" s="12" t="s">
        <v>114</v>
      </c>
      <c r="F1444" s="12" t="s">
        <v>646</v>
      </c>
      <c r="G1444" s="12"/>
      <c r="H1444" s="159">
        <f t="shared" ref="H1444:H1449" si="318">I1444+J1444+K1444+L1444</f>
        <v>0</v>
      </c>
      <c r="I1444" s="153">
        <f>I1445</f>
        <v>0</v>
      </c>
      <c r="J1444" s="153">
        <f>J1445+J1474</f>
        <v>0</v>
      </c>
      <c r="K1444" s="153">
        <f>K1445+K1474</f>
        <v>0</v>
      </c>
      <c r="L1444" s="153">
        <f>L1445+L1474</f>
        <v>0</v>
      </c>
    </row>
    <row r="1445" spans="1:12" ht="38.25" hidden="1">
      <c r="A1445" s="6"/>
      <c r="B1445" s="1" t="s">
        <v>650</v>
      </c>
      <c r="C1445" s="68"/>
      <c r="D1445" s="12" t="s">
        <v>33</v>
      </c>
      <c r="E1445" s="12" t="s">
        <v>114</v>
      </c>
      <c r="F1445" s="12" t="s">
        <v>647</v>
      </c>
      <c r="G1445" s="2" t="s">
        <v>57</v>
      </c>
      <c r="H1445" s="159">
        <f t="shared" si="318"/>
        <v>0</v>
      </c>
      <c r="I1445" s="301">
        <f>I1446</f>
        <v>0</v>
      </c>
      <c r="J1445" s="301">
        <f>J1446</f>
        <v>0</v>
      </c>
      <c r="K1445" s="301">
        <f>K1446</f>
        <v>0</v>
      </c>
      <c r="L1445" s="301">
        <f>L1446</f>
        <v>0</v>
      </c>
    </row>
    <row r="1446" spans="1:12" ht="38.25" hidden="1">
      <c r="A1446" s="6"/>
      <c r="B1446" s="1" t="s">
        <v>111</v>
      </c>
      <c r="C1446" s="68"/>
      <c r="D1446" s="12" t="s">
        <v>33</v>
      </c>
      <c r="E1446" s="12" t="s">
        <v>114</v>
      </c>
      <c r="F1446" s="12" t="s">
        <v>647</v>
      </c>
      <c r="G1446" s="2" t="s">
        <v>59</v>
      </c>
      <c r="H1446" s="159">
        <f t="shared" si="318"/>
        <v>0</v>
      </c>
      <c r="I1446" s="301">
        <f>I1447</f>
        <v>0</v>
      </c>
      <c r="J1446" s="301">
        <f>J1447+J1473</f>
        <v>0</v>
      </c>
      <c r="K1446" s="301">
        <f>K1447+K1473</f>
        <v>0</v>
      </c>
      <c r="L1446" s="301">
        <f>L1447+L1473</f>
        <v>0</v>
      </c>
    </row>
    <row r="1447" spans="1:12" ht="38.25" hidden="1">
      <c r="A1447" s="6"/>
      <c r="B1447" s="1" t="s">
        <v>63</v>
      </c>
      <c r="C1447" s="68"/>
      <c r="D1447" s="12" t="s">
        <v>33</v>
      </c>
      <c r="E1447" s="12" t="s">
        <v>114</v>
      </c>
      <c r="F1447" s="12" t="s">
        <v>647</v>
      </c>
      <c r="G1447" s="2" t="s">
        <v>62</v>
      </c>
      <c r="H1447" s="159">
        <f t="shared" si="318"/>
        <v>0</v>
      </c>
      <c r="I1447" s="301">
        <v>0</v>
      </c>
      <c r="J1447" s="301"/>
      <c r="K1447" s="301">
        <v>0</v>
      </c>
      <c r="L1447" s="301">
        <v>0</v>
      </c>
    </row>
    <row r="1448" spans="1:12" ht="25.5">
      <c r="A1448" s="192" t="s">
        <v>130</v>
      </c>
      <c r="B1448" s="193" t="s">
        <v>131</v>
      </c>
      <c r="C1448" s="256" t="s">
        <v>132</v>
      </c>
      <c r="D1448" s="133"/>
      <c r="E1448" s="133"/>
      <c r="F1448" s="133"/>
      <c r="G1448" s="133"/>
      <c r="H1448" s="160">
        <f t="shared" si="318"/>
        <v>-5169</v>
      </c>
      <c r="I1448" s="160">
        <f>I1449+I1484</f>
        <v>-5169</v>
      </c>
      <c r="J1448" s="160">
        <f>J1449+J1484</f>
        <v>0</v>
      </c>
      <c r="K1448" s="160">
        <f>K1449+K1484</f>
        <v>0</v>
      </c>
      <c r="L1448" s="160">
        <f>L1449+L1484</f>
        <v>0</v>
      </c>
    </row>
    <row r="1449" spans="1:12">
      <c r="A1449" s="192"/>
      <c r="B1449" s="266" t="s">
        <v>102</v>
      </c>
      <c r="C1449" s="193"/>
      <c r="D1449" s="133" t="s">
        <v>14</v>
      </c>
      <c r="E1449" s="133" t="s">
        <v>15</v>
      </c>
      <c r="F1449" s="133"/>
      <c r="G1449" s="133"/>
      <c r="H1449" s="160">
        <f t="shared" si="318"/>
        <v>-425</v>
      </c>
      <c r="I1449" s="160">
        <f>I1450+I1477+I1471</f>
        <v>-425</v>
      </c>
      <c r="J1449" s="160">
        <f>J1450+J1471</f>
        <v>0</v>
      </c>
      <c r="K1449" s="160">
        <f>K1450+K1471</f>
        <v>0</v>
      </c>
      <c r="L1449" s="160">
        <f>L1450+L1471</f>
        <v>0</v>
      </c>
    </row>
    <row r="1450" spans="1:12" ht="63.75" hidden="1">
      <c r="A1450" s="192"/>
      <c r="B1450" s="193" t="s">
        <v>113</v>
      </c>
      <c r="C1450" s="193"/>
      <c r="D1450" s="133" t="s">
        <v>14</v>
      </c>
      <c r="E1450" s="133" t="s">
        <v>114</v>
      </c>
      <c r="F1450" s="133"/>
      <c r="G1450" s="133"/>
      <c r="H1450" s="160">
        <f>H1451</f>
        <v>0</v>
      </c>
      <c r="I1450" s="160">
        <f>I1451</f>
        <v>0</v>
      </c>
      <c r="J1450" s="160">
        <f>J1451</f>
        <v>0</v>
      </c>
      <c r="K1450" s="160">
        <f>K1451</f>
        <v>0</v>
      </c>
      <c r="L1450" s="160">
        <f>L1451</f>
        <v>0</v>
      </c>
    </row>
    <row r="1451" spans="1:12" s="144" customFormat="1" ht="114.75" hidden="1">
      <c r="A1451" s="141"/>
      <c r="B1451" s="112" t="s">
        <v>133</v>
      </c>
      <c r="C1451" s="109"/>
      <c r="D1451" s="110" t="s">
        <v>14</v>
      </c>
      <c r="E1451" s="110" t="s">
        <v>114</v>
      </c>
      <c r="F1451" s="110" t="s">
        <v>288</v>
      </c>
      <c r="G1451" s="110"/>
      <c r="H1451" s="160">
        <f>SUBTOTAL(9,I1451:L1451)</f>
        <v>0</v>
      </c>
      <c r="I1451" s="161">
        <f>I1452+I1466</f>
        <v>0</v>
      </c>
      <c r="J1451" s="161">
        <f>J1452+J1466</f>
        <v>0</v>
      </c>
      <c r="K1451" s="161">
        <f>K1452+K1466</f>
        <v>0</v>
      </c>
      <c r="L1451" s="161">
        <f>L1452+L1466</f>
        <v>0</v>
      </c>
    </row>
    <row r="1452" spans="1:12" ht="38.25" hidden="1">
      <c r="A1452" s="141"/>
      <c r="B1452" s="112" t="s">
        <v>289</v>
      </c>
      <c r="C1452" s="109"/>
      <c r="D1452" s="110" t="s">
        <v>14</v>
      </c>
      <c r="E1452" s="110" t="s">
        <v>114</v>
      </c>
      <c r="F1452" s="110" t="s">
        <v>290</v>
      </c>
      <c r="G1452" s="110"/>
      <c r="H1452" s="160">
        <f>I1452+J1452+K1452+L1452</f>
        <v>0</v>
      </c>
      <c r="I1452" s="161">
        <f>I1453</f>
        <v>0</v>
      </c>
      <c r="J1452" s="161">
        <f>J1453</f>
        <v>0</v>
      </c>
      <c r="K1452" s="161">
        <f>K1453</f>
        <v>0</v>
      </c>
      <c r="L1452" s="161">
        <f>L1453</f>
        <v>0</v>
      </c>
    </row>
    <row r="1453" spans="1:12" ht="25.5" hidden="1">
      <c r="A1453" s="141"/>
      <c r="B1453" s="109" t="s">
        <v>124</v>
      </c>
      <c r="C1453" s="109"/>
      <c r="D1453" s="110" t="s">
        <v>14</v>
      </c>
      <c r="E1453" s="110" t="s">
        <v>114</v>
      </c>
      <c r="F1453" s="110" t="s">
        <v>291</v>
      </c>
      <c r="G1453" s="110"/>
      <c r="H1453" s="160">
        <f>I1453+J1453+K1453+L1453</f>
        <v>0</v>
      </c>
      <c r="I1453" s="161">
        <f>I1454+I1459+I1462</f>
        <v>0</v>
      </c>
      <c r="J1453" s="161">
        <f>J1454+J1458+J1462</f>
        <v>0</v>
      </c>
      <c r="K1453" s="161">
        <f>K1454+K1458+K1462</f>
        <v>0</v>
      </c>
      <c r="L1453" s="161">
        <f>L1454+L1458+L1462</f>
        <v>0</v>
      </c>
    </row>
    <row r="1454" spans="1:12" ht="89.25" hidden="1">
      <c r="A1454" s="141"/>
      <c r="B1454" s="109" t="s">
        <v>55</v>
      </c>
      <c r="C1454" s="109"/>
      <c r="D1454" s="110" t="s">
        <v>14</v>
      </c>
      <c r="E1454" s="110" t="s">
        <v>114</v>
      </c>
      <c r="F1454" s="110" t="s">
        <v>291</v>
      </c>
      <c r="G1454" s="110" t="s">
        <v>56</v>
      </c>
      <c r="H1454" s="160">
        <f t="shared" ref="H1454:H1460" si="319">SUM(I1454:L1454)</f>
        <v>0</v>
      </c>
      <c r="I1454" s="161">
        <f>I1455</f>
        <v>0</v>
      </c>
      <c r="J1454" s="161">
        <f>J1455</f>
        <v>0</v>
      </c>
      <c r="K1454" s="161">
        <f>K1455</f>
        <v>0</v>
      </c>
      <c r="L1454" s="161">
        <f>L1455</f>
        <v>0</v>
      </c>
    </row>
    <row r="1455" spans="1:12" ht="38.25" hidden="1">
      <c r="A1455" s="141"/>
      <c r="B1455" s="109" t="s">
        <v>104</v>
      </c>
      <c r="C1455" s="109"/>
      <c r="D1455" s="110" t="s">
        <v>14</v>
      </c>
      <c r="E1455" s="110" t="s">
        <v>114</v>
      </c>
      <c r="F1455" s="110" t="s">
        <v>291</v>
      </c>
      <c r="G1455" s="110" t="s">
        <v>105</v>
      </c>
      <c r="H1455" s="160">
        <f t="shared" si="319"/>
        <v>0</v>
      </c>
      <c r="I1455" s="161">
        <f>I1456+I1457+I1458</f>
        <v>0</v>
      </c>
      <c r="J1455" s="161">
        <f>J1456+J1457+J1458</f>
        <v>0</v>
      </c>
      <c r="K1455" s="161">
        <f>K1456+K1457+K1458</f>
        <v>0</v>
      </c>
      <c r="L1455" s="161">
        <f>L1456+L1457+L1458</f>
        <v>0</v>
      </c>
    </row>
    <row r="1456" spans="1:12" ht="25.5" hidden="1">
      <c r="A1456" s="141"/>
      <c r="B1456" s="109" t="s">
        <v>213</v>
      </c>
      <c r="C1456" s="109"/>
      <c r="D1456" s="110" t="s">
        <v>14</v>
      </c>
      <c r="E1456" s="110" t="s">
        <v>114</v>
      </c>
      <c r="F1456" s="110" t="s">
        <v>291</v>
      </c>
      <c r="G1456" s="110" t="s">
        <v>107</v>
      </c>
      <c r="H1456" s="160">
        <f t="shared" si="319"/>
        <v>0</v>
      </c>
      <c r="I1456" s="161"/>
      <c r="J1456" s="161">
        <v>0</v>
      </c>
      <c r="K1456" s="161">
        <v>0</v>
      </c>
      <c r="L1456" s="161">
        <v>0</v>
      </c>
    </row>
    <row r="1457" spans="1:12" ht="51" hidden="1">
      <c r="A1457" s="141"/>
      <c r="B1457" s="109" t="s">
        <v>108</v>
      </c>
      <c r="C1457" s="109"/>
      <c r="D1457" s="110" t="s">
        <v>14</v>
      </c>
      <c r="E1457" s="110" t="s">
        <v>114</v>
      </c>
      <c r="F1457" s="110" t="s">
        <v>291</v>
      </c>
      <c r="G1457" s="110" t="s">
        <v>109</v>
      </c>
      <c r="H1457" s="160">
        <f t="shared" si="319"/>
        <v>0</v>
      </c>
      <c r="I1457" s="161">
        <v>0</v>
      </c>
      <c r="J1457" s="161">
        <v>0</v>
      </c>
      <c r="K1457" s="161">
        <v>0</v>
      </c>
      <c r="L1457" s="161">
        <v>0</v>
      </c>
    </row>
    <row r="1458" spans="1:12" ht="51" hidden="1">
      <c r="A1458" s="141"/>
      <c r="B1458" s="109" t="s">
        <v>108</v>
      </c>
      <c r="C1458" s="109"/>
      <c r="D1458" s="110" t="s">
        <v>14</v>
      </c>
      <c r="E1458" s="110" t="s">
        <v>114</v>
      </c>
      <c r="F1458" s="110" t="s">
        <v>291</v>
      </c>
      <c r="G1458" s="110" t="s">
        <v>649</v>
      </c>
      <c r="H1458" s="160">
        <f>SUM(I1458:L1458)</f>
        <v>0</v>
      </c>
      <c r="I1458" s="161"/>
      <c r="J1458" s="316">
        <v>0</v>
      </c>
      <c r="K1458" s="316">
        <v>0</v>
      </c>
      <c r="L1458" s="316">
        <v>0</v>
      </c>
    </row>
    <row r="1459" spans="1:12" ht="38.25" hidden="1">
      <c r="A1459" s="141"/>
      <c r="B1459" s="109" t="s">
        <v>58</v>
      </c>
      <c r="C1459" s="109"/>
      <c r="D1459" s="110" t="s">
        <v>14</v>
      </c>
      <c r="E1459" s="110" t="s">
        <v>114</v>
      </c>
      <c r="F1459" s="110" t="s">
        <v>291</v>
      </c>
      <c r="G1459" s="110" t="s">
        <v>59</v>
      </c>
      <c r="H1459" s="160">
        <f t="shared" si="319"/>
        <v>0</v>
      </c>
      <c r="I1459" s="161">
        <f>I1461+I1460</f>
        <v>0</v>
      </c>
      <c r="J1459" s="161">
        <f>J1461+J1460</f>
        <v>0</v>
      </c>
      <c r="K1459" s="161">
        <f>K1461+K1460</f>
        <v>0</v>
      </c>
      <c r="L1459" s="161">
        <f>L1461+L1460</f>
        <v>0</v>
      </c>
    </row>
    <row r="1460" spans="1:12" ht="38.25" hidden="1">
      <c r="A1460" s="141"/>
      <c r="B1460" s="109" t="s">
        <v>63</v>
      </c>
      <c r="C1460" s="109"/>
      <c r="D1460" s="110" t="s">
        <v>14</v>
      </c>
      <c r="E1460" s="110" t="s">
        <v>114</v>
      </c>
      <c r="F1460" s="110" t="s">
        <v>291</v>
      </c>
      <c r="G1460" s="110" t="s">
        <v>62</v>
      </c>
      <c r="H1460" s="160">
        <f t="shared" si="319"/>
        <v>0</v>
      </c>
      <c r="I1460" s="161"/>
      <c r="J1460" s="161">
        <v>0</v>
      </c>
      <c r="K1460" s="161">
        <v>0</v>
      </c>
      <c r="L1460" s="161">
        <v>0</v>
      </c>
    </row>
    <row r="1461" spans="1:12" ht="38.25" hidden="1">
      <c r="A1461" s="141"/>
      <c r="B1461" s="109" t="s">
        <v>60</v>
      </c>
      <c r="C1461" s="109"/>
      <c r="D1461" s="110" t="s">
        <v>14</v>
      </c>
      <c r="E1461" s="110" t="s">
        <v>114</v>
      </c>
      <c r="F1461" s="110" t="s">
        <v>291</v>
      </c>
      <c r="G1461" s="110" t="s">
        <v>61</v>
      </c>
      <c r="H1461" s="160">
        <f t="shared" ref="H1461:H1471" si="320">SUM(I1461:L1461)</f>
        <v>0</v>
      </c>
      <c r="I1461" s="161"/>
      <c r="J1461" s="161">
        <v>0</v>
      </c>
      <c r="K1461" s="161">
        <v>0</v>
      </c>
      <c r="L1461" s="161">
        <v>0</v>
      </c>
    </row>
    <row r="1462" spans="1:12" hidden="1">
      <c r="A1462" s="141"/>
      <c r="B1462" s="196" t="s">
        <v>71</v>
      </c>
      <c r="C1462" s="109"/>
      <c r="D1462" s="110" t="s">
        <v>14</v>
      </c>
      <c r="E1462" s="110" t="s">
        <v>114</v>
      </c>
      <c r="F1462" s="110" t="s">
        <v>291</v>
      </c>
      <c r="G1462" s="110" t="s">
        <v>72</v>
      </c>
      <c r="H1462" s="160">
        <f t="shared" si="320"/>
        <v>0</v>
      </c>
      <c r="I1462" s="161">
        <f>I1463</f>
        <v>0</v>
      </c>
      <c r="J1462" s="161">
        <f>J1463</f>
        <v>0</v>
      </c>
      <c r="K1462" s="161">
        <f>K1463</f>
        <v>0</v>
      </c>
      <c r="L1462" s="161">
        <f>L1463</f>
        <v>0</v>
      </c>
    </row>
    <row r="1463" spans="1:12" ht="25.5" hidden="1">
      <c r="A1463" s="141"/>
      <c r="B1463" s="196" t="s">
        <v>73</v>
      </c>
      <c r="C1463" s="109"/>
      <c r="D1463" s="110" t="s">
        <v>14</v>
      </c>
      <c r="E1463" s="110" t="s">
        <v>114</v>
      </c>
      <c r="F1463" s="110" t="s">
        <v>291</v>
      </c>
      <c r="G1463" s="110" t="s">
        <v>74</v>
      </c>
      <c r="H1463" s="160">
        <f t="shared" si="320"/>
        <v>0</v>
      </c>
      <c r="I1463" s="161">
        <f>I1464+I1465</f>
        <v>0</v>
      </c>
      <c r="J1463" s="161">
        <f>J1464+J1465</f>
        <v>0</v>
      </c>
      <c r="K1463" s="161">
        <f>K1464+K1465</f>
        <v>0</v>
      </c>
      <c r="L1463" s="161">
        <f>L1464+L1465</f>
        <v>0</v>
      </c>
    </row>
    <row r="1464" spans="1:12" ht="25.5" hidden="1">
      <c r="A1464" s="141"/>
      <c r="B1464" s="196" t="s">
        <v>293</v>
      </c>
      <c r="C1464" s="109"/>
      <c r="D1464" s="110" t="s">
        <v>14</v>
      </c>
      <c r="E1464" s="110" t="s">
        <v>114</v>
      </c>
      <c r="F1464" s="110" t="s">
        <v>291</v>
      </c>
      <c r="G1464" s="110" t="s">
        <v>294</v>
      </c>
      <c r="H1464" s="160">
        <f t="shared" si="320"/>
        <v>0</v>
      </c>
      <c r="I1464" s="161">
        <v>0</v>
      </c>
      <c r="J1464" s="161">
        <v>0</v>
      </c>
      <c r="K1464" s="161">
        <v>0</v>
      </c>
      <c r="L1464" s="161">
        <v>0</v>
      </c>
    </row>
    <row r="1465" spans="1:12" hidden="1">
      <c r="A1465" s="141"/>
      <c r="B1465" s="196" t="s">
        <v>292</v>
      </c>
      <c r="C1465" s="109"/>
      <c r="D1465" s="110" t="s">
        <v>14</v>
      </c>
      <c r="E1465" s="110" t="s">
        <v>114</v>
      </c>
      <c r="F1465" s="110" t="s">
        <v>291</v>
      </c>
      <c r="G1465" s="110" t="s">
        <v>76</v>
      </c>
      <c r="H1465" s="160">
        <f t="shared" si="320"/>
        <v>0</v>
      </c>
      <c r="I1465" s="161">
        <v>0</v>
      </c>
      <c r="J1465" s="161">
        <v>0</v>
      </c>
      <c r="K1465" s="161">
        <v>0</v>
      </c>
      <c r="L1465" s="161">
        <v>0</v>
      </c>
    </row>
    <row r="1466" spans="1:12" ht="38.25" hidden="1">
      <c r="A1466" s="141"/>
      <c r="B1466" s="112" t="s">
        <v>295</v>
      </c>
      <c r="C1466" s="109"/>
      <c r="D1466" s="110" t="s">
        <v>14</v>
      </c>
      <c r="E1466" s="110" t="s">
        <v>114</v>
      </c>
      <c r="F1466" s="110" t="s">
        <v>296</v>
      </c>
      <c r="G1466" s="110"/>
      <c r="H1466" s="160">
        <f>I1466+J1466+K1466+L1466</f>
        <v>0</v>
      </c>
      <c r="I1466" s="161">
        <f>I1467</f>
        <v>0</v>
      </c>
      <c r="J1466" s="161">
        <f t="shared" ref="J1466:L1467" si="321">J1467</f>
        <v>0</v>
      </c>
      <c r="K1466" s="161">
        <f t="shared" si="321"/>
        <v>0</v>
      </c>
      <c r="L1466" s="161">
        <f t="shared" si="321"/>
        <v>0</v>
      </c>
    </row>
    <row r="1467" spans="1:12" ht="25.5" hidden="1">
      <c r="A1467" s="141"/>
      <c r="B1467" s="109" t="s">
        <v>272</v>
      </c>
      <c r="C1467" s="109"/>
      <c r="D1467" s="110" t="s">
        <v>14</v>
      </c>
      <c r="E1467" s="110" t="s">
        <v>114</v>
      </c>
      <c r="F1467" s="110" t="s">
        <v>297</v>
      </c>
      <c r="G1467" s="110"/>
      <c r="H1467" s="160">
        <f>I1467+J1467+K1467+L1467</f>
        <v>0</v>
      </c>
      <c r="I1467" s="161">
        <f>I1468</f>
        <v>0</v>
      </c>
      <c r="J1467" s="161">
        <f t="shared" si="321"/>
        <v>0</v>
      </c>
      <c r="K1467" s="161">
        <f t="shared" si="321"/>
        <v>0</v>
      </c>
      <c r="L1467" s="161">
        <f t="shared" si="321"/>
        <v>0</v>
      </c>
    </row>
    <row r="1468" spans="1:12" ht="38.25" hidden="1">
      <c r="A1468" s="141"/>
      <c r="B1468" s="109" t="s">
        <v>86</v>
      </c>
      <c r="C1468" s="109"/>
      <c r="D1468" s="110" t="s">
        <v>14</v>
      </c>
      <c r="E1468" s="110" t="s">
        <v>114</v>
      </c>
      <c r="F1468" s="110" t="s">
        <v>297</v>
      </c>
      <c r="G1468" s="110" t="s">
        <v>57</v>
      </c>
      <c r="H1468" s="160">
        <f>SUM(I1468:L1468)</f>
        <v>0</v>
      </c>
      <c r="I1468" s="161">
        <f>I1469</f>
        <v>0</v>
      </c>
      <c r="J1468" s="161">
        <f t="shared" ref="J1468:L1469" si="322">J1469</f>
        <v>0</v>
      </c>
      <c r="K1468" s="161">
        <f t="shared" si="322"/>
        <v>0</v>
      </c>
      <c r="L1468" s="161">
        <f t="shared" si="322"/>
        <v>0</v>
      </c>
    </row>
    <row r="1469" spans="1:12" ht="38.25" hidden="1">
      <c r="A1469" s="141"/>
      <c r="B1469" s="109" t="s">
        <v>58</v>
      </c>
      <c r="C1469" s="109"/>
      <c r="D1469" s="110" t="s">
        <v>14</v>
      </c>
      <c r="E1469" s="110" t="s">
        <v>114</v>
      </c>
      <c r="F1469" s="110" t="s">
        <v>297</v>
      </c>
      <c r="G1469" s="110" t="s">
        <v>59</v>
      </c>
      <c r="H1469" s="160">
        <f>SUM(I1469:L1469)</f>
        <v>0</v>
      </c>
      <c r="I1469" s="161">
        <f>I1470</f>
        <v>0</v>
      </c>
      <c r="J1469" s="161">
        <f t="shared" si="322"/>
        <v>0</v>
      </c>
      <c r="K1469" s="161">
        <f t="shared" si="322"/>
        <v>0</v>
      </c>
      <c r="L1469" s="161">
        <f t="shared" si="322"/>
        <v>0</v>
      </c>
    </row>
    <row r="1470" spans="1:12" ht="38.25" hidden="1">
      <c r="A1470" s="141"/>
      <c r="B1470" s="109" t="s">
        <v>60</v>
      </c>
      <c r="C1470" s="109"/>
      <c r="D1470" s="110" t="s">
        <v>14</v>
      </c>
      <c r="E1470" s="110" t="s">
        <v>114</v>
      </c>
      <c r="F1470" s="110" t="s">
        <v>297</v>
      </c>
      <c r="G1470" s="110" t="s">
        <v>61</v>
      </c>
      <c r="H1470" s="160">
        <f>SUM(I1470:L1470)</f>
        <v>0</v>
      </c>
      <c r="I1470" s="161">
        <v>0</v>
      </c>
      <c r="J1470" s="161">
        <v>0</v>
      </c>
      <c r="K1470" s="161">
        <v>0</v>
      </c>
      <c r="L1470" s="161">
        <v>0</v>
      </c>
    </row>
    <row r="1471" spans="1:12">
      <c r="A1471" s="192"/>
      <c r="B1471" s="266" t="s">
        <v>134</v>
      </c>
      <c r="C1471" s="193"/>
      <c r="D1471" s="133" t="s">
        <v>14</v>
      </c>
      <c r="E1471" s="133" t="s">
        <v>41</v>
      </c>
      <c r="F1471" s="133"/>
      <c r="G1471" s="133"/>
      <c r="H1471" s="160">
        <f t="shared" si="320"/>
        <v>-425</v>
      </c>
      <c r="I1471" s="160">
        <f>I1472</f>
        <v>-425</v>
      </c>
      <c r="J1471" s="160">
        <f t="shared" ref="J1471:L1475" si="323">J1472</f>
        <v>0</v>
      </c>
      <c r="K1471" s="160">
        <f t="shared" si="323"/>
        <v>0</v>
      </c>
      <c r="L1471" s="160">
        <f t="shared" si="323"/>
        <v>0</v>
      </c>
    </row>
    <row r="1472" spans="1:12" ht="114.75">
      <c r="A1472" s="141"/>
      <c r="B1472" s="112" t="s">
        <v>133</v>
      </c>
      <c r="C1472" s="109"/>
      <c r="D1472" s="110" t="s">
        <v>14</v>
      </c>
      <c r="E1472" s="110" t="s">
        <v>41</v>
      </c>
      <c r="F1472" s="110" t="s">
        <v>288</v>
      </c>
      <c r="G1472" s="110"/>
      <c r="H1472" s="160">
        <f>H1474</f>
        <v>-425</v>
      </c>
      <c r="I1472" s="161">
        <f>I1473</f>
        <v>-425</v>
      </c>
      <c r="J1472" s="161">
        <f t="shared" si="323"/>
        <v>0</v>
      </c>
      <c r="K1472" s="161">
        <f t="shared" si="323"/>
        <v>0</v>
      </c>
      <c r="L1472" s="161">
        <f t="shared" si="323"/>
        <v>0</v>
      </c>
    </row>
    <row r="1473" spans="1:12" ht="38.25">
      <c r="A1473" s="141"/>
      <c r="B1473" s="112" t="s">
        <v>295</v>
      </c>
      <c r="C1473" s="109"/>
      <c r="D1473" s="110" t="s">
        <v>14</v>
      </c>
      <c r="E1473" s="110" t="s">
        <v>41</v>
      </c>
      <c r="F1473" s="110" t="s">
        <v>296</v>
      </c>
      <c r="G1473" s="110"/>
      <c r="H1473" s="160">
        <f>SUBTOTAL(9,I1473:L1473)</f>
        <v>-425</v>
      </c>
      <c r="I1473" s="161">
        <f>I1474</f>
        <v>-425</v>
      </c>
      <c r="J1473" s="161">
        <f t="shared" si="323"/>
        <v>0</v>
      </c>
      <c r="K1473" s="161">
        <f t="shared" si="323"/>
        <v>0</v>
      </c>
      <c r="L1473" s="161">
        <f t="shared" si="323"/>
        <v>0</v>
      </c>
    </row>
    <row r="1474" spans="1:12" ht="25.5">
      <c r="A1474" s="141"/>
      <c r="B1474" s="109" t="s">
        <v>272</v>
      </c>
      <c r="C1474" s="109"/>
      <c r="D1474" s="110" t="s">
        <v>14</v>
      </c>
      <c r="E1474" s="110" t="s">
        <v>41</v>
      </c>
      <c r="F1474" s="110" t="s">
        <v>297</v>
      </c>
      <c r="G1474" s="110"/>
      <c r="H1474" s="160">
        <f>I1474+J1474+K1474+L1474</f>
        <v>-425</v>
      </c>
      <c r="I1474" s="161">
        <f>I1475</f>
        <v>-425</v>
      </c>
      <c r="J1474" s="161">
        <f t="shared" si="323"/>
        <v>0</v>
      </c>
      <c r="K1474" s="161">
        <f t="shared" si="323"/>
        <v>0</v>
      </c>
      <c r="L1474" s="161">
        <f t="shared" si="323"/>
        <v>0</v>
      </c>
    </row>
    <row r="1475" spans="1:12">
      <c r="A1475" s="141"/>
      <c r="B1475" s="109" t="s">
        <v>71</v>
      </c>
      <c r="C1475" s="109"/>
      <c r="D1475" s="110" t="s">
        <v>14</v>
      </c>
      <c r="E1475" s="110" t="s">
        <v>41</v>
      </c>
      <c r="F1475" s="110" t="s">
        <v>297</v>
      </c>
      <c r="G1475" s="110" t="s">
        <v>72</v>
      </c>
      <c r="H1475" s="160">
        <f>I1475+J1475+K1475+L1475</f>
        <v>-425</v>
      </c>
      <c r="I1475" s="161">
        <f>I1476</f>
        <v>-425</v>
      </c>
      <c r="J1475" s="161">
        <f t="shared" si="323"/>
        <v>0</v>
      </c>
      <c r="K1475" s="161">
        <f t="shared" si="323"/>
        <v>0</v>
      </c>
      <c r="L1475" s="161">
        <f t="shared" si="323"/>
        <v>0</v>
      </c>
    </row>
    <row r="1476" spans="1:12">
      <c r="A1476" s="141"/>
      <c r="B1476" s="109" t="s">
        <v>135</v>
      </c>
      <c r="C1476" s="109"/>
      <c r="D1476" s="110" t="s">
        <v>14</v>
      </c>
      <c r="E1476" s="110" t="s">
        <v>41</v>
      </c>
      <c r="F1476" s="110" t="s">
        <v>297</v>
      </c>
      <c r="G1476" s="110" t="s">
        <v>136</v>
      </c>
      <c r="H1476" s="160">
        <f>I1476+J1476+K1476+L1476</f>
        <v>-425</v>
      </c>
      <c r="I1476" s="161">
        <f>-400-25</f>
        <v>-425</v>
      </c>
      <c r="J1476" s="161">
        <v>0</v>
      </c>
      <c r="K1476" s="161">
        <v>0</v>
      </c>
      <c r="L1476" s="161">
        <v>0</v>
      </c>
    </row>
    <row r="1477" spans="1:12" ht="25.5" hidden="1">
      <c r="A1477" s="255"/>
      <c r="B1477" s="193" t="s">
        <v>121</v>
      </c>
      <c r="C1477" s="193"/>
      <c r="D1477" s="133" t="s">
        <v>14</v>
      </c>
      <c r="E1477" s="133" t="s">
        <v>122</v>
      </c>
      <c r="F1477" s="133"/>
      <c r="G1477" s="133"/>
      <c r="H1477" s="160">
        <f>SUM(I1477:L1477)</f>
        <v>0</v>
      </c>
      <c r="I1477" s="160">
        <f t="shared" ref="I1477:I1482" si="324">I1478</f>
        <v>0</v>
      </c>
      <c r="J1477" s="160">
        <f t="shared" ref="J1477:L1482" si="325">J1478</f>
        <v>0</v>
      </c>
      <c r="K1477" s="160">
        <f>K1478</f>
        <v>0</v>
      </c>
      <c r="L1477" s="160">
        <f>L1478</f>
        <v>0</v>
      </c>
    </row>
    <row r="1478" spans="1:12" ht="51" hidden="1">
      <c r="A1478" s="255"/>
      <c r="B1478" s="109" t="s">
        <v>98</v>
      </c>
      <c r="C1478" s="193"/>
      <c r="D1478" s="132" t="s">
        <v>14</v>
      </c>
      <c r="E1478" s="132" t="s">
        <v>122</v>
      </c>
      <c r="F1478" s="132" t="s">
        <v>249</v>
      </c>
      <c r="G1478" s="133"/>
      <c r="H1478" s="160">
        <f>SUM(I1478:L1478)</f>
        <v>0</v>
      </c>
      <c r="I1478" s="161">
        <f t="shared" si="324"/>
        <v>0</v>
      </c>
      <c r="J1478" s="161">
        <f t="shared" si="325"/>
        <v>0</v>
      </c>
      <c r="K1478" s="161">
        <f t="shared" si="325"/>
        <v>0</v>
      </c>
      <c r="L1478" s="161">
        <f t="shared" si="325"/>
        <v>0</v>
      </c>
    </row>
    <row r="1479" spans="1:12" ht="38.25" hidden="1">
      <c r="A1479" s="141"/>
      <c r="B1479" s="109" t="s">
        <v>268</v>
      </c>
      <c r="C1479" s="142"/>
      <c r="D1479" s="110" t="s">
        <v>14</v>
      </c>
      <c r="E1479" s="110" t="s">
        <v>122</v>
      </c>
      <c r="F1479" s="110" t="s">
        <v>269</v>
      </c>
      <c r="G1479" s="110"/>
      <c r="H1479" s="160">
        <f>SUM(I1479:L1479)</f>
        <v>0</v>
      </c>
      <c r="I1479" s="161">
        <f t="shared" si="324"/>
        <v>0</v>
      </c>
      <c r="J1479" s="161">
        <f t="shared" si="325"/>
        <v>0</v>
      </c>
      <c r="K1479" s="161">
        <f t="shared" si="325"/>
        <v>0</v>
      </c>
      <c r="L1479" s="161">
        <f t="shared" si="325"/>
        <v>0</v>
      </c>
    </row>
    <row r="1480" spans="1:12" ht="25.5" hidden="1">
      <c r="A1480" s="141"/>
      <c r="B1480" s="109" t="s">
        <v>538</v>
      </c>
      <c r="C1480" s="142"/>
      <c r="D1480" s="110" t="s">
        <v>14</v>
      </c>
      <c r="E1480" s="110" t="s">
        <v>122</v>
      </c>
      <c r="F1480" s="110" t="s">
        <v>539</v>
      </c>
      <c r="G1480" s="110"/>
      <c r="H1480" s="160">
        <f>SUM(I1480:L1480)</f>
        <v>0</v>
      </c>
      <c r="I1480" s="161">
        <f t="shared" si="324"/>
        <v>0</v>
      </c>
      <c r="J1480" s="161">
        <f t="shared" si="325"/>
        <v>0</v>
      </c>
      <c r="K1480" s="161">
        <f t="shared" si="325"/>
        <v>0</v>
      </c>
      <c r="L1480" s="161">
        <f t="shared" si="325"/>
        <v>0</v>
      </c>
    </row>
    <row r="1481" spans="1:12" ht="38.25" hidden="1">
      <c r="A1481" s="141"/>
      <c r="B1481" s="109" t="s">
        <v>86</v>
      </c>
      <c r="C1481" s="269"/>
      <c r="D1481" s="110" t="s">
        <v>14</v>
      </c>
      <c r="E1481" s="110" t="s">
        <v>122</v>
      </c>
      <c r="F1481" s="110" t="s">
        <v>539</v>
      </c>
      <c r="G1481" s="110" t="s">
        <v>57</v>
      </c>
      <c r="H1481" s="160">
        <f>I1481+J1481+K1481+L1481</f>
        <v>0</v>
      </c>
      <c r="I1481" s="161">
        <f t="shared" si="324"/>
        <v>0</v>
      </c>
      <c r="J1481" s="161">
        <f t="shared" si="325"/>
        <v>0</v>
      </c>
      <c r="K1481" s="161">
        <f t="shared" si="325"/>
        <v>0</v>
      </c>
      <c r="L1481" s="161">
        <f t="shared" si="325"/>
        <v>0</v>
      </c>
    </row>
    <row r="1482" spans="1:12" ht="38.25" hidden="1">
      <c r="A1482" s="141"/>
      <c r="B1482" s="109" t="s">
        <v>111</v>
      </c>
      <c r="C1482" s="269"/>
      <c r="D1482" s="110" t="s">
        <v>14</v>
      </c>
      <c r="E1482" s="110" t="s">
        <v>122</v>
      </c>
      <c r="F1482" s="110" t="s">
        <v>539</v>
      </c>
      <c r="G1482" s="110" t="s">
        <v>59</v>
      </c>
      <c r="H1482" s="160">
        <f>I1482+J1482+K1482+L1482</f>
        <v>0</v>
      </c>
      <c r="I1482" s="161">
        <f t="shared" si="324"/>
        <v>0</v>
      </c>
      <c r="J1482" s="161">
        <f t="shared" si="325"/>
        <v>0</v>
      </c>
      <c r="K1482" s="161">
        <f t="shared" si="325"/>
        <v>0</v>
      </c>
      <c r="L1482" s="161">
        <f t="shared" si="325"/>
        <v>0</v>
      </c>
    </row>
    <row r="1483" spans="1:12" ht="51" hidden="1">
      <c r="A1483" s="141"/>
      <c r="B1483" s="109" t="s">
        <v>259</v>
      </c>
      <c r="C1483" s="269"/>
      <c r="D1483" s="110" t="s">
        <v>14</v>
      </c>
      <c r="E1483" s="110" t="s">
        <v>122</v>
      </c>
      <c r="F1483" s="110" t="s">
        <v>539</v>
      </c>
      <c r="G1483" s="110" t="s">
        <v>61</v>
      </c>
      <c r="H1483" s="160">
        <f>I1483+J1483+K1483+L1483</f>
        <v>0</v>
      </c>
      <c r="I1483" s="161"/>
      <c r="J1483" s="161">
        <v>0</v>
      </c>
      <c r="K1483" s="161">
        <v>0</v>
      </c>
      <c r="L1483" s="161">
        <v>0</v>
      </c>
    </row>
    <row r="1484" spans="1:12" ht="25.5">
      <c r="A1484" s="192"/>
      <c r="B1484" s="193" t="s">
        <v>137</v>
      </c>
      <c r="C1484" s="193"/>
      <c r="D1484" s="133" t="s">
        <v>122</v>
      </c>
      <c r="E1484" s="133" t="s">
        <v>15</v>
      </c>
      <c r="F1484" s="133"/>
      <c r="G1484" s="133"/>
      <c r="H1484" s="160">
        <f t="shared" ref="H1484:H1489" si="326">SUM(I1484:L1484)</f>
        <v>-4744</v>
      </c>
      <c r="I1484" s="160">
        <f t="shared" ref="I1484:L1489" si="327">I1485</f>
        <v>-4744</v>
      </c>
      <c r="J1484" s="160">
        <f t="shared" si="327"/>
        <v>0</v>
      </c>
      <c r="K1484" s="160">
        <f t="shared" si="327"/>
        <v>0</v>
      </c>
      <c r="L1484" s="160">
        <f t="shared" si="327"/>
        <v>0</v>
      </c>
    </row>
    <row r="1485" spans="1:12" ht="38.25">
      <c r="A1485" s="192"/>
      <c r="B1485" s="109" t="s">
        <v>451</v>
      </c>
      <c r="C1485" s="272"/>
      <c r="D1485" s="110" t="s">
        <v>122</v>
      </c>
      <c r="E1485" s="110" t="s">
        <v>14</v>
      </c>
      <c r="F1485" s="133"/>
      <c r="G1485" s="133"/>
      <c r="H1485" s="160">
        <f>SUBTOTAL(9,I1485:L1485)</f>
        <v>-4744</v>
      </c>
      <c r="I1485" s="161">
        <f t="shared" si="327"/>
        <v>-4744</v>
      </c>
      <c r="J1485" s="161">
        <f t="shared" si="327"/>
        <v>0</v>
      </c>
      <c r="K1485" s="161">
        <f t="shared" si="327"/>
        <v>0</v>
      </c>
      <c r="L1485" s="161">
        <f t="shared" si="327"/>
        <v>0</v>
      </c>
    </row>
    <row r="1486" spans="1:12" ht="114.75">
      <c r="A1486" s="141"/>
      <c r="B1486" s="112" t="s">
        <v>133</v>
      </c>
      <c r="C1486" s="109"/>
      <c r="D1486" s="110" t="s">
        <v>122</v>
      </c>
      <c r="E1486" s="110" t="s">
        <v>14</v>
      </c>
      <c r="F1486" s="110" t="s">
        <v>288</v>
      </c>
      <c r="G1486" s="110"/>
      <c r="H1486" s="160">
        <f t="shared" si="326"/>
        <v>-4744</v>
      </c>
      <c r="I1486" s="161">
        <f t="shared" si="327"/>
        <v>-4744</v>
      </c>
      <c r="J1486" s="161">
        <f>J1488</f>
        <v>0</v>
      </c>
      <c r="K1486" s="161">
        <f>K1488</f>
        <v>0</v>
      </c>
      <c r="L1486" s="161">
        <f>L1488</f>
        <v>0</v>
      </c>
    </row>
    <row r="1487" spans="1:12" ht="38.25">
      <c r="A1487" s="141"/>
      <c r="B1487" s="112" t="s">
        <v>295</v>
      </c>
      <c r="C1487" s="109"/>
      <c r="D1487" s="110" t="s">
        <v>122</v>
      </c>
      <c r="E1487" s="110" t="s">
        <v>14</v>
      </c>
      <c r="F1487" s="110" t="s">
        <v>296</v>
      </c>
      <c r="G1487" s="110"/>
      <c r="H1487" s="160">
        <f t="shared" si="326"/>
        <v>-4744</v>
      </c>
      <c r="I1487" s="161">
        <f t="shared" si="327"/>
        <v>-4744</v>
      </c>
      <c r="J1487" s="161">
        <f t="shared" si="327"/>
        <v>0</v>
      </c>
      <c r="K1487" s="161">
        <f t="shared" si="327"/>
        <v>0</v>
      </c>
      <c r="L1487" s="161">
        <f t="shared" si="327"/>
        <v>0</v>
      </c>
    </row>
    <row r="1488" spans="1:12" ht="25.5">
      <c r="A1488" s="141"/>
      <c r="B1488" s="109" t="s">
        <v>272</v>
      </c>
      <c r="C1488" s="109"/>
      <c r="D1488" s="110" t="s">
        <v>122</v>
      </c>
      <c r="E1488" s="110" t="s">
        <v>14</v>
      </c>
      <c r="F1488" s="110" t="s">
        <v>297</v>
      </c>
      <c r="G1488" s="110"/>
      <c r="H1488" s="160">
        <f t="shared" si="326"/>
        <v>-4744</v>
      </c>
      <c r="I1488" s="161">
        <f t="shared" si="327"/>
        <v>-4744</v>
      </c>
      <c r="J1488" s="161">
        <f t="shared" si="327"/>
        <v>0</v>
      </c>
      <c r="K1488" s="161">
        <f t="shared" si="327"/>
        <v>0</v>
      </c>
      <c r="L1488" s="161">
        <f t="shared" si="327"/>
        <v>0</v>
      </c>
    </row>
    <row r="1489" spans="1:12" ht="25.5">
      <c r="A1489" s="141"/>
      <c r="B1489" s="109" t="s">
        <v>138</v>
      </c>
      <c r="C1489" s="109"/>
      <c r="D1489" s="110" t="s">
        <v>122</v>
      </c>
      <c r="E1489" s="110" t="s">
        <v>14</v>
      </c>
      <c r="F1489" s="110" t="s">
        <v>297</v>
      </c>
      <c r="G1489" s="110" t="s">
        <v>139</v>
      </c>
      <c r="H1489" s="160">
        <f t="shared" si="326"/>
        <v>-4744</v>
      </c>
      <c r="I1489" s="161">
        <f>I1490</f>
        <v>-4744</v>
      </c>
      <c r="J1489" s="161">
        <f t="shared" si="327"/>
        <v>0</v>
      </c>
      <c r="K1489" s="161">
        <f t="shared" si="327"/>
        <v>0</v>
      </c>
      <c r="L1489" s="161">
        <f t="shared" si="327"/>
        <v>0</v>
      </c>
    </row>
    <row r="1490" spans="1:12" ht="25.5">
      <c r="A1490" s="141"/>
      <c r="B1490" s="109" t="s">
        <v>298</v>
      </c>
      <c r="C1490" s="109"/>
      <c r="D1490" s="110" t="s">
        <v>122</v>
      </c>
      <c r="E1490" s="110" t="s">
        <v>14</v>
      </c>
      <c r="F1490" s="110" t="s">
        <v>297</v>
      </c>
      <c r="G1490" s="110" t="s">
        <v>140</v>
      </c>
      <c r="H1490" s="160">
        <f>SUM(I1490:L1490)</f>
        <v>-4744</v>
      </c>
      <c r="I1490" s="161">
        <f>-4744</f>
        <v>-4744</v>
      </c>
      <c r="J1490" s="161">
        <v>0</v>
      </c>
      <c r="K1490" s="161">
        <v>0</v>
      </c>
      <c r="L1490" s="161">
        <v>0</v>
      </c>
    </row>
    <row r="1491" spans="1:12">
      <c r="A1491" s="192"/>
      <c r="B1491" s="266" t="s">
        <v>0</v>
      </c>
      <c r="C1491" s="266"/>
      <c r="D1491" s="133"/>
      <c r="E1491" s="133"/>
      <c r="F1491" s="133"/>
      <c r="G1491" s="133"/>
      <c r="H1491" s="160">
        <f>I1491+J1491+K1491+L1491</f>
        <v>305017.90000000002</v>
      </c>
      <c r="I1491" s="160">
        <f>I11+I77+I1191+I1448</f>
        <v>56368.1</v>
      </c>
      <c r="J1491" s="160">
        <f>J11+J77+J1191+J1448</f>
        <v>541.79999999999927</v>
      </c>
      <c r="K1491" s="160">
        <f>K11+K77+K1191+K1448</f>
        <v>244722.6</v>
      </c>
      <c r="L1491" s="160">
        <f>L11+L77+L1191+L1448</f>
        <v>3385.3999999999996</v>
      </c>
    </row>
    <row r="1492" spans="1:12">
      <c r="A1492" s="144"/>
      <c r="B1492" s="144"/>
      <c r="C1492" s="144"/>
      <c r="D1492" s="144"/>
      <c r="E1492" s="144"/>
      <c r="F1492" s="239"/>
      <c r="G1492" s="144"/>
      <c r="H1492" s="282"/>
      <c r="I1492" s="282"/>
      <c r="J1492" s="282"/>
      <c r="K1492" s="282"/>
      <c r="L1492" s="282"/>
    </row>
    <row r="1493" spans="1:12">
      <c r="A1493" s="144"/>
      <c r="B1493" s="144"/>
      <c r="C1493" s="144"/>
      <c r="D1493" s="144"/>
      <c r="E1493" s="144"/>
      <c r="F1493" s="239"/>
      <c r="G1493" s="144"/>
      <c r="H1493" s="222"/>
      <c r="I1493" s="222"/>
      <c r="J1493" s="222"/>
      <c r="K1493" s="222"/>
      <c r="L1493" s="222"/>
    </row>
    <row r="1494" spans="1:12">
      <c r="H1494" s="284"/>
      <c r="I1494" s="284"/>
      <c r="J1494" s="284"/>
      <c r="K1494" s="284"/>
      <c r="L1494" s="284"/>
    </row>
    <row r="1495" spans="1:12">
      <c r="H1495" s="284"/>
      <c r="I1495" s="285"/>
      <c r="K1495" s="285"/>
    </row>
    <row r="1496" spans="1:12">
      <c r="H1496" s="284"/>
      <c r="I1496" s="285"/>
      <c r="K1496" s="285"/>
    </row>
    <row r="1497" spans="1:12">
      <c r="H1497" s="284"/>
      <c r="I1497" s="285"/>
      <c r="K1497" s="285"/>
    </row>
    <row r="1498" spans="1:12">
      <c r="H1498" s="284"/>
      <c r="I1498" s="285"/>
      <c r="K1498" s="285"/>
    </row>
    <row r="1499" spans="1:12">
      <c r="H1499" s="286"/>
      <c r="I1499" s="287"/>
      <c r="J1499" s="287"/>
      <c r="K1499" s="287"/>
      <c r="L1499" s="287"/>
    </row>
    <row r="1500" spans="1:12">
      <c r="H1500" s="286"/>
      <c r="I1500" s="287"/>
      <c r="J1500" s="287"/>
      <c r="K1500" s="287"/>
      <c r="L1500" s="287"/>
    </row>
    <row r="1501" spans="1:12">
      <c r="H1501" s="285"/>
      <c r="I1501" s="285"/>
      <c r="J1501" s="285"/>
      <c r="K1501" s="285"/>
      <c r="L1501" s="285"/>
    </row>
    <row r="1502" spans="1:12">
      <c r="H1502" s="284"/>
      <c r="I1502" s="285"/>
      <c r="J1502" s="285"/>
      <c r="K1502" s="285"/>
      <c r="L1502" s="285"/>
    </row>
    <row r="1503" spans="1:12">
      <c r="H1503" s="284"/>
      <c r="I1503" s="285"/>
      <c r="J1503" s="285"/>
      <c r="K1503" s="285"/>
      <c r="L1503" s="285"/>
    </row>
    <row r="1504" spans="1:12">
      <c r="H1504" s="284"/>
      <c r="I1504" s="285"/>
      <c r="J1504" s="285"/>
      <c r="K1504" s="285"/>
      <c r="L1504" s="285"/>
    </row>
    <row r="1505" spans="8:12">
      <c r="H1505" s="284"/>
      <c r="I1505" s="284"/>
      <c r="J1505" s="284"/>
      <c r="K1505" s="284"/>
      <c r="L1505" s="284"/>
    </row>
    <row r="1506" spans="8:12">
      <c r="H1506" s="284"/>
      <c r="I1506" s="284"/>
      <c r="J1506" s="284"/>
      <c r="K1506" s="284"/>
      <c r="L1506" s="284"/>
    </row>
    <row r="1507" spans="8:12">
      <c r="H1507" s="284"/>
      <c r="I1507" s="284"/>
      <c r="J1507" s="284"/>
      <c r="K1507" s="284"/>
      <c r="L1507" s="284"/>
    </row>
    <row r="1508" spans="8:12">
      <c r="H1508" s="284"/>
      <c r="I1508" s="285"/>
      <c r="J1508" s="285"/>
      <c r="K1508" s="285"/>
      <c r="L1508" s="285"/>
    </row>
    <row r="1509" spans="8:12">
      <c r="H1509" s="284"/>
      <c r="I1509" s="285"/>
      <c r="J1509" s="284"/>
      <c r="K1509" s="284"/>
      <c r="L1509" s="284"/>
    </row>
  </sheetData>
  <autoFilter ref="A10:V1491"/>
  <mergeCells count="7">
    <mergeCell ref="A7:L7"/>
    <mergeCell ref="K1:L1"/>
    <mergeCell ref="J2:L2"/>
    <mergeCell ref="K3:L3"/>
    <mergeCell ref="A5:L5"/>
    <mergeCell ref="A6:L6"/>
    <mergeCell ref="I4:L4"/>
  </mergeCells>
  <pageMargins left="0.27559055118110237" right="0.23622047244094491" top="0.31496062992125984" bottom="0.15748031496062992" header="0.31496062992125984" footer="0.15748031496062992"/>
  <pageSetup paperSize="9" scale="71" firstPageNumber="85" fitToHeight="29" orientation="portrait" useFirstPageNumber="1" r:id="rId1"/>
  <rowBreaks count="3" manualBreakCount="3">
    <brk id="427" min="1" max="11" man="1"/>
    <brk id="470" min="1" max="11" man="1"/>
    <brk id="118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5.4.</vt:lpstr>
      <vt:lpstr>приложение 6.4.</vt:lpstr>
      <vt:lpstr>приложение 7.4.</vt:lpstr>
      <vt:lpstr>приложение 8.4.</vt:lpstr>
      <vt:lpstr>'приложение 5.4.'!Заголовки_для_печати</vt:lpstr>
      <vt:lpstr>'приложение 6.4.'!Заголовки_для_печати</vt:lpstr>
      <vt:lpstr>'приложение 8.4.'!Заголовки_для_печати</vt:lpstr>
      <vt:lpstr>'приложение 5.4.'!Область_печати</vt:lpstr>
      <vt:lpstr>'приложение 8.4.'!Область_печати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Лариса Васильевна Зорина</cp:lastModifiedBy>
  <cp:lastPrinted>2016-11-14T11:06:22Z</cp:lastPrinted>
  <dcterms:created xsi:type="dcterms:W3CDTF">1996-10-08T23:32:33Z</dcterms:created>
  <dcterms:modified xsi:type="dcterms:W3CDTF">2016-11-22T07:18:27Z</dcterms:modified>
</cp:coreProperties>
</file>